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ohei/Desktop/Shohei/Fresnel/Formation/Data/"/>
    </mc:Choice>
  </mc:AlternateContent>
  <xr:revisionPtr revIDLastSave="0" documentId="13_ncr:1_{960031B9-6DDC-7544-B30B-912DE87E527E}" xr6:coauthVersionLast="36" xr6:coauthVersionMax="36" xr10:uidLastSave="{00000000-0000-0000-0000-000000000000}"/>
  <bookViews>
    <workbookView xWindow="0" yWindow="0" windowWidth="28800" windowHeight="18000" activeTab="3" xr2:uid="{00000000-000D-0000-FFFF-FFFF00000000}"/>
  </bookViews>
  <sheets>
    <sheet name="2018-10-02" sheetId="1" r:id="rId1"/>
    <sheet name="2018-10-25" sheetId="2" r:id="rId2"/>
    <sheet name="2018-10-29" sheetId="3" r:id="rId3"/>
    <sheet name="2018-10-31" sheetId="4" r:id="rId4"/>
  </sheets>
  <definedNames>
    <definedName name="_xlnm._FilterDatabase" localSheetId="0" hidden="1">'2018-10-02'!$A$1:$W$795</definedName>
    <definedName name="_xlnm._FilterDatabase" localSheetId="3" hidden="1">'2018-10-31'!$A$1:$AD$799</definedName>
  </definedNames>
  <calcPr calcId="162913"/>
</workbook>
</file>

<file path=xl/calcChain.xml><?xml version="1.0" encoding="utf-8"?>
<calcChain xmlns="http://schemas.openxmlformats.org/spreadsheetml/2006/main">
  <c r="V502" i="4" l="1"/>
  <c r="Y6" i="4" l="1"/>
  <c r="Z6" i="4"/>
  <c r="AA6" i="4"/>
  <c r="U6" i="4"/>
  <c r="T6" i="4"/>
  <c r="AB480" i="4" l="1"/>
  <c r="Y480" i="4"/>
  <c r="V480" i="4"/>
  <c r="X480" i="4"/>
  <c r="Z480" i="4"/>
  <c r="AA480" i="4"/>
  <c r="U480" i="4"/>
  <c r="T480" i="4"/>
  <c r="AB464" i="4"/>
  <c r="T464" i="4"/>
  <c r="U464" i="4"/>
  <c r="V464" i="4"/>
  <c r="X464" i="4"/>
  <c r="Y464" i="4"/>
  <c r="Z464" i="4"/>
  <c r="AA464" i="4"/>
  <c r="W464" i="4" l="1"/>
  <c r="W480" i="4"/>
  <c r="AB101" i="4"/>
  <c r="AB361" i="4"/>
  <c r="AB360" i="4"/>
  <c r="AB791" i="4" l="1"/>
  <c r="AB790" i="4"/>
  <c r="AB796" i="4"/>
  <c r="AB787" i="4"/>
  <c r="AB773" i="4"/>
  <c r="AB771" i="4"/>
  <c r="AB781" i="4"/>
  <c r="AB780" i="4"/>
  <c r="AB744" i="4"/>
  <c r="AB749" i="4"/>
  <c r="AB741" i="4"/>
  <c r="AB739" i="4"/>
  <c r="AB728" i="4"/>
  <c r="AB731" i="4"/>
  <c r="AB723" i="4"/>
  <c r="AB722" i="4"/>
  <c r="AB707" i="4"/>
  <c r="AB706" i="4"/>
  <c r="AB721" i="4"/>
  <c r="AB720" i="4"/>
  <c r="AB705" i="4"/>
  <c r="AB704" i="4"/>
  <c r="AB678" i="4"/>
  <c r="AB672" i="4"/>
  <c r="AB670" i="4"/>
  <c r="AB669" i="4"/>
  <c r="AB668" i="4"/>
  <c r="AB644" i="4"/>
  <c r="AB643" i="4"/>
  <c r="AB627" i="4"/>
  <c r="AB620" i="4"/>
  <c r="AB619" i="4"/>
  <c r="AB606" i="4"/>
  <c r="AB603" i="4"/>
  <c r="AB600" i="4"/>
  <c r="AB593" i="4"/>
  <c r="AB592" i="4"/>
  <c r="AB586" i="4"/>
  <c r="AB582" i="4"/>
  <c r="AB581" i="4"/>
  <c r="AB576" i="4"/>
  <c r="AB504" i="4"/>
  <c r="AB503" i="4"/>
  <c r="AB493" i="4"/>
  <c r="AB492" i="4"/>
  <c r="AB491" i="4"/>
  <c r="AB482" i="4"/>
  <c r="AB779" i="4"/>
  <c r="AB479" i="4"/>
  <c r="AB470" i="4"/>
  <c r="AB746" i="4"/>
  <c r="AB460" i="4"/>
  <c r="AB320" i="4"/>
  <c r="AB240" i="4"/>
  <c r="AB239" i="4"/>
  <c r="AB63" i="4" l="1"/>
  <c r="T3" i="4"/>
  <c r="U3" i="4"/>
  <c r="V3" i="4"/>
  <c r="X3" i="4"/>
  <c r="Y3" i="4"/>
  <c r="Z3" i="4"/>
  <c r="AA3" i="4"/>
  <c r="T4" i="4"/>
  <c r="U4" i="4"/>
  <c r="V4" i="4"/>
  <c r="X4" i="4"/>
  <c r="Y4" i="4"/>
  <c r="Z4" i="4"/>
  <c r="AA4" i="4"/>
  <c r="T5" i="4"/>
  <c r="U5" i="4"/>
  <c r="V5" i="4"/>
  <c r="X5" i="4"/>
  <c r="Y5" i="4"/>
  <c r="Z5" i="4"/>
  <c r="AA5" i="4"/>
  <c r="T7" i="4"/>
  <c r="U7" i="4"/>
  <c r="V7" i="4"/>
  <c r="X7" i="4"/>
  <c r="Y7" i="4"/>
  <c r="Z7" i="4"/>
  <c r="AA7" i="4"/>
  <c r="T8" i="4"/>
  <c r="U8" i="4"/>
  <c r="V8" i="4"/>
  <c r="X8" i="4"/>
  <c r="Y8" i="4"/>
  <c r="Z8" i="4"/>
  <c r="AA8" i="4"/>
  <c r="T9" i="4"/>
  <c r="U9" i="4"/>
  <c r="V9" i="4"/>
  <c r="X9" i="4"/>
  <c r="Y9" i="4"/>
  <c r="Z9" i="4"/>
  <c r="AA9" i="4"/>
  <c r="T10" i="4"/>
  <c r="U10" i="4"/>
  <c r="V10" i="4"/>
  <c r="X10" i="4"/>
  <c r="Y10" i="4"/>
  <c r="Z10" i="4"/>
  <c r="AA10" i="4"/>
  <c r="T11" i="4"/>
  <c r="U11" i="4"/>
  <c r="V11" i="4"/>
  <c r="X11" i="4"/>
  <c r="Y11" i="4"/>
  <c r="Z11" i="4"/>
  <c r="AA11" i="4"/>
  <c r="T12" i="4"/>
  <c r="U12" i="4"/>
  <c r="V12" i="4"/>
  <c r="X12" i="4"/>
  <c r="Y12" i="4"/>
  <c r="Z12" i="4"/>
  <c r="AA12" i="4"/>
  <c r="T13" i="4"/>
  <c r="U13" i="4"/>
  <c r="V13" i="4"/>
  <c r="X13" i="4"/>
  <c r="Y13" i="4"/>
  <c r="Z13" i="4"/>
  <c r="AA13" i="4"/>
  <c r="T14" i="4"/>
  <c r="U14" i="4"/>
  <c r="V14" i="4"/>
  <c r="X14" i="4"/>
  <c r="Y14" i="4"/>
  <c r="Z14" i="4"/>
  <c r="AA14" i="4"/>
  <c r="T15" i="4"/>
  <c r="U15" i="4"/>
  <c r="V15" i="4"/>
  <c r="X15" i="4"/>
  <c r="Y15" i="4"/>
  <c r="Z15" i="4"/>
  <c r="AA15" i="4"/>
  <c r="T16" i="4"/>
  <c r="U16" i="4"/>
  <c r="V16" i="4"/>
  <c r="X16" i="4"/>
  <c r="Y16" i="4"/>
  <c r="Z16" i="4"/>
  <c r="AA16" i="4"/>
  <c r="T17" i="4"/>
  <c r="U17" i="4"/>
  <c r="V17" i="4"/>
  <c r="X17" i="4"/>
  <c r="Y17" i="4"/>
  <c r="Z17" i="4"/>
  <c r="AA17" i="4"/>
  <c r="T18" i="4"/>
  <c r="U18" i="4"/>
  <c r="V18" i="4"/>
  <c r="X18" i="4"/>
  <c r="Y18" i="4"/>
  <c r="Z18" i="4"/>
  <c r="AA18" i="4"/>
  <c r="T19" i="4"/>
  <c r="U19" i="4"/>
  <c r="V19" i="4"/>
  <c r="X19" i="4"/>
  <c r="Y19" i="4"/>
  <c r="Z19" i="4"/>
  <c r="AA19" i="4"/>
  <c r="T20" i="4"/>
  <c r="U20" i="4"/>
  <c r="V20" i="4"/>
  <c r="X20" i="4"/>
  <c r="Y20" i="4"/>
  <c r="Z20" i="4"/>
  <c r="AA20" i="4"/>
  <c r="T21" i="4"/>
  <c r="U21" i="4"/>
  <c r="V21" i="4"/>
  <c r="X21" i="4"/>
  <c r="Y21" i="4"/>
  <c r="Z21" i="4"/>
  <c r="AA21" i="4"/>
  <c r="T22" i="4"/>
  <c r="U22" i="4"/>
  <c r="V22" i="4"/>
  <c r="X22" i="4"/>
  <c r="Y22" i="4"/>
  <c r="Z22" i="4"/>
  <c r="AA22" i="4"/>
  <c r="T23" i="4"/>
  <c r="U23" i="4"/>
  <c r="V23" i="4"/>
  <c r="X23" i="4"/>
  <c r="Y23" i="4"/>
  <c r="Z23" i="4"/>
  <c r="AA23" i="4"/>
  <c r="T24" i="4"/>
  <c r="U24" i="4"/>
  <c r="V24" i="4"/>
  <c r="X24" i="4"/>
  <c r="Y24" i="4"/>
  <c r="Z24" i="4"/>
  <c r="AA24" i="4"/>
  <c r="T25" i="4"/>
  <c r="U25" i="4"/>
  <c r="V25" i="4"/>
  <c r="X25" i="4"/>
  <c r="Y25" i="4"/>
  <c r="Z25" i="4"/>
  <c r="AA25" i="4"/>
  <c r="T26" i="4"/>
  <c r="U26" i="4"/>
  <c r="V26" i="4"/>
  <c r="X26" i="4"/>
  <c r="Y26" i="4"/>
  <c r="Z26" i="4"/>
  <c r="AA26" i="4"/>
  <c r="T27" i="4"/>
  <c r="U27" i="4"/>
  <c r="V27" i="4"/>
  <c r="X27" i="4"/>
  <c r="Y27" i="4"/>
  <c r="Z27" i="4"/>
  <c r="AA27" i="4"/>
  <c r="T28" i="4"/>
  <c r="U28" i="4"/>
  <c r="V28" i="4"/>
  <c r="X28" i="4"/>
  <c r="Y28" i="4"/>
  <c r="Z28" i="4"/>
  <c r="AA28" i="4"/>
  <c r="T29" i="4"/>
  <c r="U29" i="4"/>
  <c r="V29" i="4"/>
  <c r="X29" i="4"/>
  <c r="Y29" i="4"/>
  <c r="Z29" i="4"/>
  <c r="AA29" i="4"/>
  <c r="T30" i="4"/>
  <c r="U30" i="4"/>
  <c r="V30" i="4"/>
  <c r="X30" i="4"/>
  <c r="Y30" i="4"/>
  <c r="Z30" i="4"/>
  <c r="AA30" i="4"/>
  <c r="T31" i="4"/>
  <c r="U31" i="4"/>
  <c r="V31" i="4"/>
  <c r="X31" i="4"/>
  <c r="Y31" i="4"/>
  <c r="Z31" i="4"/>
  <c r="AA31" i="4"/>
  <c r="T32" i="4"/>
  <c r="U32" i="4"/>
  <c r="V32" i="4"/>
  <c r="X32" i="4"/>
  <c r="Y32" i="4"/>
  <c r="Z32" i="4"/>
  <c r="AA32" i="4"/>
  <c r="T36" i="4"/>
  <c r="U36" i="4"/>
  <c r="V36" i="4"/>
  <c r="X36" i="4"/>
  <c r="Y36" i="4"/>
  <c r="Z36" i="4"/>
  <c r="AA36" i="4"/>
  <c r="T33" i="4"/>
  <c r="U33" i="4"/>
  <c r="V33" i="4"/>
  <c r="X33" i="4"/>
  <c r="Y33" i="4"/>
  <c r="Z33" i="4"/>
  <c r="AA33" i="4"/>
  <c r="T54" i="4"/>
  <c r="U54" i="4"/>
  <c r="V54" i="4"/>
  <c r="X54" i="4"/>
  <c r="Y54" i="4"/>
  <c r="Z54" i="4"/>
  <c r="AA54" i="4"/>
  <c r="T56" i="4"/>
  <c r="U56" i="4"/>
  <c r="V56" i="4"/>
  <c r="X56" i="4"/>
  <c r="Y56" i="4"/>
  <c r="Z56" i="4"/>
  <c r="AA56" i="4"/>
  <c r="T45" i="4"/>
  <c r="U45" i="4"/>
  <c r="V45" i="4"/>
  <c r="X45" i="4"/>
  <c r="Y45" i="4"/>
  <c r="Z45" i="4"/>
  <c r="AA45" i="4"/>
  <c r="T46" i="4"/>
  <c r="U46" i="4"/>
  <c r="V46" i="4"/>
  <c r="X46" i="4"/>
  <c r="Y46" i="4"/>
  <c r="Z46" i="4"/>
  <c r="AA46" i="4"/>
  <c r="T47" i="4"/>
  <c r="U47" i="4"/>
  <c r="V47" i="4"/>
  <c r="X47" i="4"/>
  <c r="Y47" i="4"/>
  <c r="Z47" i="4"/>
  <c r="AA47" i="4"/>
  <c r="T48" i="4"/>
  <c r="U48" i="4"/>
  <c r="V48" i="4"/>
  <c r="X48" i="4"/>
  <c r="Y48" i="4"/>
  <c r="Z48" i="4"/>
  <c r="AA48" i="4"/>
  <c r="T49" i="4"/>
  <c r="U49" i="4"/>
  <c r="V49" i="4"/>
  <c r="X49" i="4"/>
  <c r="Y49" i="4"/>
  <c r="Z49" i="4"/>
  <c r="AA49" i="4"/>
  <c r="T50" i="4"/>
  <c r="U50" i="4"/>
  <c r="V50" i="4"/>
  <c r="X50" i="4"/>
  <c r="Y50" i="4"/>
  <c r="Z50" i="4"/>
  <c r="AA50" i="4"/>
  <c r="T51" i="4"/>
  <c r="U51" i="4"/>
  <c r="V51" i="4"/>
  <c r="X51" i="4"/>
  <c r="Y51" i="4"/>
  <c r="Z51" i="4"/>
  <c r="AA51" i="4"/>
  <c r="T52" i="4"/>
  <c r="U52" i="4"/>
  <c r="V52" i="4"/>
  <c r="X52" i="4"/>
  <c r="Y52" i="4"/>
  <c r="Z52" i="4"/>
  <c r="AA52" i="4"/>
  <c r="T53" i="4"/>
  <c r="U53" i="4"/>
  <c r="V53" i="4"/>
  <c r="X53" i="4"/>
  <c r="Y53" i="4"/>
  <c r="Z53" i="4"/>
  <c r="AA53" i="4"/>
  <c r="T55" i="4"/>
  <c r="U55" i="4"/>
  <c r="V55" i="4"/>
  <c r="X55" i="4"/>
  <c r="Y55" i="4"/>
  <c r="Z55" i="4"/>
  <c r="AA55" i="4"/>
  <c r="T37" i="4"/>
  <c r="U37" i="4"/>
  <c r="V37" i="4"/>
  <c r="X37" i="4"/>
  <c r="Y37" i="4"/>
  <c r="Z37" i="4"/>
  <c r="AA37" i="4"/>
  <c r="T38" i="4"/>
  <c r="U38" i="4"/>
  <c r="V38" i="4"/>
  <c r="X38" i="4"/>
  <c r="Y38" i="4"/>
  <c r="Z38" i="4"/>
  <c r="AA38" i="4"/>
  <c r="T39" i="4"/>
  <c r="U39" i="4"/>
  <c r="V39" i="4"/>
  <c r="X39" i="4"/>
  <c r="Y39" i="4"/>
  <c r="Z39" i="4"/>
  <c r="AA39" i="4"/>
  <c r="T40" i="4"/>
  <c r="U40" i="4"/>
  <c r="V40" i="4"/>
  <c r="X40" i="4"/>
  <c r="Y40" i="4"/>
  <c r="Z40" i="4"/>
  <c r="AA40" i="4"/>
  <c r="T41" i="4"/>
  <c r="U41" i="4"/>
  <c r="V41" i="4"/>
  <c r="X41" i="4"/>
  <c r="Y41" i="4"/>
  <c r="Z41" i="4"/>
  <c r="AA41" i="4"/>
  <c r="T42" i="4"/>
  <c r="U42" i="4"/>
  <c r="V42" i="4"/>
  <c r="X42" i="4"/>
  <c r="Y42" i="4"/>
  <c r="Z42" i="4"/>
  <c r="AA42" i="4"/>
  <c r="T43" i="4"/>
  <c r="U43" i="4"/>
  <c r="V43" i="4"/>
  <c r="X43" i="4"/>
  <c r="Y43" i="4"/>
  <c r="Z43" i="4"/>
  <c r="AA43" i="4"/>
  <c r="T44" i="4"/>
  <c r="U44" i="4"/>
  <c r="V44" i="4"/>
  <c r="X44" i="4"/>
  <c r="Y44" i="4"/>
  <c r="Z44" i="4"/>
  <c r="AA44" i="4"/>
  <c r="T59" i="4"/>
  <c r="U59" i="4"/>
  <c r="V59" i="4"/>
  <c r="X59" i="4"/>
  <c r="Y59" i="4"/>
  <c r="Z59" i="4"/>
  <c r="AA59" i="4"/>
  <c r="T62" i="4"/>
  <c r="U62" i="4"/>
  <c r="V62" i="4"/>
  <c r="X62" i="4"/>
  <c r="Y62" i="4"/>
  <c r="Z62" i="4"/>
  <c r="AA62" i="4"/>
  <c r="T63" i="4"/>
  <c r="U63" i="4"/>
  <c r="V63" i="4"/>
  <c r="X63" i="4"/>
  <c r="Y63" i="4"/>
  <c r="Z63" i="4"/>
  <c r="AA63" i="4"/>
  <c r="T64" i="4"/>
  <c r="U64" i="4"/>
  <c r="V64" i="4"/>
  <c r="X64" i="4"/>
  <c r="Y64" i="4"/>
  <c r="Z64" i="4"/>
  <c r="AA64" i="4"/>
  <c r="T65" i="4"/>
  <c r="U65" i="4"/>
  <c r="V65" i="4"/>
  <c r="X65" i="4"/>
  <c r="Y65" i="4"/>
  <c r="Z65" i="4"/>
  <c r="AA65" i="4"/>
  <c r="T66" i="4"/>
  <c r="U66" i="4"/>
  <c r="V66" i="4"/>
  <c r="X66" i="4"/>
  <c r="Y66" i="4"/>
  <c r="Z66" i="4"/>
  <c r="AA66" i="4"/>
  <c r="T67" i="4"/>
  <c r="U67" i="4"/>
  <c r="V67" i="4"/>
  <c r="X67" i="4"/>
  <c r="Y67" i="4"/>
  <c r="Z67" i="4"/>
  <c r="AA67" i="4"/>
  <c r="T78" i="4"/>
  <c r="U78" i="4"/>
  <c r="V78" i="4"/>
  <c r="X78" i="4"/>
  <c r="Y78" i="4"/>
  <c r="Z78" i="4"/>
  <c r="AA78" i="4"/>
  <c r="T79" i="4"/>
  <c r="U79" i="4"/>
  <c r="V79" i="4"/>
  <c r="X79" i="4"/>
  <c r="Y79" i="4"/>
  <c r="Z79" i="4"/>
  <c r="AA79" i="4"/>
  <c r="T80" i="4"/>
  <c r="U80" i="4"/>
  <c r="V80" i="4"/>
  <c r="X80" i="4"/>
  <c r="Y80" i="4"/>
  <c r="Z80" i="4"/>
  <c r="AA80" i="4"/>
  <c r="T81" i="4"/>
  <c r="U81" i="4"/>
  <c r="V81" i="4"/>
  <c r="X81" i="4"/>
  <c r="Y81" i="4"/>
  <c r="Z81" i="4"/>
  <c r="AA81" i="4"/>
  <c r="T82" i="4"/>
  <c r="U82" i="4"/>
  <c r="V82" i="4"/>
  <c r="X82" i="4"/>
  <c r="Y82" i="4"/>
  <c r="Z82" i="4"/>
  <c r="AA82" i="4"/>
  <c r="T83" i="4"/>
  <c r="U83" i="4"/>
  <c r="V83" i="4"/>
  <c r="X83" i="4"/>
  <c r="Y83" i="4"/>
  <c r="Z83" i="4"/>
  <c r="AA83" i="4"/>
  <c r="T84" i="4"/>
  <c r="U84" i="4"/>
  <c r="V84" i="4"/>
  <c r="X84" i="4"/>
  <c r="Y84" i="4"/>
  <c r="Z84" i="4"/>
  <c r="AA84" i="4"/>
  <c r="T85" i="4"/>
  <c r="U85" i="4"/>
  <c r="V85" i="4"/>
  <c r="X85" i="4"/>
  <c r="Y85" i="4"/>
  <c r="Z85" i="4"/>
  <c r="AA85" i="4"/>
  <c r="T86" i="4"/>
  <c r="U86" i="4"/>
  <c r="V86" i="4"/>
  <c r="X86" i="4"/>
  <c r="Y86" i="4"/>
  <c r="Z86" i="4"/>
  <c r="AA86" i="4"/>
  <c r="T87" i="4"/>
  <c r="U87" i="4"/>
  <c r="V87" i="4"/>
  <c r="X87" i="4"/>
  <c r="Y87" i="4"/>
  <c r="Z87" i="4"/>
  <c r="AA87" i="4"/>
  <c r="T88" i="4"/>
  <c r="U88" i="4"/>
  <c r="V88" i="4"/>
  <c r="X88" i="4"/>
  <c r="Y88" i="4"/>
  <c r="Z88" i="4"/>
  <c r="AA88" i="4"/>
  <c r="T89" i="4"/>
  <c r="U89" i="4"/>
  <c r="V89" i="4"/>
  <c r="X89" i="4"/>
  <c r="Y89" i="4"/>
  <c r="Z89" i="4"/>
  <c r="AA89" i="4"/>
  <c r="T90" i="4"/>
  <c r="U90" i="4"/>
  <c r="V90" i="4"/>
  <c r="X90" i="4"/>
  <c r="Y90" i="4"/>
  <c r="Z90" i="4"/>
  <c r="AA90" i="4"/>
  <c r="T91" i="4"/>
  <c r="U91" i="4"/>
  <c r="V91" i="4"/>
  <c r="X91" i="4"/>
  <c r="Y91" i="4"/>
  <c r="Z91" i="4"/>
  <c r="AA91" i="4"/>
  <c r="T92" i="4"/>
  <c r="U92" i="4"/>
  <c r="V92" i="4"/>
  <c r="X92" i="4"/>
  <c r="Y92" i="4"/>
  <c r="Z92" i="4"/>
  <c r="AA92" i="4"/>
  <c r="X93" i="4"/>
  <c r="Y93" i="4"/>
  <c r="Z93" i="4"/>
  <c r="AA93" i="4"/>
  <c r="X94" i="4"/>
  <c r="Y94" i="4"/>
  <c r="Z94" i="4"/>
  <c r="AA94" i="4"/>
  <c r="T95" i="4"/>
  <c r="U95" i="4"/>
  <c r="V95" i="4"/>
  <c r="X95" i="4"/>
  <c r="Y95" i="4"/>
  <c r="Z95" i="4"/>
  <c r="AA95" i="4"/>
  <c r="T96" i="4"/>
  <c r="U96" i="4"/>
  <c r="V96" i="4"/>
  <c r="X96" i="4"/>
  <c r="Y96" i="4"/>
  <c r="Z96" i="4"/>
  <c r="AA96" i="4"/>
  <c r="T97" i="4"/>
  <c r="U97" i="4"/>
  <c r="V97" i="4"/>
  <c r="X97" i="4"/>
  <c r="Y97" i="4"/>
  <c r="Z97" i="4"/>
  <c r="AA97" i="4"/>
  <c r="T98" i="4"/>
  <c r="U98" i="4"/>
  <c r="V98" i="4"/>
  <c r="X98" i="4"/>
  <c r="Y98" i="4"/>
  <c r="Z98" i="4"/>
  <c r="AA98" i="4"/>
  <c r="X99" i="4"/>
  <c r="Y99" i="4"/>
  <c r="Z99" i="4"/>
  <c r="AA99" i="4"/>
  <c r="T100" i="4"/>
  <c r="U100" i="4"/>
  <c r="V100" i="4"/>
  <c r="X100" i="4"/>
  <c r="Y100" i="4"/>
  <c r="Z100" i="4"/>
  <c r="AA100" i="4"/>
  <c r="T101" i="4"/>
  <c r="U101" i="4"/>
  <c r="V101" i="4"/>
  <c r="X101" i="4"/>
  <c r="Y101" i="4"/>
  <c r="Z101" i="4"/>
  <c r="AA101" i="4"/>
  <c r="T102" i="4"/>
  <c r="U102" i="4"/>
  <c r="V102" i="4"/>
  <c r="X102" i="4"/>
  <c r="Y102" i="4"/>
  <c r="Z102" i="4"/>
  <c r="AA102" i="4"/>
  <c r="T103" i="4"/>
  <c r="U103" i="4"/>
  <c r="V103" i="4"/>
  <c r="X103" i="4"/>
  <c r="Y103" i="4"/>
  <c r="Z103" i="4"/>
  <c r="AA103" i="4"/>
  <c r="T104" i="4"/>
  <c r="U104" i="4"/>
  <c r="V104" i="4"/>
  <c r="X104" i="4"/>
  <c r="Y104" i="4"/>
  <c r="Z104" i="4"/>
  <c r="AA104" i="4"/>
  <c r="T105" i="4"/>
  <c r="U105" i="4"/>
  <c r="V105" i="4"/>
  <c r="X105" i="4"/>
  <c r="Y105" i="4"/>
  <c r="Z105" i="4"/>
  <c r="AA105" i="4"/>
  <c r="T106" i="4"/>
  <c r="U106" i="4"/>
  <c r="V106" i="4"/>
  <c r="X106" i="4"/>
  <c r="Y106" i="4"/>
  <c r="Z106" i="4"/>
  <c r="AA106" i="4"/>
  <c r="T107" i="4"/>
  <c r="U107" i="4"/>
  <c r="V107" i="4"/>
  <c r="X107" i="4"/>
  <c r="Y107" i="4"/>
  <c r="Z107" i="4"/>
  <c r="AA107" i="4"/>
  <c r="T108" i="4"/>
  <c r="U108" i="4"/>
  <c r="V108" i="4"/>
  <c r="X108" i="4"/>
  <c r="Y108" i="4"/>
  <c r="Z108" i="4"/>
  <c r="AA108" i="4"/>
  <c r="T109" i="4"/>
  <c r="U109" i="4"/>
  <c r="V109" i="4"/>
  <c r="X109" i="4"/>
  <c r="Y109" i="4"/>
  <c r="Z109" i="4"/>
  <c r="AA109" i="4"/>
  <c r="T110" i="4"/>
  <c r="U110" i="4"/>
  <c r="V110" i="4"/>
  <c r="X110" i="4"/>
  <c r="Y110" i="4"/>
  <c r="Z110" i="4"/>
  <c r="AA110" i="4"/>
  <c r="T111" i="4"/>
  <c r="U111" i="4"/>
  <c r="V111" i="4"/>
  <c r="X111" i="4"/>
  <c r="Y111" i="4"/>
  <c r="Z111" i="4"/>
  <c r="AA111" i="4"/>
  <c r="T112" i="4"/>
  <c r="U112" i="4"/>
  <c r="V112" i="4"/>
  <c r="X112" i="4"/>
  <c r="Y112" i="4"/>
  <c r="Z112" i="4"/>
  <c r="AA112" i="4"/>
  <c r="T113" i="4"/>
  <c r="U113" i="4"/>
  <c r="V113" i="4"/>
  <c r="X113" i="4"/>
  <c r="Y113" i="4"/>
  <c r="Z113" i="4"/>
  <c r="AA113" i="4"/>
  <c r="T114" i="4"/>
  <c r="U114" i="4"/>
  <c r="V114" i="4"/>
  <c r="X114" i="4"/>
  <c r="Y114" i="4"/>
  <c r="Z114" i="4"/>
  <c r="AA114" i="4"/>
  <c r="T115" i="4"/>
  <c r="U115" i="4"/>
  <c r="X115" i="4"/>
  <c r="Y115" i="4"/>
  <c r="Z115" i="4"/>
  <c r="AA115" i="4"/>
  <c r="T116" i="4"/>
  <c r="U116" i="4"/>
  <c r="V116" i="4"/>
  <c r="X116" i="4"/>
  <c r="Y116" i="4"/>
  <c r="Z116" i="4"/>
  <c r="AA116" i="4"/>
  <c r="T117" i="4"/>
  <c r="U117" i="4"/>
  <c r="V117" i="4"/>
  <c r="X117" i="4"/>
  <c r="Y117" i="4"/>
  <c r="Z117" i="4"/>
  <c r="AA117" i="4"/>
  <c r="T118" i="4"/>
  <c r="U118" i="4"/>
  <c r="V118" i="4"/>
  <c r="X118" i="4"/>
  <c r="Y118" i="4"/>
  <c r="Z118" i="4"/>
  <c r="AA118" i="4"/>
  <c r="T119" i="4"/>
  <c r="U119" i="4"/>
  <c r="V119" i="4"/>
  <c r="X119" i="4"/>
  <c r="Y119" i="4"/>
  <c r="Z119" i="4"/>
  <c r="AA119" i="4"/>
  <c r="T120" i="4"/>
  <c r="U120" i="4"/>
  <c r="V120" i="4"/>
  <c r="X120" i="4"/>
  <c r="Y120" i="4"/>
  <c r="Z120" i="4"/>
  <c r="AA120" i="4"/>
  <c r="T121" i="4"/>
  <c r="U121" i="4"/>
  <c r="V121" i="4"/>
  <c r="X121" i="4"/>
  <c r="Y121" i="4"/>
  <c r="Z121" i="4"/>
  <c r="AA121" i="4"/>
  <c r="T122" i="4"/>
  <c r="U122" i="4"/>
  <c r="V122" i="4"/>
  <c r="X122" i="4"/>
  <c r="Y122" i="4"/>
  <c r="Z122" i="4"/>
  <c r="AA122" i="4"/>
  <c r="T123" i="4"/>
  <c r="U123" i="4"/>
  <c r="V123" i="4"/>
  <c r="X123" i="4"/>
  <c r="Y123" i="4"/>
  <c r="Z123" i="4"/>
  <c r="AA123" i="4"/>
  <c r="T124" i="4"/>
  <c r="U124" i="4"/>
  <c r="V124" i="4"/>
  <c r="X124" i="4"/>
  <c r="Y124" i="4"/>
  <c r="Z124" i="4"/>
  <c r="AA124" i="4"/>
  <c r="T125" i="4"/>
  <c r="U125" i="4"/>
  <c r="V125" i="4"/>
  <c r="X125" i="4"/>
  <c r="Y125" i="4"/>
  <c r="Z125" i="4"/>
  <c r="AA125" i="4"/>
  <c r="T126" i="4"/>
  <c r="U126" i="4"/>
  <c r="V126" i="4"/>
  <c r="X126" i="4"/>
  <c r="Y126" i="4"/>
  <c r="Z126" i="4"/>
  <c r="AA126" i="4"/>
  <c r="T127" i="4"/>
  <c r="U127" i="4"/>
  <c r="V127" i="4"/>
  <c r="X127" i="4"/>
  <c r="Y127" i="4"/>
  <c r="Z127" i="4"/>
  <c r="AA127" i="4"/>
  <c r="T128" i="4"/>
  <c r="U128" i="4"/>
  <c r="V128" i="4"/>
  <c r="X128" i="4"/>
  <c r="Y128" i="4"/>
  <c r="Z128" i="4"/>
  <c r="AA128" i="4"/>
  <c r="T129" i="4"/>
  <c r="U129" i="4"/>
  <c r="V129" i="4"/>
  <c r="X129" i="4"/>
  <c r="Y129" i="4"/>
  <c r="Z129" i="4"/>
  <c r="AA129" i="4"/>
  <c r="T130" i="4"/>
  <c r="U130" i="4"/>
  <c r="V130" i="4"/>
  <c r="X130" i="4"/>
  <c r="Y130" i="4"/>
  <c r="Z130" i="4"/>
  <c r="AA130" i="4"/>
  <c r="T131" i="4"/>
  <c r="U131" i="4"/>
  <c r="V131" i="4"/>
  <c r="X131" i="4"/>
  <c r="Y131" i="4"/>
  <c r="Z131" i="4"/>
  <c r="AA131" i="4"/>
  <c r="T132" i="4"/>
  <c r="U132" i="4"/>
  <c r="V132" i="4"/>
  <c r="X132" i="4"/>
  <c r="Y132" i="4"/>
  <c r="Z132" i="4"/>
  <c r="AA132" i="4"/>
  <c r="T133" i="4"/>
  <c r="U133" i="4"/>
  <c r="V133" i="4"/>
  <c r="X133" i="4"/>
  <c r="Y133" i="4"/>
  <c r="Z133" i="4"/>
  <c r="AA133" i="4"/>
  <c r="T134" i="4"/>
  <c r="U134" i="4"/>
  <c r="V134" i="4"/>
  <c r="X134" i="4"/>
  <c r="Y134" i="4"/>
  <c r="Z134" i="4"/>
  <c r="AA134" i="4"/>
  <c r="T135" i="4"/>
  <c r="U135" i="4"/>
  <c r="V135" i="4"/>
  <c r="X135" i="4"/>
  <c r="Y135" i="4"/>
  <c r="Z135" i="4"/>
  <c r="AA135" i="4"/>
  <c r="T136" i="4"/>
  <c r="U136" i="4"/>
  <c r="V136" i="4"/>
  <c r="X136" i="4"/>
  <c r="Y136" i="4"/>
  <c r="Z136" i="4"/>
  <c r="AA136" i="4"/>
  <c r="T137" i="4"/>
  <c r="U137" i="4"/>
  <c r="V137" i="4"/>
  <c r="X137" i="4"/>
  <c r="Y137" i="4"/>
  <c r="Z137" i="4"/>
  <c r="AA137" i="4"/>
  <c r="T138" i="4"/>
  <c r="U138" i="4"/>
  <c r="V138" i="4"/>
  <c r="X138" i="4"/>
  <c r="Y138" i="4"/>
  <c r="Z138" i="4"/>
  <c r="AA138" i="4"/>
  <c r="T139" i="4"/>
  <c r="U139" i="4"/>
  <c r="V139" i="4"/>
  <c r="X139" i="4"/>
  <c r="Y139" i="4"/>
  <c r="Z139" i="4"/>
  <c r="AA139" i="4"/>
  <c r="T140" i="4"/>
  <c r="U140" i="4"/>
  <c r="V140" i="4"/>
  <c r="X140" i="4"/>
  <c r="Y140" i="4"/>
  <c r="Z140" i="4"/>
  <c r="AA140" i="4"/>
  <c r="T141" i="4"/>
  <c r="U141" i="4"/>
  <c r="V141" i="4"/>
  <c r="X141" i="4"/>
  <c r="Y141" i="4"/>
  <c r="Z141" i="4"/>
  <c r="AA141" i="4"/>
  <c r="T142" i="4"/>
  <c r="U142" i="4"/>
  <c r="V142" i="4"/>
  <c r="X142" i="4"/>
  <c r="Y142" i="4"/>
  <c r="Z142" i="4"/>
  <c r="AA142" i="4"/>
  <c r="T143" i="4"/>
  <c r="U143" i="4"/>
  <c r="V143" i="4"/>
  <c r="X143" i="4"/>
  <c r="Y143" i="4"/>
  <c r="Z143" i="4"/>
  <c r="AA143" i="4"/>
  <c r="T144" i="4"/>
  <c r="U144" i="4"/>
  <c r="V144" i="4"/>
  <c r="X144" i="4"/>
  <c r="Y144" i="4"/>
  <c r="Z144" i="4"/>
  <c r="AA144" i="4"/>
  <c r="T145" i="4"/>
  <c r="U145" i="4"/>
  <c r="V145" i="4"/>
  <c r="X145" i="4"/>
  <c r="Y145" i="4"/>
  <c r="Z145" i="4"/>
  <c r="AA145" i="4"/>
  <c r="T146" i="4"/>
  <c r="U146" i="4"/>
  <c r="V146" i="4"/>
  <c r="X146" i="4"/>
  <c r="Y146" i="4"/>
  <c r="Z146" i="4"/>
  <c r="AA146" i="4"/>
  <c r="T147" i="4"/>
  <c r="U147" i="4"/>
  <c r="V147" i="4"/>
  <c r="X147" i="4"/>
  <c r="Y147" i="4"/>
  <c r="Z147" i="4"/>
  <c r="AA147" i="4"/>
  <c r="T148" i="4"/>
  <c r="U148" i="4"/>
  <c r="V148" i="4"/>
  <c r="X148" i="4"/>
  <c r="Y148" i="4"/>
  <c r="Z148" i="4"/>
  <c r="AA148" i="4"/>
  <c r="T149" i="4"/>
  <c r="U149" i="4"/>
  <c r="V149" i="4"/>
  <c r="X149" i="4"/>
  <c r="Y149" i="4"/>
  <c r="Z149" i="4"/>
  <c r="AA149" i="4"/>
  <c r="T150" i="4"/>
  <c r="U150" i="4"/>
  <c r="V150" i="4"/>
  <c r="X150" i="4"/>
  <c r="Y150" i="4"/>
  <c r="Z150" i="4"/>
  <c r="AA150" i="4"/>
  <c r="T151" i="4"/>
  <c r="U151" i="4"/>
  <c r="V151" i="4"/>
  <c r="X151" i="4"/>
  <c r="Y151" i="4"/>
  <c r="Z151" i="4"/>
  <c r="AA151" i="4"/>
  <c r="T152" i="4"/>
  <c r="U152" i="4"/>
  <c r="V152" i="4"/>
  <c r="X152" i="4"/>
  <c r="Y152" i="4"/>
  <c r="Z152" i="4"/>
  <c r="AA152" i="4"/>
  <c r="T153" i="4"/>
  <c r="U153" i="4"/>
  <c r="V153" i="4"/>
  <c r="X153" i="4"/>
  <c r="Y153" i="4"/>
  <c r="Z153" i="4"/>
  <c r="AA153" i="4"/>
  <c r="T154" i="4"/>
  <c r="U154" i="4"/>
  <c r="V154" i="4"/>
  <c r="X154" i="4"/>
  <c r="Y154" i="4"/>
  <c r="Z154" i="4"/>
  <c r="AA154" i="4"/>
  <c r="T155" i="4"/>
  <c r="U155" i="4"/>
  <c r="V155" i="4"/>
  <c r="X155" i="4"/>
  <c r="Y155" i="4"/>
  <c r="Z155" i="4"/>
  <c r="AA155" i="4"/>
  <c r="T156" i="4"/>
  <c r="U156" i="4"/>
  <c r="V156" i="4"/>
  <c r="X156" i="4"/>
  <c r="Y156" i="4"/>
  <c r="Z156" i="4"/>
  <c r="AA156" i="4"/>
  <c r="T157" i="4"/>
  <c r="U157" i="4"/>
  <c r="V157" i="4"/>
  <c r="X157" i="4"/>
  <c r="Y157" i="4"/>
  <c r="Z157" i="4"/>
  <c r="AA157" i="4"/>
  <c r="T158" i="4"/>
  <c r="U158" i="4"/>
  <c r="V158" i="4"/>
  <c r="X158" i="4"/>
  <c r="Y158" i="4"/>
  <c r="Z158" i="4"/>
  <c r="AA158" i="4"/>
  <c r="T159" i="4"/>
  <c r="U159" i="4"/>
  <c r="V159" i="4"/>
  <c r="X159" i="4"/>
  <c r="Y159" i="4"/>
  <c r="Z159" i="4"/>
  <c r="AA159" i="4"/>
  <c r="T160" i="4"/>
  <c r="U160" i="4"/>
  <c r="V160" i="4"/>
  <c r="X160" i="4"/>
  <c r="Y160" i="4"/>
  <c r="Z160" i="4"/>
  <c r="AA160" i="4"/>
  <c r="T161" i="4"/>
  <c r="U161" i="4"/>
  <c r="V161" i="4"/>
  <c r="X161" i="4"/>
  <c r="Y161" i="4"/>
  <c r="Z161" i="4"/>
  <c r="AA161" i="4"/>
  <c r="T162" i="4"/>
  <c r="U162" i="4"/>
  <c r="V162" i="4"/>
  <c r="X162" i="4"/>
  <c r="Y162" i="4"/>
  <c r="Z162" i="4"/>
  <c r="AA162" i="4"/>
  <c r="T163" i="4"/>
  <c r="U163" i="4"/>
  <c r="V163" i="4"/>
  <c r="X163" i="4"/>
  <c r="Y163" i="4"/>
  <c r="Z163" i="4"/>
  <c r="AA163" i="4"/>
  <c r="T164" i="4"/>
  <c r="U164" i="4"/>
  <c r="V164" i="4"/>
  <c r="X164" i="4"/>
  <c r="Y164" i="4"/>
  <c r="Z164" i="4"/>
  <c r="AA164" i="4"/>
  <c r="T165" i="4"/>
  <c r="U165" i="4"/>
  <c r="V165" i="4"/>
  <c r="X165" i="4"/>
  <c r="Y165" i="4"/>
  <c r="Z165" i="4"/>
  <c r="AA165" i="4"/>
  <c r="T166" i="4"/>
  <c r="U166" i="4"/>
  <c r="V166" i="4"/>
  <c r="X166" i="4"/>
  <c r="Y166" i="4"/>
  <c r="Z166" i="4"/>
  <c r="AA166" i="4"/>
  <c r="T167" i="4"/>
  <c r="U167" i="4"/>
  <c r="V167" i="4"/>
  <c r="X167" i="4"/>
  <c r="Y167" i="4"/>
  <c r="Z167" i="4"/>
  <c r="AA167" i="4"/>
  <c r="T168" i="4"/>
  <c r="U168" i="4"/>
  <c r="V168" i="4"/>
  <c r="X168" i="4"/>
  <c r="Y168" i="4"/>
  <c r="Z168" i="4"/>
  <c r="AA168" i="4"/>
  <c r="T169" i="4"/>
  <c r="U169" i="4"/>
  <c r="V169" i="4"/>
  <c r="X169" i="4"/>
  <c r="Y169" i="4"/>
  <c r="Z169" i="4"/>
  <c r="AA169" i="4"/>
  <c r="T170" i="4"/>
  <c r="U170" i="4"/>
  <c r="V170" i="4"/>
  <c r="X170" i="4"/>
  <c r="Y170" i="4"/>
  <c r="Z170" i="4"/>
  <c r="AA170" i="4"/>
  <c r="T171" i="4"/>
  <c r="U171" i="4"/>
  <c r="V171" i="4"/>
  <c r="X171" i="4"/>
  <c r="Y171" i="4"/>
  <c r="Z171" i="4"/>
  <c r="AA171" i="4"/>
  <c r="T172" i="4"/>
  <c r="U172" i="4"/>
  <c r="V172" i="4"/>
  <c r="X172" i="4"/>
  <c r="Y172" i="4"/>
  <c r="Z172" i="4"/>
  <c r="AA172" i="4"/>
  <c r="T173" i="4"/>
  <c r="U173" i="4"/>
  <c r="V173" i="4"/>
  <c r="X173" i="4"/>
  <c r="Y173" i="4"/>
  <c r="Z173" i="4"/>
  <c r="AA173" i="4"/>
  <c r="T174" i="4"/>
  <c r="U174" i="4"/>
  <c r="V174" i="4"/>
  <c r="X174" i="4"/>
  <c r="Y174" i="4"/>
  <c r="Z174" i="4"/>
  <c r="AA174" i="4"/>
  <c r="T175" i="4"/>
  <c r="U175" i="4"/>
  <c r="V175" i="4"/>
  <c r="X175" i="4"/>
  <c r="Y175" i="4"/>
  <c r="Z175" i="4"/>
  <c r="AA175" i="4"/>
  <c r="T176" i="4"/>
  <c r="U176" i="4"/>
  <c r="V176" i="4"/>
  <c r="X176" i="4"/>
  <c r="Y176" i="4"/>
  <c r="Z176" i="4"/>
  <c r="AA176" i="4"/>
  <c r="T177" i="4"/>
  <c r="U177" i="4"/>
  <c r="V177" i="4"/>
  <c r="X177" i="4"/>
  <c r="Y177" i="4"/>
  <c r="Z177" i="4"/>
  <c r="AA177" i="4"/>
  <c r="T178" i="4"/>
  <c r="U178" i="4"/>
  <c r="V178" i="4"/>
  <c r="X178" i="4"/>
  <c r="Y178" i="4"/>
  <c r="Z178" i="4"/>
  <c r="AA178" i="4"/>
  <c r="T179" i="4"/>
  <c r="U179" i="4"/>
  <c r="V179" i="4"/>
  <c r="X179" i="4"/>
  <c r="Y179" i="4"/>
  <c r="Z179" i="4"/>
  <c r="AA179" i="4"/>
  <c r="T180" i="4"/>
  <c r="U180" i="4"/>
  <c r="V180" i="4"/>
  <c r="X180" i="4"/>
  <c r="Y180" i="4"/>
  <c r="Z180" i="4"/>
  <c r="AA180" i="4"/>
  <c r="T181" i="4"/>
  <c r="U181" i="4"/>
  <c r="V181" i="4"/>
  <c r="X181" i="4"/>
  <c r="Y181" i="4"/>
  <c r="Z181" i="4"/>
  <c r="AA181" i="4"/>
  <c r="T182" i="4"/>
  <c r="U182" i="4"/>
  <c r="V182" i="4"/>
  <c r="X182" i="4"/>
  <c r="Y182" i="4"/>
  <c r="Z182" i="4"/>
  <c r="AA182" i="4"/>
  <c r="T183" i="4"/>
  <c r="U183" i="4"/>
  <c r="V183" i="4"/>
  <c r="X183" i="4"/>
  <c r="Y183" i="4"/>
  <c r="Z183" i="4"/>
  <c r="AA183" i="4"/>
  <c r="T184" i="4"/>
  <c r="U184" i="4"/>
  <c r="X184" i="4"/>
  <c r="Y184" i="4"/>
  <c r="Z184" i="4"/>
  <c r="AA184" i="4"/>
  <c r="T185" i="4"/>
  <c r="U185" i="4"/>
  <c r="V185" i="4"/>
  <c r="X185" i="4"/>
  <c r="Y185" i="4"/>
  <c r="Z185" i="4"/>
  <c r="AA185" i="4"/>
  <c r="T186" i="4"/>
  <c r="U186" i="4"/>
  <c r="V186" i="4"/>
  <c r="X186" i="4"/>
  <c r="Y186" i="4"/>
  <c r="Z186" i="4"/>
  <c r="AA186" i="4"/>
  <c r="T187" i="4"/>
  <c r="U187" i="4"/>
  <c r="X187" i="4"/>
  <c r="Y187" i="4"/>
  <c r="Z187" i="4"/>
  <c r="AA187" i="4"/>
  <c r="T188" i="4"/>
  <c r="U188" i="4"/>
  <c r="V188" i="4"/>
  <c r="X188" i="4"/>
  <c r="Y188" i="4"/>
  <c r="Z188" i="4"/>
  <c r="AA188" i="4"/>
  <c r="T189" i="4"/>
  <c r="U189" i="4"/>
  <c r="V189" i="4"/>
  <c r="X189" i="4"/>
  <c r="Y189" i="4"/>
  <c r="Z189" i="4"/>
  <c r="AA189" i="4"/>
  <c r="T190" i="4"/>
  <c r="U190" i="4"/>
  <c r="V190" i="4"/>
  <c r="X190" i="4"/>
  <c r="Y190" i="4"/>
  <c r="Z190" i="4"/>
  <c r="AA190" i="4"/>
  <c r="T191" i="4"/>
  <c r="U191" i="4"/>
  <c r="V191" i="4"/>
  <c r="X191" i="4"/>
  <c r="Y191" i="4"/>
  <c r="Z191" i="4"/>
  <c r="AA191" i="4"/>
  <c r="T192" i="4"/>
  <c r="U192" i="4"/>
  <c r="V192" i="4"/>
  <c r="X192" i="4"/>
  <c r="Y192" i="4"/>
  <c r="Z192" i="4"/>
  <c r="AA192" i="4"/>
  <c r="T193" i="4"/>
  <c r="U193" i="4"/>
  <c r="V193" i="4"/>
  <c r="X193" i="4"/>
  <c r="Y193" i="4"/>
  <c r="Z193" i="4"/>
  <c r="AA193" i="4"/>
  <c r="T194" i="4"/>
  <c r="U194" i="4"/>
  <c r="V194" i="4"/>
  <c r="X194" i="4"/>
  <c r="Y194" i="4"/>
  <c r="Z194" i="4"/>
  <c r="AA194" i="4"/>
  <c r="T195" i="4"/>
  <c r="U195" i="4"/>
  <c r="V195" i="4"/>
  <c r="X195" i="4"/>
  <c r="Y195" i="4"/>
  <c r="Z195" i="4"/>
  <c r="AA195" i="4"/>
  <c r="T196" i="4"/>
  <c r="U196" i="4"/>
  <c r="V196" i="4"/>
  <c r="X196" i="4"/>
  <c r="Y196" i="4"/>
  <c r="Z196" i="4"/>
  <c r="AA196" i="4"/>
  <c r="T197" i="4"/>
  <c r="U197" i="4"/>
  <c r="V197" i="4"/>
  <c r="X197" i="4"/>
  <c r="Y197" i="4"/>
  <c r="Z197" i="4"/>
  <c r="AA197" i="4"/>
  <c r="T198" i="4"/>
  <c r="U198" i="4"/>
  <c r="V198" i="4"/>
  <c r="X198" i="4"/>
  <c r="Y198" i="4"/>
  <c r="Z198" i="4"/>
  <c r="AA198" i="4"/>
  <c r="T199" i="4"/>
  <c r="U199" i="4"/>
  <c r="V199" i="4"/>
  <c r="X199" i="4"/>
  <c r="Y199" i="4"/>
  <c r="Z199" i="4"/>
  <c r="AA199" i="4"/>
  <c r="T201" i="4"/>
  <c r="U201" i="4"/>
  <c r="V201" i="4"/>
  <c r="X201" i="4"/>
  <c r="Y201" i="4"/>
  <c r="Z201" i="4"/>
  <c r="AA201" i="4"/>
  <c r="T202" i="4"/>
  <c r="U202" i="4"/>
  <c r="V202" i="4"/>
  <c r="X202" i="4"/>
  <c r="Y202" i="4"/>
  <c r="Z202" i="4"/>
  <c r="AA202" i="4"/>
  <c r="T203" i="4"/>
  <c r="U203" i="4"/>
  <c r="V203" i="4"/>
  <c r="X203" i="4"/>
  <c r="Y203" i="4"/>
  <c r="Z203" i="4"/>
  <c r="AA203" i="4"/>
  <c r="T204" i="4"/>
  <c r="U204" i="4"/>
  <c r="V204" i="4"/>
  <c r="X204" i="4"/>
  <c r="Y204" i="4"/>
  <c r="Z204" i="4"/>
  <c r="AA204" i="4"/>
  <c r="T205" i="4"/>
  <c r="U205" i="4"/>
  <c r="V205" i="4"/>
  <c r="X205" i="4"/>
  <c r="Y205" i="4"/>
  <c r="Z205" i="4"/>
  <c r="AA205" i="4"/>
  <c r="T206" i="4"/>
  <c r="U206" i="4"/>
  <c r="V206" i="4"/>
  <c r="X206" i="4"/>
  <c r="Y206" i="4"/>
  <c r="Z206" i="4"/>
  <c r="AA206" i="4"/>
  <c r="T207" i="4"/>
  <c r="U207" i="4"/>
  <c r="V207" i="4"/>
  <c r="X207" i="4"/>
  <c r="Y207" i="4"/>
  <c r="Z207" i="4"/>
  <c r="AA207" i="4"/>
  <c r="T208" i="4"/>
  <c r="U208" i="4"/>
  <c r="V208" i="4"/>
  <c r="X208" i="4"/>
  <c r="Y208" i="4"/>
  <c r="Z208" i="4"/>
  <c r="AA208" i="4"/>
  <c r="T209" i="4"/>
  <c r="U209" i="4"/>
  <c r="V209" i="4"/>
  <c r="X209" i="4"/>
  <c r="Y209" i="4"/>
  <c r="Z209" i="4"/>
  <c r="AA209" i="4"/>
  <c r="T210" i="4"/>
  <c r="U210" i="4"/>
  <c r="V210" i="4"/>
  <c r="X210" i="4"/>
  <c r="Y210" i="4"/>
  <c r="Z210" i="4"/>
  <c r="AA210" i="4"/>
  <c r="T211" i="4"/>
  <c r="U211" i="4"/>
  <c r="V211" i="4"/>
  <c r="X211" i="4"/>
  <c r="Y211" i="4"/>
  <c r="Z211" i="4"/>
  <c r="AA211" i="4"/>
  <c r="T212" i="4"/>
  <c r="U212" i="4"/>
  <c r="V212" i="4"/>
  <c r="X212" i="4"/>
  <c r="Y212" i="4"/>
  <c r="Z212" i="4"/>
  <c r="AA212" i="4"/>
  <c r="T213" i="4"/>
  <c r="U213" i="4"/>
  <c r="V213" i="4"/>
  <c r="X213" i="4"/>
  <c r="Y213" i="4"/>
  <c r="Z213" i="4"/>
  <c r="AA213" i="4"/>
  <c r="T214" i="4"/>
  <c r="U214" i="4"/>
  <c r="V214" i="4"/>
  <c r="X214" i="4"/>
  <c r="Y214" i="4"/>
  <c r="Z214" i="4"/>
  <c r="AA214" i="4"/>
  <c r="T215" i="4"/>
  <c r="U215" i="4"/>
  <c r="V215" i="4"/>
  <c r="X215" i="4"/>
  <c r="Y215" i="4"/>
  <c r="Z215" i="4"/>
  <c r="AA215" i="4"/>
  <c r="T216" i="4"/>
  <c r="U216" i="4"/>
  <c r="V216" i="4"/>
  <c r="X216" i="4"/>
  <c r="Y216" i="4"/>
  <c r="Z216" i="4"/>
  <c r="AA216" i="4"/>
  <c r="T217" i="4"/>
  <c r="U217" i="4"/>
  <c r="V217" i="4"/>
  <c r="X217" i="4"/>
  <c r="Y217" i="4"/>
  <c r="Z217" i="4"/>
  <c r="AA217" i="4"/>
  <c r="T218" i="4"/>
  <c r="U218" i="4"/>
  <c r="V218" i="4"/>
  <c r="X218" i="4"/>
  <c r="Y218" i="4"/>
  <c r="Z218" i="4"/>
  <c r="AA218" i="4"/>
  <c r="T219" i="4"/>
  <c r="U219" i="4"/>
  <c r="V219" i="4"/>
  <c r="X219" i="4"/>
  <c r="Y219" i="4"/>
  <c r="Z219" i="4"/>
  <c r="AA219" i="4"/>
  <c r="T220" i="4"/>
  <c r="U220" i="4"/>
  <c r="V220" i="4"/>
  <c r="X220" i="4"/>
  <c r="Y220" i="4"/>
  <c r="Z220" i="4"/>
  <c r="AA220" i="4"/>
  <c r="T221" i="4"/>
  <c r="U221" i="4"/>
  <c r="V221" i="4"/>
  <c r="X221" i="4"/>
  <c r="Y221" i="4"/>
  <c r="Z221" i="4"/>
  <c r="AA221" i="4"/>
  <c r="T222" i="4"/>
  <c r="U222" i="4"/>
  <c r="V222" i="4"/>
  <c r="X222" i="4"/>
  <c r="Y222" i="4"/>
  <c r="Z222" i="4"/>
  <c r="AA222" i="4"/>
  <c r="T223" i="4"/>
  <c r="U223" i="4"/>
  <c r="V223" i="4"/>
  <c r="X223" i="4"/>
  <c r="Y223" i="4"/>
  <c r="Z223" i="4"/>
  <c r="AA223" i="4"/>
  <c r="T224" i="4"/>
  <c r="U224" i="4"/>
  <c r="X224" i="4"/>
  <c r="Y224" i="4"/>
  <c r="Z224" i="4"/>
  <c r="AA224" i="4"/>
  <c r="T225" i="4"/>
  <c r="U225" i="4"/>
  <c r="V225" i="4"/>
  <c r="X225" i="4"/>
  <c r="Y225" i="4"/>
  <c r="Z225" i="4"/>
  <c r="AA225" i="4"/>
  <c r="T226" i="4"/>
  <c r="U226" i="4"/>
  <c r="V226" i="4"/>
  <c r="X226" i="4"/>
  <c r="Y226" i="4"/>
  <c r="Z226" i="4"/>
  <c r="AA226" i="4"/>
  <c r="T227" i="4"/>
  <c r="U227" i="4"/>
  <c r="V227" i="4"/>
  <c r="X227" i="4"/>
  <c r="Y227" i="4"/>
  <c r="Z227" i="4"/>
  <c r="AA227" i="4"/>
  <c r="T228" i="4"/>
  <c r="U228" i="4"/>
  <c r="V228" i="4"/>
  <c r="X228" i="4"/>
  <c r="Y228" i="4"/>
  <c r="Z228" i="4"/>
  <c r="AA228" i="4"/>
  <c r="T229" i="4"/>
  <c r="U229" i="4"/>
  <c r="V229" i="4"/>
  <c r="X229" i="4"/>
  <c r="Y229" i="4"/>
  <c r="Z229" i="4"/>
  <c r="AA229" i="4"/>
  <c r="T230" i="4"/>
  <c r="U230" i="4"/>
  <c r="V230" i="4"/>
  <c r="X230" i="4"/>
  <c r="Y230" i="4"/>
  <c r="Z230" i="4"/>
  <c r="AA230" i="4"/>
  <c r="T231" i="4"/>
  <c r="U231" i="4"/>
  <c r="V231" i="4"/>
  <c r="X231" i="4"/>
  <c r="Y231" i="4"/>
  <c r="Z231" i="4"/>
  <c r="AA231" i="4"/>
  <c r="T232" i="4"/>
  <c r="U232" i="4"/>
  <c r="V232" i="4"/>
  <c r="X232" i="4"/>
  <c r="Y232" i="4"/>
  <c r="Z232" i="4"/>
  <c r="AA232" i="4"/>
  <c r="T233" i="4"/>
  <c r="U233" i="4"/>
  <c r="V233" i="4"/>
  <c r="X233" i="4"/>
  <c r="Y233" i="4"/>
  <c r="Z233" i="4"/>
  <c r="AA233" i="4"/>
  <c r="T234" i="4"/>
  <c r="U234" i="4"/>
  <c r="V234" i="4"/>
  <c r="X234" i="4"/>
  <c r="Y234" i="4"/>
  <c r="Z234" i="4"/>
  <c r="AA234" i="4"/>
  <c r="T235" i="4"/>
  <c r="U235" i="4"/>
  <c r="V235" i="4"/>
  <c r="X235" i="4"/>
  <c r="Y235" i="4"/>
  <c r="Z235" i="4"/>
  <c r="AA235" i="4"/>
  <c r="T236" i="4"/>
  <c r="U236" i="4"/>
  <c r="V236" i="4"/>
  <c r="X236" i="4"/>
  <c r="Y236" i="4"/>
  <c r="Z236" i="4"/>
  <c r="AA236" i="4"/>
  <c r="T237" i="4"/>
  <c r="U237" i="4"/>
  <c r="V237" i="4"/>
  <c r="X237" i="4"/>
  <c r="Y237" i="4"/>
  <c r="Z237" i="4"/>
  <c r="AA237" i="4"/>
  <c r="T238" i="4"/>
  <c r="U238" i="4"/>
  <c r="V238" i="4"/>
  <c r="X238" i="4"/>
  <c r="Y238" i="4"/>
  <c r="Z238" i="4"/>
  <c r="AA238" i="4"/>
  <c r="T239" i="4"/>
  <c r="U239" i="4"/>
  <c r="V239" i="4"/>
  <c r="X239" i="4"/>
  <c r="Y239" i="4"/>
  <c r="Z239" i="4"/>
  <c r="AA239" i="4"/>
  <c r="T240" i="4"/>
  <c r="U240" i="4"/>
  <c r="V240" i="4"/>
  <c r="X240" i="4"/>
  <c r="Y240" i="4"/>
  <c r="Z240" i="4"/>
  <c r="AA240" i="4"/>
  <c r="T241" i="4"/>
  <c r="U241" i="4"/>
  <c r="V241" i="4"/>
  <c r="X241" i="4"/>
  <c r="Y241" i="4"/>
  <c r="Z241" i="4"/>
  <c r="AA241" i="4"/>
  <c r="T242" i="4"/>
  <c r="U242" i="4"/>
  <c r="V242" i="4"/>
  <c r="X242" i="4"/>
  <c r="Y242" i="4"/>
  <c r="Z242" i="4"/>
  <c r="AA242" i="4"/>
  <c r="T243" i="4"/>
  <c r="U243" i="4"/>
  <c r="V243" i="4"/>
  <c r="X243" i="4"/>
  <c r="Y243" i="4"/>
  <c r="Z243" i="4"/>
  <c r="AA243" i="4"/>
  <c r="T244" i="4"/>
  <c r="U244" i="4"/>
  <c r="V244" i="4"/>
  <c r="X244" i="4"/>
  <c r="Y244" i="4"/>
  <c r="Z244" i="4"/>
  <c r="AA244" i="4"/>
  <c r="T245" i="4"/>
  <c r="U245" i="4"/>
  <c r="V245" i="4"/>
  <c r="X245" i="4"/>
  <c r="Y245" i="4"/>
  <c r="Z245" i="4"/>
  <c r="AA245" i="4"/>
  <c r="T246" i="4"/>
  <c r="U246" i="4"/>
  <c r="V246" i="4"/>
  <c r="X246" i="4"/>
  <c r="Y246" i="4"/>
  <c r="Z246" i="4"/>
  <c r="AA246" i="4"/>
  <c r="T247" i="4"/>
  <c r="U247" i="4"/>
  <c r="V247" i="4"/>
  <c r="X247" i="4"/>
  <c r="Y247" i="4"/>
  <c r="Z247" i="4"/>
  <c r="AA247" i="4"/>
  <c r="T248" i="4"/>
  <c r="U248" i="4"/>
  <c r="V248" i="4"/>
  <c r="X248" i="4"/>
  <c r="Y248" i="4"/>
  <c r="Z248" i="4"/>
  <c r="AA248" i="4"/>
  <c r="T249" i="4"/>
  <c r="U249" i="4"/>
  <c r="V249" i="4"/>
  <c r="X249" i="4"/>
  <c r="Y249" i="4"/>
  <c r="Z249" i="4"/>
  <c r="AA249" i="4"/>
  <c r="T250" i="4"/>
  <c r="U250" i="4"/>
  <c r="V250" i="4"/>
  <c r="X250" i="4"/>
  <c r="Y250" i="4"/>
  <c r="Z250" i="4"/>
  <c r="AA250" i="4"/>
  <c r="T251" i="4"/>
  <c r="U251" i="4"/>
  <c r="V251" i="4"/>
  <c r="X251" i="4"/>
  <c r="Y251" i="4"/>
  <c r="Z251" i="4"/>
  <c r="AA251" i="4"/>
  <c r="T252" i="4"/>
  <c r="U252" i="4"/>
  <c r="V252" i="4"/>
  <c r="X252" i="4"/>
  <c r="Y252" i="4"/>
  <c r="Z252" i="4"/>
  <c r="AA252" i="4"/>
  <c r="T253" i="4"/>
  <c r="U253" i="4"/>
  <c r="V253" i="4"/>
  <c r="X253" i="4"/>
  <c r="Y253" i="4"/>
  <c r="Z253" i="4"/>
  <c r="AA253" i="4"/>
  <c r="T254" i="4"/>
  <c r="U254" i="4"/>
  <c r="V254" i="4"/>
  <c r="X254" i="4"/>
  <c r="Y254" i="4"/>
  <c r="Z254" i="4"/>
  <c r="AA254" i="4"/>
  <c r="T255" i="4"/>
  <c r="U255" i="4"/>
  <c r="V255" i="4"/>
  <c r="X255" i="4"/>
  <c r="Y255" i="4"/>
  <c r="Z255" i="4"/>
  <c r="AA255" i="4"/>
  <c r="T256" i="4"/>
  <c r="U256" i="4"/>
  <c r="V256" i="4"/>
  <c r="X256" i="4"/>
  <c r="Y256" i="4"/>
  <c r="Z256" i="4"/>
  <c r="AA256" i="4"/>
  <c r="T257" i="4"/>
  <c r="U257" i="4"/>
  <c r="V257" i="4"/>
  <c r="X257" i="4"/>
  <c r="Y257" i="4"/>
  <c r="Z257" i="4"/>
  <c r="AA257" i="4"/>
  <c r="T258" i="4"/>
  <c r="U258" i="4"/>
  <c r="V258" i="4"/>
  <c r="X258" i="4"/>
  <c r="Y258" i="4"/>
  <c r="Z258" i="4"/>
  <c r="AA258" i="4"/>
  <c r="T259" i="4"/>
  <c r="U259" i="4"/>
  <c r="V259" i="4"/>
  <c r="X259" i="4"/>
  <c r="Y259" i="4"/>
  <c r="Z259" i="4"/>
  <c r="AA259" i="4"/>
  <c r="T260" i="4"/>
  <c r="U260" i="4"/>
  <c r="V260" i="4"/>
  <c r="X260" i="4"/>
  <c r="Y260" i="4"/>
  <c r="Z260" i="4"/>
  <c r="AA260" i="4"/>
  <c r="T261" i="4"/>
  <c r="U261" i="4"/>
  <c r="V261" i="4"/>
  <c r="X261" i="4"/>
  <c r="Y261" i="4"/>
  <c r="Z261" i="4"/>
  <c r="AA261" i="4"/>
  <c r="T262" i="4"/>
  <c r="U262" i="4"/>
  <c r="V262" i="4"/>
  <c r="X262" i="4"/>
  <c r="Y262" i="4"/>
  <c r="Z262" i="4"/>
  <c r="AA262" i="4"/>
  <c r="T263" i="4"/>
  <c r="U263" i="4"/>
  <c r="V263" i="4"/>
  <c r="X263" i="4"/>
  <c r="Y263" i="4"/>
  <c r="Z263" i="4"/>
  <c r="AA263" i="4"/>
  <c r="T264" i="4"/>
  <c r="U264" i="4"/>
  <c r="V264" i="4"/>
  <c r="X264" i="4"/>
  <c r="Y264" i="4"/>
  <c r="Z264" i="4"/>
  <c r="AA264" i="4"/>
  <c r="T265" i="4"/>
  <c r="U265" i="4"/>
  <c r="V265" i="4"/>
  <c r="X265" i="4"/>
  <c r="Y265" i="4"/>
  <c r="Z265" i="4"/>
  <c r="AA265" i="4"/>
  <c r="T266" i="4"/>
  <c r="U266" i="4"/>
  <c r="V266" i="4"/>
  <c r="X266" i="4"/>
  <c r="Y266" i="4"/>
  <c r="Z266" i="4"/>
  <c r="AA266" i="4"/>
  <c r="T267" i="4"/>
  <c r="U267" i="4"/>
  <c r="V267" i="4"/>
  <c r="X267" i="4"/>
  <c r="Y267" i="4"/>
  <c r="Z267" i="4"/>
  <c r="AA267" i="4"/>
  <c r="T268" i="4"/>
  <c r="U268" i="4"/>
  <c r="V268" i="4"/>
  <c r="X268" i="4"/>
  <c r="Y268" i="4"/>
  <c r="Z268" i="4"/>
  <c r="AA268" i="4"/>
  <c r="T269" i="4"/>
  <c r="U269" i="4"/>
  <c r="V269" i="4"/>
  <c r="X269" i="4"/>
  <c r="Y269" i="4"/>
  <c r="Z269" i="4"/>
  <c r="AA269" i="4"/>
  <c r="T270" i="4"/>
  <c r="U270" i="4"/>
  <c r="V270" i="4"/>
  <c r="X270" i="4"/>
  <c r="Y270" i="4"/>
  <c r="Z270" i="4"/>
  <c r="AA270" i="4"/>
  <c r="T271" i="4"/>
  <c r="U271" i="4"/>
  <c r="V271" i="4"/>
  <c r="X271" i="4"/>
  <c r="Y271" i="4"/>
  <c r="Z271" i="4"/>
  <c r="AA271" i="4"/>
  <c r="T272" i="4"/>
  <c r="U272" i="4"/>
  <c r="V272" i="4"/>
  <c r="X272" i="4"/>
  <c r="Y272" i="4"/>
  <c r="Z272" i="4"/>
  <c r="AA272" i="4"/>
  <c r="T273" i="4"/>
  <c r="U273" i="4"/>
  <c r="V273" i="4"/>
  <c r="X273" i="4"/>
  <c r="Y273" i="4"/>
  <c r="Z273" i="4"/>
  <c r="AA273" i="4"/>
  <c r="T274" i="4"/>
  <c r="U274" i="4"/>
  <c r="V274" i="4"/>
  <c r="X274" i="4"/>
  <c r="Y274" i="4"/>
  <c r="Z274" i="4"/>
  <c r="AA274" i="4"/>
  <c r="T275" i="4"/>
  <c r="U275" i="4"/>
  <c r="V275" i="4"/>
  <c r="X275" i="4"/>
  <c r="Y275" i="4"/>
  <c r="Z275" i="4"/>
  <c r="AA275" i="4"/>
  <c r="T276" i="4"/>
  <c r="U276" i="4"/>
  <c r="V276" i="4"/>
  <c r="X276" i="4"/>
  <c r="Y276" i="4"/>
  <c r="Z276" i="4"/>
  <c r="AA276" i="4"/>
  <c r="T277" i="4"/>
  <c r="U277" i="4"/>
  <c r="V277" i="4"/>
  <c r="X277" i="4"/>
  <c r="Y277" i="4"/>
  <c r="Z277" i="4"/>
  <c r="AA277" i="4"/>
  <c r="T278" i="4"/>
  <c r="U278" i="4"/>
  <c r="V278" i="4"/>
  <c r="X278" i="4"/>
  <c r="Y278" i="4"/>
  <c r="Z278" i="4"/>
  <c r="AA278" i="4"/>
  <c r="T279" i="4"/>
  <c r="U279" i="4"/>
  <c r="V279" i="4"/>
  <c r="X279" i="4"/>
  <c r="Y279" i="4"/>
  <c r="Z279" i="4"/>
  <c r="AA279" i="4"/>
  <c r="T280" i="4"/>
  <c r="U280" i="4"/>
  <c r="V280" i="4"/>
  <c r="X280" i="4"/>
  <c r="Y280" i="4"/>
  <c r="Z280" i="4"/>
  <c r="AA280" i="4"/>
  <c r="T281" i="4"/>
  <c r="U281" i="4"/>
  <c r="V281" i="4"/>
  <c r="X281" i="4"/>
  <c r="Y281" i="4"/>
  <c r="Z281" i="4"/>
  <c r="AA281" i="4"/>
  <c r="T282" i="4"/>
  <c r="U282" i="4"/>
  <c r="V282" i="4"/>
  <c r="X282" i="4"/>
  <c r="Y282" i="4"/>
  <c r="Z282" i="4"/>
  <c r="AA282" i="4"/>
  <c r="T283" i="4"/>
  <c r="U283" i="4"/>
  <c r="V283" i="4"/>
  <c r="X283" i="4"/>
  <c r="Y283" i="4"/>
  <c r="Z283" i="4"/>
  <c r="AA283" i="4"/>
  <c r="T284" i="4"/>
  <c r="U284" i="4"/>
  <c r="V284" i="4"/>
  <c r="X284" i="4"/>
  <c r="Y284" i="4"/>
  <c r="Z284" i="4"/>
  <c r="AA284" i="4"/>
  <c r="T285" i="4"/>
  <c r="U285" i="4"/>
  <c r="V285" i="4"/>
  <c r="X285" i="4"/>
  <c r="Y285" i="4"/>
  <c r="Z285" i="4"/>
  <c r="AA285" i="4"/>
  <c r="T286" i="4"/>
  <c r="U286" i="4"/>
  <c r="V286" i="4"/>
  <c r="X286" i="4"/>
  <c r="Y286" i="4"/>
  <c r="Z286" i="4"/>
  <c r="AA286" i="4"/>
  <c r="T287" i="4"/>
  <c r="U287" i="4"/>
  <c r="V287" i="4"/>
  <c r="X287" i="4"/>
  <c r="Y287" i="4"/>
  <c r="Z287" i="4"/>
  <c r="AA287" i="4"/>
  <c r="T288" i="4"/>
  <c r="U288" i="4"/>
  <c r="V288" i="4"/>
  <c r="X288" i="4"/>
  <c r="Y288" i="4"/>
  <c r="Z288" i="4"/>
  <c r="AA288" i="4"/>
  <c r="T289" i="4"/>
  <c r="U289" i="4"/>
  <c r="V289" i="4"/>
  <c r="X289" i="4"/>
  <c r="Y289" i="4"/>
  <c r="Z289" i="4"/>
  <c r="AA289" i="4"/>
  <c r="T290" i="4"/>
  <c r="U290" i="4"/>
  <c r="V290" i="4"/>
  <c r="X290" i="4"/>
  <c r="Y290" i="4"/>
  <c r="Z290" i="4"/>
  <c r="AA290" i="4"/>
  <c r="T291" i="4"/>
  <c r="U291" i="4"/>
  <c r="V291" i="4"/>
  <c r="X291" i="4"/>
  <c r="Y291" i="4"/>
  <c r="Z291" i="4"/>
  <c r="AA291" i="4"/>
  <c r="T292" i="4"/>
  <c r="U292" i="4"/>
  <c r="V292" i="4"/>
  <c r="X292" i="4"/>
  <c r="Y292" i="4"/>
  <c r="Z292" i="4"/>
  <c r="AA292" i="4"/>
  <c r="T293" i="4"/>
  <c r="U293" i="4"/>
  <c r="V293" i="4"/>
  <c r="X293" i="4"/>
  <c r="Y293" i="4"/>
  <c r="Z293" i="4"/>
  <c r="AA293" i="4"/>
  <c r="T294" i="4"/>
  <c r="U294" i="4"/>
  <c r="V294" i="4"/>
  <c r="X294" i="4"/>
  <c r="Y294" i="4"/>
  <c r="Z294" i="4"/>
  <c r="AA294" i="4"/>
  <c r="T295" i="4"/>
  <c r="U295" i="4"/>
  <c r="V295" i="4"/>
  <c r="X295" i="4"/>
  <c r="Y295" i="4"/>
  <c r="Z295" i="4"/>
  <c r="AA295" i="4"/>
  <c r="T296" i="4"/>
  <c r="U296" i="4"/>
  <c r="V296" i="4"/>
  <c r="X296" i="4"/>
  <c r="Y296" i="4"/>
  <c r="Z296" i="4"/>
  <c r="AA296" i="4"/>
  <c r="T297" i="4"/>
  <c r="U297" i="4"/>
  <c r="V297" i="4"/>
  <c r="X297" i="4"/>
  <c r="Y297" i="4"/>
  <c r="Z297" i="4"/>
  <c r="AA297" i="4"/>
  <c r="T298" i="4"/>
  <c r="U298" i="4"/>
  <c r="V298" i="4"/>
  <c r="X298" i="4"/>
  <c r="Y298" i="4"/>
  <c r="Z298" i="4"/>
  <c r="AA298" i="4"/>
  <c r="T299" i="4"/>
  <c r="U299" i="4"/>
  <c r="V299" i="4"/>
  <c r="X299" i="4"/>
  <c r="Y299" i="4"/>
  <c r="Z299" i="4"/>
  <c r="AA299" i="4"/>
  <c r="T300" i="4"/>
  <c r="U300" i="4"/>
  <c r="V300" i="4"/>
  <c r="X300" i="4"/>
  <c r="Y300" i="4"/>
  <c r="Z300" i="4"/>
  <c r="AA300" i="4"/>
  <c r="T301" i="4"/>
  <c r="U301" i="4"/>
  <c r="V301" i="4"/>
  <c r="X301" i="4"/>
  <c r="Y301" i="4"/>
  <c r="Z301" i="4"/>
  <c r="AA301" i="4"/>
  <c r="T302" i="4"/>
  <c r="U302" i="4"/>
  <c r="V302" i="4"/>
  <c r="X302" i="4"/>
  <c r="Y302" i="4"/>
  <c r="Z302" i="4"/>
  <c r="AA302" i="4"/>
  <c r="T303" i="4"/>
  <c r="U303" i="4"/>
  <c r="V303" i="4"/>
  <c r="X303" i="4"/>
  <c r="Y303" i="4"/>
  <c r="Z303" i="4"/>
  <c r="AA303" i="4"/>
  <c r="T304" i="4"/>
  <c r="U304" i="4"/>
  <c r="V304" i="4"/>
  <c r="X304" i="4"/>
  <c r="Y304" i="4"/>
  <c r="Z304" i="4"/>
  <c r="AA304" i="4"/>
  <c r="T305" i="4"/>
  <c r="U305" i="4"/>
  <c r="V305" i="4"/>
  <c r="X305" i="4"/>
  <c r="Y305" i="4"/>
  <c r="Z305" i="4"/>
  <c r="AA305" i="4"/>
  <c r="T306" i="4"/>
  <c r="U306" i="4"/>
  <c r="V306" i="4"/>
  <c r="X306" i="4"/>
  <c r="Y306" i="4"/>
  <c r="Z306" i="4"/>
  <c r="AA306" i="4"/>
  <c r="T307" i="4"/>
  <c r="U307" i="4"/>
  <c r="V307" i="4"/>
  <c r="X307" i="4"/>
  <c r="Y307" i="4"/>
  <c r="Z307" i="4"/>
  <c r="AA307" i="4"/>
  <c r="T308" i="4"/>
  <c r="U308" i="4"/>
  <c r="V308" i="4"/>
  <c r="X308" i="4"/>
  <c r="Y308" i="4"/>
  <c r="Z308" i="4"/>
  <c r="AA308" i="4"/>
  <c r="T309" i="4"/>
  <c r="U309" i="4"/>
  <c r="V309" i="4"/>
  <c r="X309" i="4"/>
  <c r="Y309" i="4"/>
  <c r="Z309" i="4"/>
  <c r="AA309" i="4"/>
  <c r="T310" i="4"/>
  <c r="U310" i="4"/>
  <c r="V310" i="4"/>
  <c r="X310" i="4"/>
  <c r="Y310" i="4"/>
  <c r="Z310" i="4"/>
  <c r="AA310" i="4"/>
  <c r="T311" i="4"/>
  <c r="U311" i="4"/>
  <c r="V311" i="4"/>
  <c r="X311" i="4"/>
  <c r="Y311" i="4"/>
  <c r="Z311" i="4"/>
  <c r="AA311" i="4"/>
  <c r="T312" i="4"/>
  <c r="U312" i="4"/>
  <c r="V312" i="4"/>
  <c r="X312" i="4"/>
  <c r="Y312" i="4"/>
  <c r="Z312" i="4"/>
  <c r="AA312" i="4"/>
  <c r="T313" i="4"/>
  <c r="U313" i="4"/>
  <c r="V313" i="4"/>
  <c r="X313" i="4"/>
  <c r="Y313" i="4"/>
  <c r="Z313" i="4"/>
  <c r="AA313" i="4"/>
  <c r="T314" i="4"/>
  <c r="U314" i="4"/>
  <c r="V314" i="4"/>
  <c r="X314" i="4"/>
  <c r="Y314" i="4"/>
  <c r="Z314" i="4"/>
  <c r="AA314" i="4"/>
  <c r="T315" i="4"/>
  <c r="U315" i="4"/>
  <c r="V315" i="4"/>
  <c r="X315" i="4"/>
  <c r="Y315" i="4"/>
  <c r="Z315" i="4"/>
  <c r="AA315" i="4"/>
  <c r="T316" i="4"/>
  <c r="U316" i="4"/>
  <c r="V316" i="4"/>
  <c r="X316" i="4"/>
  <c r="Y316" i="4"/>
  <c r="Z316" i="4"/>
  <c r="AA316" i="4"/>
  <c r="T317" i="4"/>
  <c r="U317" i="4"/>
  <c r="V317" i="4"/>
  <c r="X317" i="4"/>
  <c r="Y317" i="4"/>
  <c r="Z317" i="4"/>
  <c r="AA317" i="4"/>
  <c r="T318" i="4"/>
  <c r="U318" i="4"/>
  <c r="V318" i="4"/>
  <c r="X318" i="4"/>
  <c r="Y318" i="4"/>
  <c r="Z318" i="4"/>
  <c r="AA318" i="4"/>
  <c r="T319" i="4"/>
  <c r="U319" i="4"/>
  <c r="V319" i="4"/>
  <c r="X319" i="4"/>
  <c r="Y319" i="4"/>
  <c r="Z319" i="4"/>
  <c r="AA319" i="4"/>
  <c r="T320" i="4"/>
  <c r="U320" i="4"/>
  <c r="V320" i="4"/>
  <c r="X320" i="4"/>
  <c r="Y320" i="4"/>
  <c r="Z320" i="4"/>
  <c r="AA320" i="4"/>
  <c r="T321" i="4"/>
  <c r="U321" i="4"/>
  <c r="V321" i="4"/>
  <c r="X321" i="4"/>
  <c r="Y321" i="4"/>
  <c r="Z321" i="4"/>
  <c r="AA321" i="4"/>
  <c r="T322" i="4"/>
  <c r="U322" i="4"/>
  <c r="V322" i="4"/>
  <c r="X322" i="4"/>
  <c r="Y322" i="4"/>
  <c r="Z322" i="4"/>
  <c r="AA322" i="4"/>
  <c r="T323" i="4"/>
  <c r="U323" i="4"/>
  <c r="V323" i="4"/>
  <c r="X323" i="4"/>
  <c r="Y323" i="4"/>
  <c r="Z323" i="4"/>
  <c r="AA323" i="4"/>
  <c r="T324" i="4"/>
  <c r="U324" i="4"/>
  <c r="V324" i="4"/>
  <c r="X324" i="4"/>
  <c r="Y324" i="4"/>
  <c r="Z324" i="4"/>
  <c r="AA324" i="4"/>
  <c r="T325" i="4"/>
  <c r="U325" i="4"/>
  <c r="V325" i="4"/>
  <c r="X325" i="4"/>
  <c r="Y325" i="4"/>
  <c r="Z325" i="4"/>
  <c r="AA325" i="4"/>
  <c r="T326" i="4"/>
  <c r="U326" i="4"/>
  <c r="V326" i="4"/>
  <c r="X326" i="4"/>
  <c r="Y326" i="4"/>
  <c r="Z326" i="4"/>
  <c r="AA326" i="4"/>
  <c r="T327" i="4"/>
  <c r="U327" i="4"/>
  <c r="V327" i="4"/>
  <c r="X327" i="4"/>
  <c r="Y327" i="4"/>
  <c r="Z327" i="4"/>
  <c r="AA327" i="4"/>
  <c r="T328" i="4"/>
  <c r="U328" i="4"/>
  <c r="V328" i="4"/>
  <c r="X328" i="4"/>
  <c r="Y328" i="4"/>
  <c r="Z328" i="4"/>
  <c r="AA328" i="4"/>
  <c r="T329" i="4"/>
  <c r="U329" i="4"/>
  <c r="V329" i="4"/>
  <c r="X329" i="4"/>
  <c r="Y329" i="4"/>
  <c r="Z329" i="4"/>
  <c r="AA329" i="4"/>
  <c r="T330" i="4"/>
  <c r="U330" i="4"/>
  <c r="V330" i="4"/>
  <c r="X330" i="4"/>
  <c r="Y330" i="4"/>
  <c r="Z330" i="4"/>
  <c r="AA330" i="4"/>
  <c r="T331" i="4"/>
  <c r="U331" i="4"/>
  <c r="V331" i="4"/>
  <c r="X331" i="4"/>
  <c r="Y331" i="4"/>
  <c r="Z331" i="4"/>
  <c r="AA331" i="4"/>
  <c r="T332" i="4"/>
  <c r="U332" i="4"/>
  <c r="V332" i="4"/>
  <c r="X332" i="4"/>
  <c r="Y332" i="4"/>
  <c r="Z332" i="4"/>
  <c r="AA332" i="4"/>
  <c r="T333" i="4"/>
  <c r="U333" i="4"/>
  <c r="V333" i="4"/>
  <c r="X333" i="4"/>
  <c r="Y333" i="4"/>
  <c r="Z333" i="4"/>
  <c r="AA333" i="4"/>
  <c r="T334" i="4"/>
  <c r="U334" i="4"/>
  <c r="V334" i="4"/>
  <c r="X334" i="4"/>
  <c r="Y334" i="4"/>
  <c r="Z334" i="4"/>
  <c r="AA334" i="4"/>
  <c r="T335" i="4"/>
  <c r="U335" i="4"/>
  <c r="V335" i="4"/>
  <c r="X335" i="4"/>
  <c r="Y335" i="4"/>
  <c r="Z335" i="4"/>
  <c r="AA335" i="4"/>
  <c r="T336" i="4"/>
  <c r="U336" i="4"/>
  <c r="V336" i="4"/>
  <c r="X336" i="4"/>
  <c r="Y336" i="4"/>
  <c r="Z336" i="4"/>
  <c r="AA336" i="4"/>
  <c r="T337" i="4"/>
  <c r="U337" i="4"/>
  <c r="V337" i="4"/>
  <c r="X337" i="4"/>
  <c r="Y337" i="4"/>
  <c r="Z337" i="4"/>
  <c r="AA337" i="4"/>
  <c r="T338" i="4"/>
  <c r="U338" i="4"/>
  <c r="V338" i="4"/>
  <c r="X338" i="4"/>
  <c r="Y338" i="4"/>
  <c r="Z338" i="4"/>
  <c r="AA338" i="4"/>
  <c r="T339" i="4"/>
  <c r="U339" i="4"/>
  <c r="V339" i="4"/>
  <c r="X339" i="4"/>
  <c r="Y339" i="4"/>
  <c r="Z339" i="4"/>
  <c r="AA339" i="4"/>
  <c r="T340" i="4"/>
  <c r="U340" i="4"/>
  <c r="V340" i="4"/>
  <c r="X340" i="4"/>
  <c r="Y340" i="4"/>
  <c r="Z340" i="4"/>
  <c r="AA340" i="4"/>
  <c r="T341" i="4"/>
  <c r="U341" i="4"/>
  <c r="V341" i="4"/>
  <c r="X341" i="4"/>
  <c r="Y341" i="4"/>
  <c r="Z341" i="4"/>
  <c r="AA341" i="4"/>
  <c r="T342" i="4"/>
  <c r="U342" i="4"/>
  <c r="V342" i="4"/>
  <c r="X342" i="4"/>
  <c r="Y342" i="4"/>
  <c r="Z342" i="4"/>
  <c r="AA342" i="4"/>
  <c r="T343" i="4"/>
  <c r="U343" i="4"/>
  <c r="V343" i="4"/>
  <c r="X343" i="4"/>
  <c r="Y343" i="4"/>
  <c r="Z343" i="4"/>
  <c r="AA343" i="4"/>
  <c r="T344" i="4"/>
  <c r="U344" i="4"/>
  <c r="V344" i="4"/>
  <c r="X344" i="4"/>
  <c r="Y344" i="4"/>
  <c r="Z344" i="4"/>
  <c r="AA344" i="4"/>
  <c r="T345" i="4"/>
  <c r="U345" i="4"/>
  <c r="V345" i="4"/>
  <c r="X345" i="4"/>
  <c r="Y345" i="4"/>
  <c r="Z345" i="4"/>
  <c r="AA345" i="4"/>
  <c r="T346" i="4"/>
  <c r="U346" i="4"/>
  <c r="V346" i="4"/>
  <c r="X346" i="4"/>
  <c r="Y346" i="4"/>
  <c r="Z346" i="4"/>
  <c r="AA346" i="4"/>
  <c r="T347" i="4"/>
  <c r="U347" i="4"/>
  <c r="V347" i="4"/>
  <c r="X347" i="4"/>
  <c r="Y347" i="4"/>
  <c r="Z347" i="4"/>
  <c r="AA347" i="4"/>
  <c r="T348" i="4"/>
  <c r="U348" i="4"/>
  <c r="V348" i="4"/>
  <c r="X348" i="4"/>
  <c r="Y348" i="4"/>
  <c r="Z348" i="4"/>
  <c r="AA348" i="4"/>
  <c r="T349" i="4"/>
  <c r="U349" i="4"/>
  <c r="V349" i="4"/>
  <c r="X349" i="4"/>
  <c r="Y349" i="4"/>
  <c r="Z349" i="4"/>
  <c r="AA349" i="4"/>
  <c r="T350" i="4"/>
  <c r="U350" i="4"/>
  <c r="V350" i="4"/>
  <c r="X350" i="4"/>
  <c r="Y350" i="4"/>
  <c r="Z350" i="4"/>
  <c r="AA350" i="4"/>
  <c r="T351" i="4"/>
  <c r="U351" i="4"/>
  <c r="V351" i="4"/>
  <c r="X351" i="4"/>
  <c r="Y351" i="4"/>
  <c r="Z351" i="4"/>
  <c r="AA351" i="4"/>
  <c r="T352" i="4"/>
  <c r="U352" i="4"/>
  <c r="V352" i="4"/>
  <c r="X352" i="4"/>
  <c r="Y352" i="4"/>
  <c r="Z352" i="4"/>
  <c r="AA352" i="4"/>
  <c r="T353" i="4"/>
  <c r="U353" i="4"/>
  <c r="V353" i="4"/>
  <c r="X353" i="4"/>
  <c r="Y353" i="4"/>
  <c r="Z353" i="4"/>
  <c r="AA353" i="4"/>
  <c r="T354" i="4"/>
  <c r="U354" i="4"/>
  <c r="V354" i="4"/>
  <c r="X354" i="4"/>
  <c r="Y354" i="4"/>
  <c r="Z354" i="4"/>
  <c r="AA354" i="4"/>
  <c r="T355" i="4"/>
  <c r="U355" i="4"/>
  <c r="V355" i="4"/>
  <c r="X355" i="4"/>
  <c r="Y355" i="4"/>
  <c r="Z355" i="4"/>
  <c r="AA355" i="4"/>
  <c r="T356" i="4"/>
  <c r="U356" i="4"/>
  <c r="V356" i="4"/>
  <c r="X356" i="4"/>
  <c r="Y356" i="4"/>
  <c r="Z356" i="4"/>
  <c r="AA356" i="4"/>
  <c r="T357" i="4"/>
  <c r="U357" i="4"/>
  <c r="V357" i="4"/>
  <c r="X357" i="4"/>
  <c r="Y357" i="4"/>
  <c r="Z357" i="4"/>
  <c r="AA357" i="4"/>
  <c r="T358" i="4"/>
  <c r="U358" i="4"/>
  <c r="V358" i="4"/>
  <c r="X358" i="4"/>
  <c r="Y358" i="4"/>
  <c r="Z358" i="4"/>
  <c r="AA358" i="4"/>
  <c r="T359" i="4"/>
  <c r="U359" i="4"/>
  <c r="V359" i="4"/>
  <c r="X359" i="4"/>
  <c r="Y359" i="4"/>
  <c r="Z359" i="4"/>
  <c r="AA359" i="4"/>
  <c r="T360" i="4"/>
  <c r="U360" i="4"/>
  <c r="V360" i="4"/>
  <c r="X360" i="4"/>
  <c r="Y360" i="4"/>
  <c r="Z360" i="4"/>
  <c r="AA360" i="4"/>
  <c r="T361" i="4"/>
  <c r="U361" i="4"/>
  <c r="V361" i="4"/>
  <c r="X361" i="4"/>
  <c r="Y361" i="4"/>
  <c r="Z361" i="4"/>
  <c r="AA361" i="4"/>
  <c r="T362" i="4"/>
  <c r="U362" i="4"/>
  <c r="V362" i="4"/>
  <c r="X362" i="4"/>
  <c r="Y362" i="4"/>
  <c r="Z362" i="4"/>
  <c r="AA362" i="4"/>
  <c r="T363" i="4"/>
  <c r="U363" i="4"/>
  <c r="V363" i="4"/>
  <c r="X363" i="4"/>
  <c r="Y363" i="4"/>
  <c r="Z363" i="4"/>
  <c r="AA363" i="4"/>
  <c r="T364" i="4"/>
  <c r="U364" i="4"/>
  <c r="V364" i="4"/>
  <c r="X364" i="4"/>
  <c r="Y364" i="4"/>
  <c r="Z364" i="4"/>
  <c r="AA364" i="4"/>
  <c r="T365" i="4"/>
  <c r="U365" i="4"/>
  <c r="V365" i="4"/>
  <c r="X365" i="4"/>
  <c r="Y365" i="4"/>
  <c r="Z365" i="4"/>
  <c r="AA365" i="4"/>
  <c r="T366" i="4"/>
  <c r="U366" i="4"/>
  <c r="V366" i="4"/>
  <c r="X366" i="4"/>
  <c r="Y366" i="4"/>
  <c r="Z366" i="4"/>
  <c r="AA366" i="4"/>
  <c r="T367" i="4"/>
  <c r="U367" i="4"/>
  <c r="V367" i="4"/>
  <c r="X367" i="4"/>
  <c r="Y367" i="4"/>
  <c r="Z367" i="4"/>
  <c r="AA367" i="4"/>
  <c r="T368" i="4"/>
  <c r="U368" i="4"/>
  <c r="V368" i="4"/>
  <c r="X368" i="4"/>
  <c r="Y368" i="4"/>
  <c r="Z368" i="4"/>
  <c r="AA368" i="4"/>
  <c r="T369" i="4"/>
  <c r="U369" i="4"/>
  <c r="V369" i="4"/>
  <c r="X369" i="4"/>
  <c r="Y369" i="4"/>
  <c r="Z369" i="4"/>
  <c r="AA369" i="4"/>
  <c r="T370" i="4"/>
  <c r="U370" i="4"/>
  <c r="V370" i="4"/>
  <c r="X370" i="4"/>
  <c r="Y370" i="4"/>
  <c r="Z370" i="4"/>
  <c r="AA370" i="4"/>
  <c r="T371" i="4"/>
  <c r="U371" i="4"/>
  <c r="V371" i="4"/>
  <c r="X371" i="4"/>
  <c r="Y371" i="4"/>
  <c r="Z371" i="4"/>
  <c r="AA371" i="4"/>
  <c r="T372" i="4"/>
  <c r="U372" i="4"/>
  <c r="V372" i="4"/>
  <c r="X372" i="4"/>
  <c r="Y372" i="4"/>
  <c r="Z372" i="4"/>
  <c r="AA372" i="4"/>
  <c r="T373" i="4"/>
  <c r="U373" i="4"/>
  <c r="V373" i="4"/>
  <c r="X373" i="4"/>
  <c r="Y373" i="4"/>
  <c r="Z373" i="4"/>
  <c r="AA373" i="4"/>
  <c r="T374" i="4"/>
  <c r="U374" i="4"/>
  <c r="V374" i="4"/>
  <c r="X374" i="4"/>
  <c r="Y374" i="4"/>
  <c r="Z374" i="4"/>
  <c r="AA374" i="4"/>
  <c r="T375" i="4"/>
  <c r="U375" i="4"/>
  <c r="V375" i="4"/>
  <c r="X375" i="4"/>
  <c r="Y375" i="4"/>
  <c r="Z375" i="4"/>
  <c r="AA375" i="4"/>
  <c r="T376" i="4"/>
  <c r="U376" i="4"/>
  <c r="X376" i="4"/>
  <c r="Y376" i="4"/>
  <c r="Z376" i="4"/>
  <c r="AA376" i="4"/>
  <c r="T377" i="4"/>
  <c r="U377" i="4"/>
  <c r="V377" i="4"/>
  <c r="X377" i="4"/>
  <c r="Y377" i="4"/>
  <c r="Z377" i="4"/>
  <c r="AA377" i="4"/>
  <c r="T378" i="4"/>
  <c r="U378" i="4"/>
  <c r="V378" i="4"/>
  <c r="X378" i="4"/>
  <c r="Y378" i="4"/>
  <c r="Z378" i="4"/>
  <c r="AA378" i="4"/>
  <c r="T379" i="4"/>
  <c r="U379" i="4"/>
  <c r="V379" i="4"/>
  <c r="X379" i="4"/>
  <c r="Y379" i="4"/>
  <c r="Z379" i="4"/>
  <c r="AA379" i="4"/>
  <c r="T380" i="4"/>
  <c r="U380" i="4"/>
  <c r="V380" i="4"/>
  <c r="X380" i="4"/>
  <c r="Y380" i="4"/>
  <c r="Z380" i="4"/>
  <c r="AA380" i="4"/>
  <c r="T381" i="4"/>
  <c r="U381" i="4"/>
  <c r="V381" i="4"/>
  <c r="X381" i="4"/>
  <c r="Y381" i="4"/>
  <c r="Z381" i="4"/>
  <c r="AA381" i="4"/>
  <c r="T382" i="4"/>
  <c r="U382" i="4"/>
  <c r="V382" i="4"/>
  <c r="X382" i="4"/>
  <c r="Y382" i="4"/>
  <c r="Z382" i="4"/>
  <c r="AA382" i="4"/>
  <c r="T383" i="4"/>
  <c r="U383" i="4"/>
  <c r="V383" i="4"/>
  <c r="X383" i="4"/>
  <c r="Y383" i="4"/>
  <c r="Z383" i="4"/>
  <c r="AA383" i="4"/>
  <c r="T384" i="4"/>
  <c r="U384" i="4"/>
  <c r="V384" i="4"/>
  <c r="X384" i="4"/>
  <c r="Y384" i="4"/>
  <c r="Z384" i="4"/>
  <c r="AA384" i="4"/>
  <c r="T385" i="4"/>
  <c r="U385" i="4"/>
  <c r="V385" i="4"/>
  <c r="X385" i="4"/>
  <c r="Y385" i="4"/>
  <c r="Z385" i="4"/>
  <c r="AA385" i="4"/>
  <c r="T386" i="4"/>
  <c r="U386" i="4"/>
  <c r="V386" i="4"/>
  <c r="X386" i="4"/>
  <c r="Y386" i="4"/>
  <c r="Z386" i="4"/>
  <c r="AA386" i="4"/>
  <c r="T387" i="4"/>
  <c r="U387" i="4"/>
  <c r="V387" i="4"/>
  <c r="X387" i="4"/>
  <c r="Y387" i="4"/>
  <c r="Z387" i="4"/>
  <c r="AA387" i="4"/>
  <c r="T388" i="4"/>
  <c r="U388" i="4"/>
  <c r="V388" i="4"/>
  <c r="X388" i="4"/>
  <c r="Y388" i="4"/>
  <c r="Z388" i="4"/>
  <c r="AA388" i="4"/>
  <c r="T389" i="4"/>
  <c r="U389" i="4"/>
  <c r="V389" i="4"/>
  <c r="X389" i="4"/>
  <c r="Y389" i="4"/>
  <c r="Z389" i="4"/>
  <c r="AA389" i="4"/>
  <c r="T390" i="4"/>
  <c r="U390" i="4"/>
  <c r="V390" i="4"/>
  <c r="X390" i="4"/>
  <c r="Y390" i="4"/>
  <c r="Z390" i="4"/>
  <c r="AA390" i="4"/>
  <c r="T391" i="4"/>
  <c r="U391" i="4"/>
  <c r="V391" i="4"/>
  <c r="X391" i="4"/>
  <c r="Y391" i="4"/>
  <c r="Z391" i="4"/>
  <c r="AA391" i="4"/>
  <c r="T392" i="4"/>
  <c r="U392" i="4"/>
  <c r="V392" i="4"/>
  <c r="X392" i="4"/>
  <c r="Y392" i="4"/>
  <c r="Z392" i="4"/>
  <c r="AA392" i="4"/>
  <c r="T393" i="4"/>
  <c r="U393" i="4"/>
  <c r="V393" i="4"/>
  <c r="X393" i="4"/>
  <c r="Y393" i="4"/>
  <c r="Z393" i="4"/>
  <c r="AA393" i="4"/>
  <c r="T394" i="4"/>
  <c r="U394" i="4"/>
  <c r="V394" i="4"/>
  <c r="X394" i="4"/>
  <c r="Y394" i="4"/>
  <c r="Z394" i="4"/>
  <c r="AA394" i="4"/>
  <c r="T395" i="4"/>
  <c r="U395" i="4"/>
  <c r="V395" i="4"/>
  <c r="X395" i="4"/>
  <c r="Y395" i="4"/>
  <c r="Z395" i="4"/>
  <c r="AA395" i="4"/>
  <c r="T396" i="4"/>
  <c r="U396" i="4"/>
  <c r="V396" i="4"/>
  <c r="X396" i="4"/>
  <c r="Y396" i="4"/>
  <c r="Z396" i="4"/>
  <c r="AA396" i="4"/>
  <c r="T397" i="4"/>
  <c r="U397" i="4"/>
  <c r="V397" i="4"/>
  <c r="X397" i="4"/>
  <c r="Y397" i="4"/>
  <c r="Z397" i="4"/>
  <c r="AA397" i="4"/>
  <c r="T398" i="4"/>
  <c r="U398" i="4"/>
  <c r="V398" i="4"/>
  <c r="X398" i="4"/>
  <c r="Y398" i="4"/>
  <c r="Z398" i="4"/>
  <c r="AA398" i="4"/>
  <c r="T399" i="4"/>
  <c r="U399" i="4"/>
  <c r="V399" i="4"/>
  <c r="X399" i="4"/>
  <c r="Y399" i="4"/>
  <c r="Z399" i="4"/>
  <c r="AA399" i="4"/>
  <c r="T400" i="4"/>
  <c r="U400" i="4"/>
  <c r="V400" i="4"/>
  <c r="X400" i="4"/>
  <c r="Y400" i="4"/>
  <c r="Z400" i="4"/>
  <c r="AA400" i="4"/>
  <c r="T401" i="4"/>
  <c r="U401" i="4"/>
  <c r="V401" i="4"/>
  <c r="X401" i="4"/>
  <c r="Y401" i="4"/>
  <c r="Z401" i="4"/>
  <c r="AA401" i="4"/>
  <c r="T402" i="4"/>
  <c r="U402" i="4"/>
  <c r="V402" i="4"/>
  <c r="X402" i="4"/>
  <c r="Y402" i="4"/>
  <c r="Z402" i="4"/>
  <c r="AA402" i="4"/>
  <c r="T403" i="4"/>
  <c r="U403" i="4"/>
  <c r="V403" i="4"/>
  <c r="X403" i="4"/>
  <c r="Y403" i="4"/>
  <c r="Z403" i="4"/>
  <c r="AA403" i="4"/>
  <c r="T404" i="4"/>
  <c r="U404" i="4"/>
  <c r="V404" i="4"/>
  <c r="X404" i="4"/>
  <c r="Y404" i="4"/>
  <c r="Z404" i="4"/>
  <c r="AA404" i="4"/>
  <c r="T405" i="4"/>
  <c r="U405" i="4"/>
  <c r="V405" i="4"/>
  <c r="X405" i="4"/>
  <c r="Y405" i="4"/>
  <c r="Z405" i="4"/>
  <c r="AA405" i="4"/>
  <c r="T406" i="4"/>
  <c r="U406" i="4"/>
  <c r="V406" i="4"/>
  <c r="X406" i="4"/>
  <c r="Y406" i="4"/>
  <c r="Z406" i="4"/>
  <c r="AA406" i="4"/>
  <c r="T407" i="4"/>
  <c r="U407" i="4"/>
  <c r="V407" i="4"/>
  <c r="X407" i="4"/>
  <c r="Y407" i="4"/>
  <c r="Z407" i="4"/>
  <c r="AA407" i="4"/>
  <c r="T408" i="4"/>
  <c r="U408" i="4"/>
  <c r="V408" i="4"/>
  <c r="X408" i="4"/>
  <c r="Y408" i="4"/>
  <c r="Z408" i="4"/>
  <c r="AA408" i="4"/>
  <c r="T409" i="4"/>
  <c r="U409" i="4"/>
  <c r="V409" i="4"/>
  <c r="X409" i="4"/>
  <c r="Y409" i="4"/>
  <c r="Z409" i="4"/>
  <c r="AA409" i="4"/>
  <c r="T410" i="4"/>
  <c r="U410" i="4"/>
  <c r="V410" i="4"/>
  <c r="X410" i="4"/>
  <c r="Y410" i="4"/>
  <c r="Z410" i="4"/>
  <c r="AA410" i="4"/>
  <c r="T411" i="4"/>
  <c r="U411" i="4"/>
  <c r="V411" i="4"/>
  <c r="X411" i="4"/>
  <c r="Y411" i="4"/>
  <c r="Z411" i="4"/>
  <c r="AA411" i="4"/>
  <c r="T412" i="4"/>
  <c r="U412" i="4"/>
  <c r="V412" i="4"/>
  <c r="X412" i="4"/>
  <c r="Y412" i="4"/>
  <c r="Z412" i="4"/>
  <c r="AA412" i="4"/>
  <c r="T413" i="4"/>
  <c r="U413" i="4"/>
  <c r="V413" i="4"/>
  <c r="X413" i="4"/>
  <c r="Y413" i="4"/>
  <c r="Z413" i="4"/>
  <c r="AA413" i="4"/>
  <c r="T414" i="4"/>
  <c r="U414" i="4"/>
  <c r="V414" i="4"/>
  <c r="X414" i="4"/>
  <c r="Y414" i="4"/>
  <c r="Z414" i="4"/>
  <c r="AA414" i="4"/>
  <c r="T415" i="4"/>
  <c r="U415" i="4"/>
  <c r="V415" i="4"/>
  <c r="X415" i="4"/>
  <c r="Y415" i="4"/>
  <c r="Z415" i="4"/>
  <c r="AA415" i="4"/>
  <c r="T416" i="4"/>
  <c r="U416" i="4"/>
  <c r="V416" i="4"/>
  <c r="X416" i="4"/>
  <c r="Y416" i="4"/>
  <c r="Z416" i="4"/>
  <c r="AA416" i="4"/>
  <c r="T417" i="4"/>
  <c r="U417" i="4"/>
  <c r="V417" i="4"/>
  <c r="X417" i="4"/>
  <c r="Y417" i="4"/>
  <c r="Z417" i="4"/>
  <c r="AA417" i="4"/>
  <c r="T418" i="4"/>
  <c r="U418" i="4"/>
  <c r="V418" i="4"/>
  <c r="X418" i="4"/>
  <c r="Y418" i="4"/>
  <c r="Z418" i="4"/>
  <c r="AA418" i="4"/>
  <c r="T419" i="4"/>
  <c r="U419" i="4"/>
  <c r="V419" i="4"/>
  <c r="X419" i="4"/>
  <c r="Y419" i="4"/>
  <c r="Z419" i="4"/>
  <c r="AA419" i="4"/>
  <c r="T420" i="4"/>
  <c r="U420" i="4"/>
  <c r="V420" i="4"/>
  <c r="X420" i="4"/>
  <c r="Y420" i="4"/>
  <c r="Z420" i="4"/>
  <c r="AA420" i="4"/>
  <c r="T421" i="4"/>
  <c r="U421" i="4"/>
  <c r="V421" i="4"/>
  <c r="X421" i="4"/>
  <c r="Y421" i="4"/>
  <c r="Z421" i="4"/>
  <c r="AA421" i="4"/>
  <c r="T422" i="4"/>
  <c r="U422" i="4"/>
  <c r="V422" i="4"/>
  <c r="X422" i="4"/>
  <c r="Y422" i="4"/>
  <c r="Z422" i="4"/>
  <c r="AA422" i="4"/>
  <c r="T423" i="4"/>
  <c r="U423" i="4"/>
  <c r="V423" i="4"/>
  <c r="X423" i="4"/>
  <c r="Y423" i="4"/>
  <c r="Z423" i="4"/>
  <c r="AA423" i="4"/>
  <c r="T424" i="4"/>
  <c r="U424" i="4"/>
  <c r="V424" i="4"/>
  <c r="X424" i="4"/>
  <c r="Y424" i="4"/>
  <c r="Z424" i="4"/>
  <c r="AA424" i="4"/>
  <c r="T425" i="4"/>
  <c r="U425" i="4"/>
  <c r="V425" i="4"/>
  <c r="X425" i="4"/>
  <c r="Y425" i="4"/>
  <c r="Z425" i="4"/>
  <c r="AA425" i="4"/>
  <c r="T426" i="4"/>
  <c r="U426" i="4"/>
  <c r="V426" i="4"/>
  <c r="X426" i="4"/>
  <c r="Y426" i="4"/>
  <c r="Z426" i="4"/>
  <c r="AA426" i="4"/>
  <c r="T427" i="4"/>
  <c r="U427" i="4"/>
  <c r="V427" i="4"/>
  <c r="X427" i="4"/>
  <c r="Y427" i="4"/>
  <c r="Z427" i="4"/>
  <c r="AA427" i="4"/>
  <c r="T428" i="4"/>
  <c r="U428" i="4"/>
  <c r="V428" i="4"/>
  <c r="X428" i="4"/>
  <c r="Y428" i="4"/>
  <c r="Z428" i="4"/>
  <c r="AA428" i="4"/>
  <c r="T429" i="4"/>
  <c r="U429" i="4"/>
  <c r="V429" i="4"/>
  <c r="X429" i="4"/>
  <c r="Y429" i="4"/>
  <c r="Z429" i="4"/>
  <c r="AA429" i="4"/>
  <c r="T430" i="4"/>
  <c r="U430" i="4"/>
  <c r="V430" i="4"/>
  <c r="X430" i="4"/>
  <c r="Y430" i="4"/>
  <c r="Z430" i="4"/>
  <c r="AA430" i="4"/>
  <c r="T431" i="4"/>
  <c r="U431" i="4"/>
  <c r="V431" i="4"/>
  <c r="X431" i="4"/>
  <c r="Y431" i="4"/>
  <c r="Z431" i="4"/>
  <c r="AA431" i="4"/>
  <c r="T432" i="4"/>
  <c r="U432" i="4"/>
  <c r="V432" i="4"/>
  <c r="X432" i="4"/>
  <c r="Y432" i="4"/>
  <c r="Z432" i="4"/>
  <c r="AA432" i="4"/>
  <c r="T433" i="4"/>
  <c r="U433" i="4"/>
  <c r="V433" i="4"/>
  <c r="X433" i="4"/>
  <c r="Y433" i="4"/>
  <c r="Z433" i="4"/>
  <c r="AA433" i="4"/>
  <c r="T434" i="4"/>
  <c r="U434" i="4"/>
  <c r="V434" i="4"/>
  <c r="X434" i="4"/>
  <c r="Y434" i="4"/>
  <c r="Z434" i="4"/>
  <c r="AA434" i="4"/>
  <c r="T435" i="4"/>
  <c r="U435" i="4"/>
  <c r="V435" i="4"/>
  <c r="X435" i="4"/>
  <c r="Y435" i="4"/>
  <c r="Z435" i="4"/>
  <c r="AA435" i="4"/>
  <c r="T436" i="4"/>
  <c r="U436" i="4"/>
  <c r="V436" i="4"/>
  <c r="X436" i="4"/>
  <c r="Y436" i="4"/>
  <c r="Z436" i="4"/>
  <c r="AA436" i="4"/>
  <c r="T437" i="4"/>
  <c r="U437" i="4"/>
  <c r="V437" i="4"/>
  <c r="X437" i="4"/>
  <c r="Y437" i="4"/>
  <c r="Z437" i="4"/>
  <c r="AA437" i="4"/>
  <c r="T438" i="4"/>
  <c r="U438" i="4"/>
  <c r="V438" i="4"/>
  <c r="X438" i="4"/>
  <c r="Y438" i="4"/>
  <c r="Z438" i="4"/>
  <c r="AA438" i="4"/>
  <c r="T439" i="4"/>
  <c r="U439" i="4"/>
  <c r="V439" i="4"/>
  <c r="X439" i="4"/>
  <c r="Y439" i="4"/>
  <c r="Z439" i="4"/>
  <c r="AA439" i="4"/>
  <c r="T440" i="4"/>
  <c r="U440" i="4"/>
  <c r="V440" i="4"/>
  <c r="X440" i="4"/>
  <c r="Y440" i="4"/>
  <c r="Z440" i="4"/>
  <c r="AA440" i="4"/>
  <c r="T441" i="4"/>
  <c r="U441" i="4"/>
  <c r="V441" i="4"/>
  <c r="X441" i="4"/>
  <c r="Y441" i="4"/>
  <c r="Z441" i="4"/>
  <c r="AA441" i="4"/>
  <c r="T442" i="4"/>
  <c r="U442" i="4"/>
  <c r="V442" i="4"/>
  <c r="X442" i="4"/>
  <c r="Y442" i="4"/>
  <c r="Z442" i="4"/>
  <c r="AA442" i="4"/>
  <c r="T443" i="4"/>
  <c r="U443" i="4"/>
  <c r="V443" i="4"/>
  <c r="X443" i="4"/>
  <c r="Y443" i="4"/>
  <c r="Z443" i="4"/>
  <c r="AA443" i="4"/>
  <c r="T444" i="4"/>
  <c r="U444" i="4"/>
  <c r="V444" i="4"/>
  <c r="X444" i="4"/>
  <c r="Y444" i="4"/>
  <c r="Z444" i="4"/>
  <c r="AA444" i="4"/>
  <c r="T445" i="4"/>
  <c r="U445" i="4"/>
  <c r="V445" i="4"/>
  <c r="X445" i="4"/>
  <c r="Y445" i="4"/>
  <c r="Z445" i="4"/>
  <c r="AA445" i="4"/>
  <c r="T446" i="4"/>
  <c r="U446" i="4"/>
  <c r="V446" i="4"/>
  <c r="X446" i="4"/>
  <c r="Y446" i="4"/>
  <c r="Z446" i="4"/>
  <c r="AA446" i="4"/>
  <c r="T447" i="4"/>
  <c r="U447" i="4"/>
  <c r="V447" i="4"/>
  <c r="X447" i="4"/>
  <c r="Y447" i="4"/>
  <c r="Z447" i="4"/>
  <c r="AA447" i="4"/>
  <c r="T448" i="4"/>
  <c r="U448" i="4"/>
  <c r="V448" i="4"/>
  <c r="X448" i="4"/>
  <c r="Y448" i="4"/>
  <c r="Z448" i="4"/>
  <c r="AA448" i="4"/>
  <c r="T449" i="4"/>
  <c r="U449" i="4"/>
  <c r="V449" i="4"/>
  <c r="X449" i="4"/>
  <c r="Y449" i="4"/>
  <c r="Z449" i="4"/>
  <c r="AA449" i="4"/>
  <c r="T450" i="4"/>
  <c r="U450" i="4"/>
  <c r="V450" i="4"/>
  <c r="X450" i="4"/>
  <c r="Y450" i="4"/>
  <c r="Z450" i="4"/>
  <c r="AA450" i="4"/>
  <c r="T451" i="4"/>
  <c r="U451" i="4"/>
  <c r="V451" i="4"/>
  <c r="X451" i="4"/>
  <c r="Y451" i="4"/>
  <c r="Z451" i="4"/>
  <c r="AA451" i="4"/>
  <c r="T452" i="4"/>
  <c r="U452" i="4"/>
  <c r="V452" i="4"/>
  <c r="X452" i="4"/>
  <c r="Y452" i="4"/>
  <c r="Z452" i="4"/>
  <c r="AA452" i="4"/>
  <c r="T453" i="4"/>
  <c r="U453" i="4"/>
  <c r="V453" i="4"/>
  <c r="X453" i="4"/>
  <c r="Y453" i="4"/>
  <c r="Z453" i="4"/>
  <c r="AA453" i="4"/>
  <c r="T454" i="4"/>
  <c r="U454" i="4"/>
  <c r="V454" i="4"/>
  <c r="X454" i="4"/>
  <c r="Y454" i="4"/>
  <c r="Z454" i="4"/>
  <c r="AA454" i="4"/>
  <c r="T455" i="4"/>
  <c r="U455" i="4"/>
  <c r="V455" i="4"/>
  <c r="X455" i="4"/>
  <c r="Y455" i="4"/>
  <c r="Z455" i="4"/>
  <c r="AA455" i="4"/>
  <c r="T456" i="4"/>
  <c r="U456" i="4"/>
  <c r="V456" i="4"/>
  <c r="X456" i="4"/>
  <c r="Y456" i="4"/>
  <c r="Z456" i="4"/>
  <c r="AA456" i="4"/>
  <c r="T457" i="4"/>
  <c r="U457" i="4"/>
  <c r="V457" i="4"/>
  <c r="X457" i="4"/>
  <c r="Y457" i="4"/>
  <c r="Z457" i="4"/>
  <c r="AA457" i="4"/>
  <c r="T458" i="4"/>
  <c r="U458" i="4"/>
  <c r="V458" i="4"/>
  <c r="X458" i="4"/>
  <c r="Y458" i="4"/>
  <c r="Z458" i="4"/>
  <c r="AA458" i="4"/>
  <c r="T459" i="4"/>
  <c r="U459" i="4"/>
  <c r="V459" i="4"/>
  <c r="X459" i="4"/>
  <c r="Y459" i="4"/>
  <c r="Z459" i="4"/>
  <c r="AA459" i="4"/>
  <c r="T460" i="4"/>
  <c r="U460" i="4"/>
  <c r="V460" i="4"/>
  <c r="X460" i="4"/>
  <c r="Y460" i="4"/>
  <c r="Z460" i="4"/>
  <c r="AA460" i="4"/>
  <c r="T461" i="4"/>
  <c r="U461" i="4"/>
  <c r="V461" i="4"/>
  <c r="X461" i="4"/>
  <c r="Y461" i="4"/>
  <c r="Z461" i="4"/>
  <c r="AA461" i="4"/>
  <c r="T462" i="4"/>
  <c r="U462" i="4"/>
  <c r="V462" i="4"/>
  <c r="X462" i="4"/>
  <c r="Y462" i="4"/>
  <c r="Z462" i="4"/>
  <c r="AA462" i="4"/>
  <c r="T463" i="4"/>
  <c r="U463" i="4"/>
  <c r="V463" i="4"/>
  <c r="X463" i="4"/>
  <c r="Y463" i="4"/>
  <c r="Z463" i="4"/>
  <c r="AA463" i="4"/>
  <c r="T465" i="4"/>
  <c r="U465" i="4"/>
  <c r="V465" i="4"/>
  <c r="X465" i="4"/>
  <c r="Y465" i="4"/>
  <c r="Z465" i="4"/>
  <c r="AA465" i="4"/>
  <c r="T466" i="4"/>
  <c r="U466" i="4"/>
  <c r="V466" i="4"/>
  <c r="X466" i="4"/>
  <c r="Y466" i="4"/>
  <c r="Z466" i="4"/>
  <c r="AA466" i="4"/>
  <c r="T467" i="4"/>
  <c r="U467" i="4"/>
  <c r="V467" i="4"/>
  <c r="X467" i="4"/>
  <c r="Y467" i="4"/>
  <c r="Z467" i="4"/>
  <c r="AA467" i="4"/>
  <c r="T468" i="4"/>
  <c r="U468" i="4"/>
  <c r="V468" i="4"/>
  <c r="X468" i="4"/>
  <c r="Y468" i="4"/>
  <c r="Z468" i="4"/>
  <c r="AA468" i="4"/>
  <c r="T469" i="4"/>
  <c r="U469" i="4"/>
  <c r="V469" i="4"/>
  <c r="X469" i="4"/>
  <c r="Y469" i="4"/>
  <c r="Z469" i="4"/>
  <c r="AA469" i="4"/>
  <c r="T470" i="4"/>
  <c r="U470" i="4"/>
  <c r="V470" i="4"/>
  <c r="X470" i="4"/>
  <c r="Y470" i="4"/>
  <c r="Z470" i="4"/>
  <c r="AA470" i="4"/>
  <c r="T471" i="4"/>
  <c r="U471" i="4"/>
  <c r="V471" i="4"/>
  <c r="X471" i="4"/>
  <c r="Y471" i="4"/>
  <c r="Z471" i="4"/>
  <c r="AA471" i="4"/>
  <c r="T472" i="4"/>
  <c r="U472" i="4"/>
  <c r="V472" i="4"/>
  <c r="X472" i="4"/>
  <c r="Y472" i="4"/>
  <c r="Z472" i="4"/>
  <c r="AA472" i="4"/>
  <c r="T473" i="4"/>
  <c r="U473" i="4"/>
  <c r="V473" i="4"/>
  <c r="X473" i="4"/>
  <c r="Y473" i="4"/>
  <c r="Z473" i="4"/>
  <c r="AA473" i="4"/>
  <c r="T474" i="4"/>
  <c r="U474" i="4"/>
  <c r="V474" i="4"/>
  <c r="X474" i="4"/>
  <c r="Y474" i="4"/>
  <c r="Z474" i="4"/>
  <c r="AA474" i="4"/>
  <c r="T475" i="4"/>
  <c r="U475" i="4"/>
  <c r="V475" i="4"/>
  <c r="X475" i="4"/>
  <c r="Y475" i="4"/>
  <c r="Z475" i="4"/>
  <c r="AA475" i="4"/>
  <c r="T476" i="4"/>
  <c r="U476" i="4"/>
  <c r="V476" i="4"/>
  <c r="X476" i="4"/>
  <c r="Y476" i="4"/>
  <c r="Z476" i="4"/>
  <c r="AA476" i="4"/>
  <c r="T477" i="4"/>
  <c r="U477" i="4"/>
  <c r="V477" i="4"/>
  <c r="X477" i="4"/>
  <c r="Y477" i="4"/>
  <c r="Z477" i="4"/>
  <c r="AA477" i="4"/>
  <c r="T478" i="4"/>
  <c r="U478" i="4"/>
  <c r="V478" i="4"/>
  <c r="X478" i="4"/>
  <c r="Y478" i="4"/>
  <c r="Z478" i="4"/>
  <c r="AA478" i="4"/>
  <c r="T479" i="4"/>
  <c r="U479" i="4"/>
  <c r="V479" i="4"/>
  <c r="X479" i="4"/>
  <c r="Y479" i="4"/>
  <c r="Z479" i="4"/>
  <c r="AA479" i="4"/>
  <c r="T481" i="4"/>
  <c r="U481" i="4"/>
  <c r="V481" i="4"/>
  <c r="X481" i="4"/>
  <c r="Y481" i="4"/>
  <c r="Z481" i="4"/>
  <c r="AA481" i="4"/>
  <c r="T482" i="4"/>
  <c r="U482" i="4"/>
  <c r="V482" i="4"/>
  <c r="X482" i="4"/>
  <c r="Y482" i="4"/>
  <c r="Z482" i="4"/>
  <c r="AA482" i="4"/>
  <c r="T483" i="4"/>
  <c r="U483" i="4"/>
  <c r="V483" i="4"/>
  <c r="X483" i="4"/>
  <c r="Y483" i="4"/>
  <c r="Z483" i="4"/>
  <c r="AA483" i="4"/>
  <c r="T484" i="4"/>
  <c r="U484" i="4"/>
  <c r="V484" i="4"/>
  <c r="X484" i="4"/>
  <c r="Y484" i="4"/>
  <c r="Z484" i="4"/>
  <c r="AA484" i="4"/>
  <c r="T485" i="4"/>
  <c r="U485" i="4"/>
  <c r="V485" i="4"/>
  <c r="X485" i="4"/>
  <c r="Y485" i="4"/>
  <c r="Z485" i="4"/>
  <c r="AA485" i="4"/>
  <c r="T486" i="4"/>
  <c r="U486" i="4"/>
  <c r="V486" i="4"/>
  <c r="X486" i="4"/>
  <c r="Y486" i="4"/>
  <c r="Z486" i="4"/>
  <c r="AA486" i="4"/>
  <c r="T487" i="4"/>
  <c r="U487" i="4"/>
  <c r="V487" i="4"/>
  <c r="X487" i="4"/>
  <c r="Y487" i="4"/>
  <c r="Z487" i="4"/>
  <c r="AA487" i="4"/>
  <c r="T488" i="4"/>
  <c r="U488" i="4"/>
  <c r="V488" i="4"/>
  <c r="X488" i="4"/>
  <c r="Y488" i="4"/>
  <c r="Z488" i="4"/>
  <c r="AA488" i="4"/>
  <c r="T489" i="4"/>
  <c r="U489" i="4"/>
  <c r="V489" i="4"/>
  <c r="X489" i="4"/>
  <c r="Y489" i="4"/>
  <c r="Z489" i="4"/>
  <c r="AA489" i="4"/>
  <c r="T490" i="4"/>
  <c r="U490" i="4"/>
  <c r="V490" i="4"/>
  <c r="X490" i="4"/>
  <c r="Y490" i="4"/>
  <c r="Z490" i="4"/>
  <c r="AA490" i="4"/>
  <c r="T491" i="4"/>
  <c r="U491" i="4"/>
  <c r="V491" i="4"/>
  <c r="X491" i="4"/>
  <c r="Y491" i="4"/>
  <c r="Z491" i="4"/>
  <c r="AA491" i="4"/>
  <c r="T492" i="4"/>
  <c r="U492" i="4"/>
  <c r="V492" i="4"/>
  <c r="X492" i="4"/>
  <c r="Y492" i="4"/>
  <c r="Z492" i="4"/>
  <c r="AA492" i="4"/>
  <c r="T493" i="4"/>
  <c r="U493" i="4"/>
  <c r="V493" i="4"/>
  <c r="X493" i="4"/>
  <c r="Y493" i="4"/>
  <c r="Z493" i="4"/>
  <c r="AA493" i="4"/>
  <c r="T494" i="4"/>
  <c r="U494" i="4"/>
  <c r="V494" i="4"/>
  <c r="X494" i="4"/>
  <c r="Y494" i="4"/>
  <c r="Z494" i="4"/>
  <c r="AA494" i="4"/>
  <c r="T495" i="4"/>
  <c r="U495" i="4"/>
  <c r="V495" i="4"/>
  <c r="X495" i="4"/>
  <c r="Y495" i="4"/>
  <c r="Z495" i="4"/>
  <c r="AA495" i="4"/>
  <c r="T496" i="4"/>
  <c r="U496" i="4"/>
  <c r="V496" i="4"/>
  <c r="X496" i="4"/>
  <c r="Y496" i="4"/>
  <c r="Z496" i="4"/>
  <c r="AA496" i="4"/>
  <c r="T497" i="4"/>
  <c r="U497" i="4"/>
  <c r="V497" i="4"/>
  <c r="X497" i="4"/>
  <c r="Y497" i="4"/>
  <c r="Z497" i="4"/>
  <c r="AA497" i="4"/>
  <c r="T498" i="4"/>
  <c r="U498" i="4"/>
  <c r="V498" i="4"/>
  <c r="X498" i="4"/>
  <c r="Y498" i="4"/>
  <c r="Z498" i="4"/>
  <c r="AA498" i="4"/>
  <c r="T499" i="4"/>
  <c r="U499" i="4"/>
  <c r="V499" i="4"/>
  <c r="X499" i="4"/>
  <c r="Y499" i="4"/>
  <c r="Z499" i="4"/>
  <c r="AA499" i="4"/>
  <c r="T500" i="4"/>
  <c r="U500" i="4"/>
  <c r="V500" i="4"/>
  <c r="X500" i="4"/>
  <c r="Y500" i="4"/>
  <c r="Z500" i="4"/>
  <c r="AA500" i="4"/>
  <c r="T501" i="4"/>
  <c r="U501" i="4"/>
  <c r="V501" i="4"/>
  <c r="X501" i="4"/>
  <c r="Y501" i="4"/>
  <c r="Z501" i="4"/>
  <c r="AA501" i="4"/>
  <c r="T502" i="4"/>
  <c r="U502" i="4"/>
  <c r="X502" i="4"/>
  <c r="Y502" i="4"/>
  <c r="Z502" i="4"/>
  <c r="AA502" i="4"/>
  <c r="T503" i="4"/>
  <c r="U503" i="4"/>
  <c r="V503" i="4"/>
  <c r="X503" i="4"/>
  <c r="Y503" i="4"/>
  <c r="Z503" i="4"/>
  <c r="AA503" i="4"/>
  <c r="T504" i="4"/>
  <c r="U504" i="4"/>
  <c r="V504" i="4"/>
  <c r="X504" i="4"/>
  <c r="Y504" i="4"/>
  <c r="Z504" i="4"/>
  <c r="AA504" i="4"/>
  <c r="T505" i="4"/>
  <c r="U505" i="4"/>
  <c r="V505" i="4"/>
  <c r="X505" i="4"/>
  <c r="Y505" i="4"/>
  <c r="Z505" i="4"/>
  <c r="AA505" i="4"/>
  <c r="T506" i="4"/>
  <c r="U506" i="4"/>
  <c r="V506" i="4"/>
  <c r="X506" i="4"/>
  <c r="Y506" i="4"/>
  <c r="Z506" i="4"/>
  <c r="AA506" i="4"/>
  <c r="T507" i="4"/>
  <c r="U507" i="4"/>
  <c r="V507" i="4"/>
  <c r="X507" i="4"/>
  <c r="Y507" i="4"/>
  <c r="Z507" i="4"/>
  <c r="AA507" i="4"/>
  <c r="T508" i="4"/>
  <c r="U508" i="4"/>
  <c r="V508" i="4"/>
  <c r="X508" i="4"/>
  <c r="Y508" i="4"/>
  <c r="Z508" i="4"/>
  <c r="AA508" i="4"/>
  <c r="T509" i="4"/>
  <c r="U509" i="4"/>
  <c r="V509" i="4"/>
  <c r="X509" i="4"/>
  <c r="Y509" i="4"/>
  <c r="Z509" i="4"/>
  <c r="AA509" i="4"/>
  <c r="T510" i="4"/>
  <c r="U510" i="4"/>
  <c r="V510" i="4"/>
  <c r="X510" i="4"/>
  <c r="Y510" i="4"/>
  <c r="Z510" i="4"/>
  <c r="AA510" i="4"/>
  <c r="T511" i="4"/>
  <c r="U511" i="4"/>
  <c r="V511" i="4"/>
  <c r="X511" i="4"/>
  <c r="Y511" i="4"/>
  <c r="Z511" i="4"/>
  <c r="AA511" i="4"/>
  <c r="T512" i="4"/>
  <c r="U512" i="4"/>
  <c r="V512" i="4"/>
  <c r="X512" i="4"/>
  <c r="Y512" i="4"/>
  <c r="Z512" i="4"/>
  <c r="AA512" i="4"/>
  <c r="T513" i="4"/>
  <c r="U513" i="4"/>
  <c r="V513" i="4"/>
  <c r="X513" i="4"/>
  <c r="Y513" i="4"/>
  <c r="Z513" i="4"/>
  <c r="AA513" i="4"/>
  <c r="T514" i="4"/>
  <c r="U514" i="4"/>
  <c r="V514" i="4"/>
  <c r="X514" i="4"/>
  <c r="Y514" i="4"/>
  <c r="Z514" i="4"/>
  <c r="AA514" i="4"/>
  <c r="T515" i="4"/>
  <c r="U515" i="4"/>
  <c r="V515" i="4"/>
  <c r="X515" i="4"/>
  <c r="Y515" i="4"/>
  <c r="Z515" i="4"/>
  <c r="AA515" i="4"/>
  <c r="T516" i="4"/>
  <c r="U516" i="4"/>
  <c r="V516" i="4"/>
  <c r="X516" i="4"/>
  <c r="Y516" i="4"/>
  <c r="Z516" i="4"/>
  <c r="AA516" i="4"/>
  <c r="T517" i="4"/>
  <c r="U517" i="4"/>
  <c r="V517" i="4"/>
  <c r="X517" i="4"/>
  <c r="Y517" i="4"/>
  <c r="Z517" i="4"/>
  <c r="AA517" i="4"/>
  <c r="T518" i="4"/>
  <c r="U518" i="4"/>
  <c r="V518" i="4"/>
  <c r="X518" i="4"/>
  <c r="Y518" i="4"/>
  <c r="Z518" i="4"/>
  <c r="AA518" i="4"/>
  <c r="T519" i="4"/>
  <c r="U519" i="4"/>
  <c r="V519" i="4"/>
  <c r="X519" i="4"/>
  <c r="Y519" i="4"/>
  <c r="Z519" i="4"/>
  <c r="AA519" i="4"/>
  <c r="T520" i="4"/>
  <c r="U520" i="4"/>
  <c r="V520" i="4"/>
  <c r="X520" i="4"/>
  <c r="Y520" i="4"/>
  <c r="Z520" i="4"/>
  <c r="AA520" i="4"/>
  <c r="T521" i="4"/>
  <c r="U521" i="4"/>
  <c r="V521" i="4"/>
  <c r="X521" i="4"/>
  <c r="Y521" i="4"/>
  <c r="Z521" i="4"/>
  <c r="AA521" i="4"/>
  <c r="T522" i="4"/>
  <c r="U522" i="4"/>
  <c r="V522" i="4"/>
  <c r="X522" i="4"/>
  <c r="Y522" i="4"/>
  <c r="Z522" i="4"/>
  <c r="AA522" i="4"/>
  <c r="T523" i="4"/>
  <c r="U523" i="4"/>
  <c r="V523" i="4"/>
  <c r="X523" i="4"/>
  <c r="Y523" i="4"/>
  <c r="Z523" i="4"/>
  <c r="AA523" i="4"/>
  <c r="T524" i="4"/>
  <c r="U524" i="4"/>
  <c r="V524" i="4"/>
  <c r="X524" i="4"/>
  <c r="Y524" i="4"/>
  <c r="Z524" i="4"/>
  <c r="AA524" i="4"/>
  <c r="T525" i="4"/>
  <c r="U525" i="4"/>
  <c r="V525" i="4"/>
  <c r="X525" i="4"/>
  <c r="Y525" i="4"/>
  <c r="Z525" i="4"/>
  <c r="AA525" i="4"/>
  <c r="T526" i="4"/>
  <c r="U526" i="4"/>
  <c r="V526" i="4"/>
  <c r="X526" i="4"/>
  <c r="Y526" i="4"/>
  <c r="Z526" i="4"/>
  <c r="AA526" i="4"/>
  <c r="T527" i="4"/>
  <c r="U527" i="4"/>
  <c r="V527" i="4"/>
  <c r="X527" i="4"/>
  <c r="Y527" i="4"/>
  <c r="Z527" i="4"/>
  <c r="AA527" i="4"/>
  <c r="T528" i="4"/>
  <c r="U528" i="4"/>
  <c r="V528" i="4"/>
  <c r="X528" i="4"/>
  <c r="Y528" i="4"/>
  <c r="Z528" i="4"/>
  <c r="AA528" i="4"/>
  <c r="T529" i="4"/>
  <c r="U529" i="4"/>
  <c r="V529" i="4"/>
  <c r="X529" i="4"/>
  <c r="Y529" i="4"/>
  <c r="Z529" i="4"/>
  <c r="AA529" i="4"/>
  <c r="T530" i="4"/>
  <c r="U530" i="4"/>
  <c r="V530" i="4"/>
  <c r="X530" i="4"/>
  <c r="Y530" i="4"/>
  <c r="Z530" i="4"/>
  <c r="AA530" i="4"/>
  <c r="T531" i="4"/>
  <c r="U531" i="4"/>
  <c r="V531" i="4"/>
  <c r="X531" i="4"/>
  <c r="Y531" i="4"/>
  <c r="Z531" i="4"/>
  <c r="AA531" i="4"/>
  <c r="T532" i="4"/>
  <c r="U532" i="4"/>
  <c r="V532" i="4"/>
  <c r="X532" i="4"/>
  <c r="Y532" i="4"/>
  <c r="Z532" i="4"/>
  <c r="AA532" i="4"/>
  <c r="T533" i="4"/>
  <c r="U533" i="4"/>
  <c r="X533" i="4"/>
  <c r="Y533" i="4"/>
  <c r="Z533" i="4"/>
  <c r="AA533" i="4"/>
  <c r="T534" i="4"/>
  <c r="U534" i="4"/>
  <c r="V534" i="4"/>
  <c r="X534" i="4"/>
  <c r="Y534" i="4"/>
  <c r="Z534" i="4"/>
  <c r="AA534" i="4"/>
  <c r="T535" i="4"/>
  <c r="U535" i="4"/>
  <c r="V535" i="4"/>
  <c r="X535" i="4"/>
  <c r="Y535" i="4"/>
  <c r="Z535" i="4"/>
  <c r="AA535" i="4"/>
  <c r="T536" i="4"/>
  <c r="U536" i="4"/>
  <c r="V536" i="4"/>
  <c r="X536" i="4"/>
  <c r="Y536" i="4"/>
  <c r="Z536" i="4"/>
  <c r="AA536" i="4"/>
  <c r="T537" i="4"/>
  <c r="U537" i="4"/>
  <c r="V537" i="4"/>
  <c r="X537" i="4"/>
  <c r="Y537" i="4"/>
  <c r="Z537" i="4"/>
  <c r="AA537" i="4"/>
  <c r="T538" i="4"/>
  <c r="U538" i="4"/>
  <c r="V538" i="4"/>
  <c r="X538" i="4"/>
  <c r="Y538" i="4"/>
  <c r="Z538" i="4"/>
  <c r="AA538" i="4"/>
  <c r="T539" i="4"/>
  <c r="U539" i="4"/>
  <c r="V539" i="4"/>
  <c r="X539" i="4"/>
  <c r="Y539" i="4"/>
  <c r="Z539" i="4"/>
  <c r="AA539" i="4"/>
  <c r="T540" i="4"/>
  <c r="U540" i="4"/>
  <c r="V540" i="4"/>
  <c r="X540" i="4"/>
  <c r="Y540" i="4"/>
  <c r="Z540" i="4"/>
  <c r="AA540" i="4"/>
  <c r="T541" i="4"/>
  <c r="U541" i="4"/>
  <c r="V541" i="4"/>
  <c r="X541" i="4"/>
  <c r="Y541" i="4"/>
  <c r="Z541" i="4"/>
  <c r="AA541" i="4"/>
  <c r="T542" i="4"/>
  <c r="U542" i="4"/>
  <c r="V542" i="4"/>
  <c r="X542" i="4"/>
  <c r="Y542" i="4"/>
  <c r="Z542" i="4"/>
  <c r="AA542" i="4"/>
  <c r="T543" i="4"/>
  <c r="U543" i="4"/>
  <c r="V543" i="4"/>
  <c r="X543" i="4"/>
  <c r="Y543" i="4"/>
  <c r="Z543" i="4"/>
  <c r="AA543" i="4"/>
  <c r="T544" i="4"/>
  <c r="U544" i="4"/>
  <c r="V544" i="4"/>
  <c r="X544" i="4"/>
  <c r="Y544" i="4"/>
  <c r="Z544" i="4"/>
  <c r="AA544" i="4"/>
  <c r="T545" i="4"/>
  <c r="U545" i="4"/>
  <c r="V545" i="4"/>
  <c r="X545" i="4"/>
  <c r="Y545" i="4"/>
  <c r="Z545" i="4"/>
  <c r="AA545" i="4"/>
  <c r="T546" i="4"/>
  <c r="U546" i="4"/>
  <c r="V546" i="4"/>
  <c r="X546" i="4"/>
  <c r="Y546" i="4"/>
  <c r="Z546" i="4"/>
  <c r="AA546" i="4"/>
  <c r="T547" i="4"/>
  <c r="U547" i="4"/>
  <c r="V547" i="4"/>
  <c r="X547" i="4"/>
  <c r="Y547" i="4"/>
  <c r="Z547" i="4"/>
  <c r="AA547" i="4"/>
  <c r="T548" i="4"/>
  <c r="U548" i="4"/>
  <c r="V548" i="4"/>
  <c r="X548" i="4"/>
  <c r="Y548" i="4"/>
  <c r="Z548" i="4"/>
  <c r="AA548" i="4"/>
  <c r="T549" i="4"/>
  <c r="U549" i="4"/>
  <c r="V549" i="4"/>
  <c r="X549" i="4"/>
  <c r="Y549" i="4"/>
  <c r="Z549" i="4"/>
  <c r="AA549" i="4"/>
  <c r="T550" i="4"/>
  <c r="U550" i="4"/>
  <c r="V550" i="4"/>
  <c r="X550" i="4"/>
  <c r="Y550" i="4"/>
  <c r="Z550" i="4"/>
  <c r="AA550" i="4"/>
  <c r="T551" i="4"/>
  <c r="U551" i="4"/>
  <c r="V551" i="4"/>
  <c r="X551" i="4"/>
  <c r="Y551" i="4"/>
  <c r="Z551" i="4"/>
  <c r="AA551" i="4"/>
  <c r="T552" i="4"/>
  <c r="U552" i="4"/>
  <c r="V552" i="4"/>
  <c r="X552" i="4"/>
  <c r="Y552" i="4"/>
  <c r="Z552" i="4"/>
  <c r="AA552" i="4"/>
  <c r="T553" i="4"/>
  <c r="U553" i="4"/>
  <c r="V553" i="4"/>
  <c r="X553" i="4"/>
  <c r="Y553" i="4"/>
  <c r="Z553" i="4"/>
  <c r="AA553" i="4"/>
  <c r="T554" i="4"/>
  <c r="U554" i="4"/>
  <c r="V554" i="4"/>
  <c r="X554" i="4"/>
  <c r="Y554" i="4"/>
  <c r="Z554" i="4"/>
  <c r="AA554" i="4"/>
  <c r="T555" i="4"/>
  <c r="U555" i="4"/>
  <c r="V555" i="4"/>
  <c r="X555" i="4"/>
  <c r="Y555" i="4"/>
  <c r="Z555" i="4"/>
  <c r="AA555" i="4"/>
  <c r="T556" i="4"/>
  <c r="U556" i="4"/>
  <c r="V556" i="4"/>
  <c r="X556" i="4"/>
  <c r="Y556" i="4"/>
  <c r="Z556" i="4"/>
  <c r="AA556" i="4"/>
  <c r="T557" i="4"/>
  <c r="U557" i="4"/>
  <c r="V557" i="4"/>
  <c r="X557" i="4"/>
  <c r="Y557" i="4"/>
  <c r="Z557" i="4"/>
  <c r="AA557" i="4"/>
  <c r="T558" i="4"/>
  <c r="U558" i="4"/>
  <c r="V558" i="4"/>
  <c r="X558" i="4"/>
  <c r="Y558" i="4"/>
  <c r="Z558" i="4"/>
  <c r="AA558" i="4"/>
  <c r="T559" i="4"/>
  <c r="U559" i="4"/>
  <c r="V559" i="4"/>
  <c r="X559" i="4"/>
  <c r="Y559" i="4"/>
  <c r="Z559" i="4"/>
  <c r="AA559" i="4"/>
  <c r="T560" i="4"/>
  <c r="U560" i="4"/>
  <c r="V560" i="4"/>
  <c r="X560" i="4"/>
  <c r="Y560" i="4"/>
  <c r="Z560" i="4"/>
  <c r="AA560" i="4"/>
  <c r="T561" i="4"/>
  <c r="U561" i="4"/>
  <c r="V561" i="4"/>
  <c r="X561" i="4"/>
  <c r="Y561" i="4"/>
  <c r="Z561" i="4"/>
  <c r="AA561" i="4"/>
  <c r="T562" i="4"/>
  <c r="U562" i="4"/>
  <c r="V562" i="4"/>
  <c r="X562" i="4"/>
  <c r="Y562" i="4"/>
  <c r="Z562" i="4"/>
  <c r="AA562" i="4"/>
  <c r="T563" i="4"/>
  <c r="U563" i="4"/>
  <c r="V563" i="4"/>
  <c r="X563" i="4"/>
  <c r="Y563" i="4"/>
  <c r="Z563" i="4"/>
  <c r="AA563" i="4"/>
  <c r="T564" i="4"/>
  <c r="U564" i="4"/>
  <c r="V564" i="4"/>
  <c r="X564" i="4"/>
  <c r="Y564" i="4"/>
  <c r="Z564" i="4"/>
  <c r="AA564" i="4"/>
  <c r="T565" i="4"/>
  <c r="U565" i="4"/>
  <c r="V565" i="4"/>
  <c r="X565" i="4"/>
  <c r="Y565" i="4"/>
  <c r="Z565" i="4"/>
  <c r="AA565" i="4"/>
  <c r="T566" i="4"/>
  <c r="U566" i="4"/>
  <c r="V566" i="4"/>
  <c r="X566" i="4"/>
  <c r="Y566" i="4"/>
  <c r="Z566" i="4"/>
  <c r="AA566" i="4"/>
  <c r="T567" i="4"/>
  <c r="U567" i="4"/>
  <c r="V567" i="4"/>
  <c r="X567" i="4"/>
  <c r="Y567" i="4"/>
  <c r="Z567" i="4"/>
  <c r="AA567" i="4"/>
  <c r="T568" i="4"/>
  <c r="U568" i="4"/>
  <c r="V568" i="4"/>
  <c r="X568" i="4"/>
  <c r="Y568" i="4"/>
  <c r="Z568" i="4"/>
  <c r="AA568" i="4"/>
  <c r="T569" i="4"/>
  <c r="U569" i="4"/>
  <c r="V569" i="4"/>
  <c r="X569" i="4"/>
  <c r="Y569" i="4"/>
  <c r="Z569" i="4"/>
  <c r="AA569" i="4"/>
  <c r="T570" i="4"/>
  <c r="U570" i="4"/>
  <c r="V570" i="4"/>
  <c r="X570" i="4"/>
  <c r="Y570" i="4"/>
  <c r="Z570" i="4"/>
  <c r="AA570" i="4"/>
  <c r="T571" i="4"/>
  <c r="U571" i="4"/>
  <c r="V571" i="4"/>
  <c r="X571" i="4"/>
  <c r="Y571" i="4"/>
  <c r="Z571" i="4"/>
  <c r="AA571" i="4"/>
  <c r="T572" i="4"/>
  <c r="U572" i="4"/>
  <c r="V572" i="4"/>
  <c r="X572" i="4"/>
  <c r="Y572" i="4"/>
  <c r="Z572" i="4"/>
  <c r="AA572" i="4"/>
  <c r="T573" i="4"/>
  <c r="U573" i="4"/>
  <c r="V573" i="4"/>
  <c r="X573" i="4"/>
  <c r="Y573" i="4"/>
  <c r="Z573" i="4"/>
  <c r="AA573" i="4"/>
  <c r="T574" i="4"/>
  <c r="U574" i="4"/>
  <c r="V574" i="4"/>
  <c r="X574" i="4"/>
  <c r="Y574" i="4"/>
  <c r="Z574" i="4"/>
  <c r="AA574" i="4"/>
  <c r="T575" i="4"/>
  <c r="U575" i="4"/>
  <c r="V575" i="4"/>
  <c r="X575" i="4"/>
  <c r="Y575" i="4"/>
  <c r="Z575" i="4"/>
  <c r="AA575" i="4"/>
  <c r="T576" i="4"/>
  <c r="U576" i="4"/>
  <c r="V576" i="4"/>
  <c r="X576" i="4"/>
  <c r="Y576" i="4"/>
  <c r="Z576" i="4"/>
  <c r="AA576" i="4"/>
  <c r="T577" i="4"/>
  <c r="U577" i="4"/>
  <c r="V577" i="4"/>
  <c r="X577" i="4"/>
  <c r="Y577" i="4"/>
  <c r="Z577" i="4"/>
  <c r="AA577" i="4"/>
  <c r="T578" i="4"/>
  <c r="U578" i="4"/>
  <c r="V578" i="4"/>
  <c r="X578" i="4"/>
  <c r="Y578" i="4"/>
  <c r="Z578" i="4"/>
  <c r="AA578" i="4"/>
  <c r="T579" i="4"/>
  <c r="U579" i="4"/>
  <c r="V579" i="4"/>
  <c r="X579" i="4"/>
  <c r="Y579" i="4"/>
  <c r="Z579" i="4"/>
  <c r="AA579" i="4"/>
  <c r="T580" i="4"/>
  <c r="U580" i="4"/>
  <c r="V580" i="4"/>
  <c r="X580" i="4"/>
  <c r="Y580" i="4"/>
  <c r="Z580" i="4"/>
  <c r="AA580" i="4"/>
  <c r="T581" i="4"/>
  <c r="U581" i="4"/>
  <c r="V581" i="4"/>
  <c r="X581" i="4"/>
  <c r="Y581" i="4"/>
  <c r="Z581" i="4"/>
  <c r="AA581" i="4"/>
  <c r="T582" i="4"/>
  <c r="U582" i="4"/>
  <c r="V582" i="4"/>
  <c r="X582" i="4"/>
  <c r="Y582" i="4"/>
  <c r="Z582" i="4"/>
  <c r="AA582" i="4"/>
  <c r="T583" i="4"/>
  <c r="U583" i="4"/>
  <c r="V583" i="4"/>
  <c r="X583" i="4"/>
  <c r="Y583" i="4"/>
  <c r="Z583" i="4"/>
  <c r="AA583" i="4"/>
  <c r="T584" i="4"/>
  <c r="U584" i="4"/>
  <c r="V584" i="4"/>
  <c r="X584" i="4"/>
  <c r="Y584" i="4"/>
  <c r="Z584" i="4"/>
  <c r="AA584" i="4"/>
  <c r="T585" i="4"/>
  <c r="U585" i="4"/>
  <c r="V585" i="4"/>
  <c r="X585" i="4"/>
  <c r="Y585" i="4"/>
  <c r="Z585" i="4"/>
  <c r="AA585" i="4"/>
  <c r="T586" i="4"/>
  <c r="U586" i="4"/>
  <c r="V586" i="4"/>
  <c r="X586" i="4"/>
  <c r="Y586" i="4"/>
  <c r="Z586" i="4"/>
  <c r="AA586" i="4"/>
  <c r="T587" i="4"/>
  <c r="U587" i="4"/>
  <c r="V587" i="4"/>
  <c r="X587" i="4"/>
  <c r="Y587" i="4"/>
  <c r="Z587" i="4"/>
  <c r="AA587" i="4"/>
  <c r="T588" i="4"/>
  <c r="U588" i="4"/>
  <c r="V588" i="4"/>
  <c r="X588" i="4"/>
  <c r="Y588" i="4"/>
  <c r="Z588" i="4"/>
  <c r="AA588" i="4"/>
  <c r="T589" i="4"/>
  <c r="U589" i="4"/>
  <c r="V589" i="4"/>
  <c r="X589" i="4"/>
  <c r="Y589" i="4"/>
  <c r="Z589" i="4"/>
  <c r="AA589" i="4"/>
  <c r="T590" i="4"/>
  <c r="U590" i="4"/>
  <c r="V590" i="4"/>
  <c r="X590" i="4"/>
  <c r="Y590" i="4"/>
  <c r="Z590" i="4"/>
  <c r="AA590" i="4"/>
  <c r="T591" i="4"/>
  <c r="U591" i="4"/>
  <c r="V591" i="4"/>
  <c r="X591" i="4"/>
  <c r="Y591" i="4"/>
  <c r="Z591" i="4"/>
  <c r="AA591" i="4"/>
  <c r="T592" i="4"/>
  <c r="U592" i="4"/>
  <c r="V592" i="4"/>
  <c r="X592" i="4"/>
  <c r="Y592" i="4"/>
  <c r="Z592" i="4"/>
  <c r="AA592" i="4"/>
  <c r="T593" i="4"/>
  <c r="U593" i="4"/>
  <c r="X593" i="4"/>
  <c r="Y593" i="4"/>
  <c r="Z593" i="4"/>
  <c r="AA593" i="4"/>
  <c r="T594" i="4"/>
  <c r="U594" i="4"/>
  <c r="V594" i="4"/>
  <c r="X594" i="4"/>
  <c r="Y594" i="4"/>
  <c r="Z594" i="4"/>
  <c r="AA594" i="4"/>
  <c r="T595" i="4"/>
  <c r="U595" i="4"/>
  <c r="V595" i="4"/>
  <c r="X595" i="4"/>
  <c r="Y595" i="4"/>
  <c r="Z595" i="4"/>
  <c r="AA595" i="4"/>
  <c r="T596" i="4"/>
  <c r="U596" i="4"/>
  <c r="V596" i="4"/>
  <c r="X596" i="4"/>
  <c r="Y596" i="4"/>
  <c r="Z596" i="4"/>
  <c r="AA596" i="4"/>
  <c r="T597" i="4"/>
  <c r="U597" i="4"/>
  <c r="V597" i="4"/>
  <c r="X597" i="4"/>
  <c r="Y597" i="4"/>
  <c r="Z597" i="4"/>
  <c r="AA597" i="4"/>
  <c r="T598" i="4"/>
  <c r="U598" i="4"/>
  <c r="V598" i="4"/>
  <c r="X598" i="4"/>
  <c r="Y598" i="4"/>
  <c r="Z598" i="4"/>
  <c r="AA598" i="4"/>
  <c r="T599" i="4"/>
  <c r="U599" i="4"/>
  <c r="V599" i="4"/>
  <c r="X599" i="4"/>
  <c r="Y599" i="4"/>
  <c r="Z599" i="4"/>
  <c r="AA599" i="4"/>
  <c r="T600" i="4"/>
  <c r="U600" i="4"/>
  <c r="V600" i="4"/>
  <c r="X600" i="4"/>
  <c r="Y600" i="4"/>
  <c r="Z600" i="4"/>
  <c r="AA600" i="4"/>
  <c r="T601" i="4"/>
  <c r="U601" i="4"/>
  <c r="V601" i="4"/>
  <c r="X601" i="4"/>
  <c r="Y601" i="4"/>
  <c r="Z601" i="4"/>
  <c r="AA601" i="4"/>
  <c r="T602" i="4"/>
  <c r="U602" i="4"/>
  <c r="V602" i="4"/>
  <c r="X602" i="4"/>
  <c r="Y602" i="4"/>
  <c r="Z602" i="4"/>
  <c r="AA602" i="4"/>
  <c r="T603" i="4"/>
  <c r="U603" i="4"/>
  <c r="V603" i="4"/>
  <c r="X603" i="4"/>
  <c r="Y603" i="4"/>
  <c r="Z603" i="4"/>
  <c r="AA603" i="4"/>
  <c r="T604" i="4"/>
  <c r="U604" i="4"/>
  <c r="V604" i="4"/>
  <c r="X604" i="4"/>
  <c r="Y604" i="4"/>
  <c r="Z604" i="4"/>
  <c r="AA604" i="4"/>
  <c r="T605" i="4"/>
  <c r="U605" i="4"/>
  <c r="V605" i="4"/>
  <c r="X605" i="4"/>
  <c r="Y605" i="4"/>
  <c r="Z605" i="4"/>
  <c r="AA605" i="4"/>
  <c r="T606" i="4"/>
  <c r="U606" i="4"/>
  <c r="V606" i="4"/>
  <c r="X606" i="4"/>
  <c r="Y606" i="4"/>
  <c r="Z606" i="4"/>
  <c r="AA606" i="4"/>
  <c r="T607" i="4"/>
  <c r="U607" i="4"/>
  <c r="V607" i="4"/>
  <c r="X607" i="4"/>
  <c r="Y607" i="4"/>
  <c r="Z607" i="4"/>
  <c r="AA607" i="4"/>
  <c r="T608" i="4"/>
  <c r="U608" i="4"/>
  <c r="V608" i="4"/>
  <c r="X608" i="4"/>
  <c r="Y608" i="4"/>
  <c r="Z608" i="4"/>
  <c r="AA608" i="4"/>
  <c r="T609" i="4"/>
  <c r="U609" i="4"/>
  <c r="V609" i="4"/>
  <c r="X609" i="4"/>
  <c r="Y609" i="4"/>
  <c r="Z609" i="4"/>
  <c r="AA609" i="4"/>
  <c r="T610" i="4"/>
  <c r="U610" i="4"/>
  <c r="V610" i="4"/>
  <c r="X610" i="4"/>
  <c r="Y610" i="4"/>
  <c r="Z610" i="4"/>
  <c r="AA610" i="4"/>
  <c r="T611" i="4"/>
  <c r="U611" i="4"/>
  <c r="V611" i="4"/>
  <c r="X611" i="4"/>
  <c r="Y611" i="4"/>
  <c r="Z611" i="4"/>
  <c r="AA611" i="4"/>
  <c r="T612" i="4"/>
  <c r="U612" i="4"/>
  <c r="V612" i="4"/>
  <c r="X612" i="4"/>
  <c r="Y612" i="4"/>
  <c r="Z612" i="4"/>
  <c r="AA612" i="4"/>
  <c r="T613" i="4"/>
  <c r="U613" i="4"/>
  <c r="V613" i="4"/>
  <c r="X613" i="4"/>
  <c r="Y613" i="4"/>
  <c r="Z613" i="4"/>
  <c r="AA613" i="4"/>
  <c r="T614" i="4"/>
  <c r="U614" i="4"/>
  <c r="V614" i="4"/>
  <c r="X614" i="4"/>
  <c r="Y614" i="4"/>
  <c r="Z614" i="4"/>
  <c r="AA614" i="4"/>
  <c r="T615" i="4"/>
  <c r="U615" i="4"/>
  <c r="V615" i="4"/>
  <c r="X615" i="4"/>
  <c r="Y615" i="4"/>
  <c r="Z615" i="4"/>
  <c r="AA615" i="4"/>
  <c r="T616" i="4"/>
  <c r="U616" i="4"/>
  <c r="V616" i="4"/>
  <c r="X616" i="4"/>
  <c r="Y616" i="4"/>
  <c r="Z616" i="4"/>
  <c r="AA616" i="4"/>
  <c r="T617" i="4"/>
  <c r="U617" i="4"/>
  <c r="V617" i="4"/>
  <c r="X617" i="4"/>
  <c r="Y617" i="4"/>
  <c r="Z617" i="4"/>
  <c r="AA617" i="4"/>
  <c r="T618" i="4"/>
  <c r="U618" i="4"/>
  <c r="V618" i="4"/>
  <c r="X618" i="4"/>
  <c r="Y618" i="4"/>
  <c r="Z618" i="4"/>
  <c r="AA618" i="4"/>
  <c r="T619" i="4"/>
  <c r="U619" i="4"/>
  <c r="V619" i="4"/>
  <c r="X619" i="4"/>
  <c r="Y619" i="4"/>
  <c r="Z619" i="4"/>
  <c r="AA619" i="4"/>
  <c r="T620" i="4"/>
  <c r="U620" i="4"/>
  <c r="V620" i="4"/>
  <c r="X620" i="4"/>
  <c r="Y620" i="4"/>
  <c r="Z620" i="4"/>
  <c r="AA620" i="4"/>
  <c r="T621" i="4"/>
  <c r="U621" i="4"/>
  <c r="V621" i="4"/>
  <c r="X621" i="4"/>
  <c r="Y621" i="4"/>
  <c r="Z621" i="4"/>
  <c r="AA621" i="4"/>
  <c r="T622" i="4"/>
  <c r="U622" i="4"/>
  <c r="V622" i="4"/>
  <c r="X622" i="4"/>
  <c r="Y622" i="4"/>
  <c r="Z622" i="4"/>
  <c r="AA622" i="4"/>
  <c r="T623" i="4"/>
  <c r="U623" i="4"/>
  <c r="V623" i="4"/>
  <c r="X623" i="4"/>
  <c r="Y623" i="4"/>
  <c r="Z623" i="4"/>
  <c r="AA623" i="4"/>
  <c r="T624" i="4"/>
  <c r="U624" i="4"/>
  <c r="V624" i="4"/>
  <c r="X624" i="4"/>
  <c r="Y624" i="4"/>
  <c r="Z624" i="4"/>
  <c r="AA624" i="4"/>
  <c r="T625" i="4"/>
  <c r="U625" i="4"/>
  <c r="V625" i="4"/>
  <c r="X625" i="4"/>
  <c r="Y625" i="4"/>
  <c r="Z625" i="4"/>
  <c r="AA625" i="4"/>
  <c r="T626" i="4"/>
  <c r="U626" i="4"/>
  <c r="V626" i="4"/>
  <c r="X626" i="4"/>
  <c r="Y626" i="4"/>
  <c r="Z626" i="4"/>
  <c r="AA626" i="4"/>
  <c r="T627" i="4"/>
  <c r="U627" i="4"/>
  <c r="V627" i="4"/>
  <c r="X627" i="4"/>
  <c r="Y627" i="4"/>
  <c r="Z627" i="4"/>
  <c r="AA627" i="4"/>
  <c r="T628" i="4"/>
  <c r="U628" i="4"/>
  <c r="V628" i="4"/>
  <c r="X628" i="4"/>
  <c r="Y628" i="4"/>
  <c r="Z628" i="4"/>
  <c r="AA628" i="4"/>
  <c r="T629" i="4"/>
  <c r="U629" i="4"/>
  <c r="V629" i="4"/>
  <c r="X629" i="4"/>
  <c r="Y629" i="4"/>
  <c r="Z629" i="4"/>
  <c r="AA629" i="4"/>
  <c r="T630" i="4"/>
  <c r="U630" i="4"/>
  <c r="V630" i="4"/>
  <c r="X630" i="4"/>
  <c r="Y630" i="4"/>
  <c r="Z630" i="4"/>
  <c r="AA630" i="4"/>
  <c r="T631" i="4"/>
  <c r="U631" i="4"/>
  <c r="V631" i="4"/>
  <c r="X631" i="4"/>
  <c r="Y631" i="4"/>
  <c r="Z631" i="4"/>
  <c r="AA631" i="4"/>
  <c r="T632" i="4"/>
  <c r="U632" i="4"/>
  <c r="V632" i="4"/>
  <c r="X632" i="4"/>
  <c r="Y632" i="4"/>
  <c r="Z632" i="4"/>
  <c r="AA632" i="4"/>
  <c r="T633" i="4"/>
  <c r="U633" i="4"/>
  <c r="V633" i="4"/>
  <c r="X633" i="4"/>
  <c r="Y633" i="4"/>
  <c r="Z633" i="4"/>
  <c r="AA633" i="4"/>
  <c r="T634" i="4"/>
  <c r="U634" i="4"/>
  <c r="V634" i="4"/>
  <c r="X634" i="4"/>
  <c r="Y634" i="4"/>
  <c r="Z634" i="4"/>
  <c r="AA634" i="4"/>
  <c r="T635" i="4"/>
  <c r="U635" i="4"/>
  <c r="V635" i="4"/>
  <c r="X635" i="4"/>
  <c r="Y635" i="4"/>
  <c r="Z635" i="4"/>
  <c r="AA635" i="4"/>
  <c r="T636" i="4"/>
  <c r="U636" i="4"/>
  <c r="V636" i="4"/>
  <c r="X636" i="4"/>
  <c r="Y636" i="4"/>
  <c r="Z636" i="4"/>
  <c r="AA636" i="4"/>
  <c r="T637" i="4"/>
  <c r="U637" i="4"/>
  <c r="V637" i="4"/>
  <c r="X637" i="4"/>
  <c r="Y637" i="4"/>
  <c r="Z637" i="4"/>
  <c r="AA637" i="4"/>
  <c r="T638" i="4"/>
  <c r="U638" i="4"/>
  <c r="V638" i="4"/>
  <c r="X638" i="4"/>
  <c r="Y638" i="4"/>
  <c r="Z638" i="4"/>
  <c r="AA638" i="4"/>
  <c r="T639" i="4"/>
  <c r="U639" i="4"/>
  <c r="V639" i="4"/>
  <c r="X639" i="4"/>
  <c r="Y639" i="4"/>
  <c r="Z639" i="4"/>
  <c r="AA639" i="4"/>
  <c r="T640" i="4"/>
  <c r="U640" i="4"/>
  <c r="V640" i="4"/>
  <c r="X640" i="4"/>
  <c r="Y640" i="4"/>
  <c r="Z640" i="4"/>
  <c r="AA640" i="4"/>
  <c r="T641" i="4"/>
  <c r="U641" i="4"/>
  <c r="V641" i="4"/>
  <c r="X641" i="4"/>
  <c r="Y641" i="4"/>
  <c r="Z641" i="4"/>
  <c r="AA641" i="4"/>
  <c r="T642" i="4"/>
  <c r="U642" i="4"/>
  <c r="V642" i="4"/>
  <c r="X642" i="4"/>
  <c r="Y642" i="4"/>
  <c r="Z642" i="4"/>
  <c r="AA642" i="4"/>
  <c r="T643" i="4"/>
  <c r="U643" i="4"/>
  <c r="V643" i="4"/>
  <c r="X643" i="4"/>
  <c r="Y643" i="4"/>
  <c r="Z643" i="4"/>
  <c r="AA643" i="4"/>
  <c r="T644" i="4"/>
  <c r="U644" i="4"/>
  <c r="V644" i="4"/>
  <c r="X644" i="4"/>
  <c r="Y644" i="4"/>
  <c r="Z644" i="4"/>
  <c r="AA644" i="4"/>
  <c r="T645" i="4"/>
  <c r="U645" i="4"/>
  <c r="V645" i="4"/>
  <c r="X645" i="4"/>
  <c r="Y645" i="4"/>
  <c r="Z645" i="4"/>
  <c r="AA645" i="4"/>
  <c r="T646" i="4"/>
  <c r="U646" i="4"/>
  <c r="V646" i="4"/>
  <c r="X646" i="4"/>
  <c r="Y646" i="4"/>
  <c r="Z646" i="4"/>
  <c r="AA646" i="4"/>
  <c r="T647" i="4"/>
  <c r="U647" i="4"/>
  <c r="V647" i="4"/>
  <c r="X647" i="4"/>
  <c r="Y647" i="4"/>
  <c r="Z647" i="4"/>
  <c r="AA647" i="4"/>
  <c r="T648" i="4"/>
  <c r="U648" i="4"/>
  <c r="V648" i="4"/>
  <c r="X648" i="4"/>
  <c r="Y648" i="4"/>
  <c r="Z648" i="4"/>
  <c r="AA648" i="4"/>
  <c r="T649" i="4"/>
  <c r="U649" i="4"/>
  <c r="V649" i="4"/>
  <c r="X649" i="4"/>
  <c r="Y649" i="4"/>
  <c r="Z649" i="4"/>
  <c r="AA649" i="4"/>
  <c r="T650" i="4"/>
  <c r="U650" i="4"/>
  <c r="V650" i="4"/>
  <c r="X650" i="4"/>
  <c r="Y650" i="4"/>
  <c r="Z650" i="4"/>
  <c r="AA650" i="4"/>
  <c r="T651" i="4"/>
  <c r="U651" i="4"/>
  <c r="V651" i="4"/>
  <c r="X651" i="4"/>
  <c r="Y651" i="4"/>
  <c r="Z651" i="4"/>
  <c r="AA651" i="4"/>
  <c r="T652" i="4"/>
  <c r="U652" i="4"/>
  <c r="V652" i="4"/>
  <c r="X652" i="4"/>
  <c r="Y652" i="4"/>
  <c r="Z652" i="4"/>
  <c r="AA652" i="4"/>
  <c r="T653" i="4"/>
  <c r="U653" i="4"/>
  <c r="V653" i="4"/>
  <c r="X653" i="4"/>
  <c r="Y653" i="4"/>
  <c r="Z653" i="4"/>
  <c r="AA653" i="4"/>
  <c r="T654" i="4"/>
  <c r="U654" i="4"/>
  <c r="V654" i="4"/>
  <c r="X654" i="4"/>
  <c r="Y654" i="4"/>
  <c r="Z654" i="4"/>
  <c r="AA654" i="4"/>
  <c r="T655" i="4"/>
  <c r="U655" i="4"/>
  <c r="V655" i="4"/>
  <c r="X655" i="4"/>
  <c r="Y655" i="4"/>
  <c r="Z655" i="4"/>
  <c r="AA655" i="4"/>
  <c r="T656" i="4"/>
  <c r="U656" i="4"/>
  <c r="V656" i="4"/>
  <c r="X656" i="4"/>
  <c r="Y656" i="4"/>
  <c r="Z656" i="4"/>
  <c r="AA656" i="4"/>
  <c r="T657" i="4"/>
  <c r="U657" i="4"/>
  <c r="V657" i="4"/>
  <c r="X657" i="4"/>
  <c r="Y657" i="4"/>
  <c r="Z657" i="4"/>
  <c r="AA657" i="4"/>
  <c r="T658" i="4"/>
  <c r="U658" i="4"/>
  <c r="V658" i="4"/>
  <c r="X658" i="4"/>
  <c r="Y658" i="4"/>
  <c r="Z658" i="4"/>
  <c r="AA658" i="4"/>
  <c r="T659" i="4"/>
  <c r="U659" i="4"/>
  <c r="V659" i="4"/>
  <c r="X659" i="4"/>
  <c r="Y659" i="4"/>
  <c r="Z659" i="4"/>
  <c r="AA659" i="4"/>
  <c r="T660" i="4"/>
  <c r="U660" i="4"/>
  <c r="V660" i="4"/>
  <c r="X660" i="4"/>
  <c r="Y660" i="4"/>
  <c r="Z660" i="4"/>
  <c r="AA660" i="4"/>
  <c r="T661" i="4"/>
  <c r="U661" i="4"/>
  <c r="X661" i="4"/>
  <c r="Y661" i="4"/>
  <c r="Z661" i="4"/>
  <c r="AA661" i="4"/>
  <c r="T662" i="4"/>
  <c r="U662" i="4"/>
  <c r="V662" i="4"/>
  <c r="X662" i="4"/>
  <c r="Y662" i="4"/>
  <c r="Z662" i="4"/>
  <c r="AA662" i="4"/>
  <c r="T663" i="4"/>
  <c r="U663" i="4"/>
  <c r="V663" i="4"/>
  <c r="X663" i="4"/>
  <c r="Y663" i="4"/>
  <c r="Z663" i="4"/>
  <c r="AA663" i="4"/>
  <c r="T664" i="4"/>
  <c r="U664" i="4"/>
  <c r="V664" i="4"/>
  <c r="X664" i="4"/>
  <c r="Y664" i="4"/>
  <c r="Z664" i="4"/>
  <c r="AA664" i="4"/>
  <c r="T665" i="4"/>
  <c r="U665" i="4"/>
  <c r="V665" i="4"/>
  <c r="X665" i="4"/>
  <c r="Y665" i="4"/>
  <c r="Z665" i="4"/>
  <c r="AA665" i="4"/>
  <c r="T666" i="4"/>
  <c r="U666" i="4"/>
  <c r="V666" i="4"/>
  <c r="X666" i="4"/>
  <c r="Y666" i="4"/>
  <c r="Z666" i="4"/>
  <c r="AA666" i="4"/>
  <c r="T667" i="4"/>
  <c r="U667" i="4"/>
  <c r="V667" i="4"/>
  <c r="X667" i="4"/>
  <c r="Y667" i="4"/>
  <c r="Z667" i="4"/>
  <c r="AA667" i="4"/>
  <c r="T668" i="4"/>
  <c r="U668" i="4"/>
  <c r="V668" i="4"/>
  <c r="X668" i="4"/>
  <c r="Y668" i="4"/>
  <c r="Z668" i="4"/>
  <c r="AA668" i="4"/>
  <c r="T669" i="4"/>
  <c r="U669" i="4"/>
  <c r="V669" i="4"/>
  <c r="X669" i="4"/>
  <c r="Y669" i="4"/>
  <c r="Z669" i="4"/>
  <c r="AA669" i="4"/>
  <c r="T670" i="4"/>
  <c r="U670" i="4"/>
  <c r="V670" i="4"/>
  <c r="X670" i="4"/>
  <c r="Y670" i="4"/>
  <c r="Z670" i="4"/>
  <c r="AA670" i="4"/>
  <c r="T671" i="4"/>
  <c r="U671" i="4"/>
  <c r="V671" i="4"/>
  <c r="X671" i="4"/>
  <c r="Y671" i="4"/>
  <c r="Z671" i="4"/>
  <c r="AA671" i="4"/>
  <c r="T672" i="4"/>
  <c r="U672" i="4"/>
  <c r="V672" i="4"/>
  <c r="X672" i="4"/>
  <c r="Y672" i="4"/>
  <c r="Z672" i="4"/>
  <c r="AA672" i="4"/>
  <c r="T673" i="4"/>
  <c r="U673" i="4"/>
  <c r="V673" i="4"/>
  <c r="X673" i="4"/>
  <c r="Y673" i="4"/>
  <c r="Z673" i="4"/>
  <c r="AA673" i="4"/>
  <c r="T674" i="4"/>
  <c r="U674" i="4"/>
  <c r="V674" i="4"/>
  <c r="X674" i="4"/>
  <c r="Y674" i="4"/>
  <c r="Z674" i="4"/>
  <c r="AA674" i="4"/>
  <c r="T675" i="4"/>
  <c r="U675" i="4"/>
  <c r="V675" i="4"/>
  <c r="X675" i="4"/>
  <c r="Y675" i="4"/>
  <c r="Z675" i="4"/>
  <c r="AA675" i="4"/>
  <c r="T676" i="4"/>
  <c r="U676" i="4"/>
  <c r="X676" i="4"/>
  <c r="Y676" i="4"/>
  <c r="Z676" i="4"/>
  <c r="AA676" i="4"/>
  <c r="T677" i="4"/>
  <c r="U677" i="4"/>
  <c r="V677" i="4"/>
  <c r="X677" i="4"/>
  <c r="Y677" i="4"/>
  <c r="Z677" i="4"/>
  <c r="AA677" i="4"/>
  <c r="T678" i="4"/>
  <c r="U678" i="4"/>
  <c r="V678" i="4"/>
  <c r="X678" i="4"/>
  <c r="Y678" i="4"/>
  <c r="Z678" i="4"/>
  <c r="AA678" i="4"/>
  <c r="T679" i="4"/>
  <c r="U679" i="4"/>
  <c r="V679" i="4"/>
  <c r="X679" i="4"/>
  <c r="Y679" i="4"/>
  <c r="Z679" i="4"/>
  <c r="AA679" i="4"/>
  <c r="T680" i="4"/>
  <c r="U680" i="4"/>
  <c r="V680" i="4"/>
  <c r="X680" i="4"/>
  <c r="Y680" i="4"/>
  <c r="Z680" i="4"/>
  <c r="AA680" i="4"/>
  <c r="T681" i="4"/>
  <c r="U681" i="4"/>
  <c r="X681" i="4"/>
  <c r="Y681" i="4"/>
  <c r="Z681" i="4"/>
  <c r="AA681" i="4"/>
  <c r="T682" i="4"/>
  <c r="U682" i="4"/>
  <c r="V682" i="4"/>
  <c r="X682" i="4"/>
  <c r="Y682" i="4"/>
  <c r="Z682" i="4"/>
  <c r="AA682" i="4"/>
  <c r="T683" i="4"/>
  <c r="U683" i="4"/>
  <c r="V683" i="4"/>
  <c r="X683" i="4"/>
  <c r="Y683" i="4"/>
  <c r="Z683" i="4"/>
  <c r="AA683" i="4"/>
  <c r="T684" i="4"/>
  <c r="U684" i="4"/>
  <c r="V684" i="4"/>
  <c r="X684" i="4"/>
  <c r="Y684" i="4"/>
  <c r="Z684" i="4"/>
  <c r="AA684" i="4"/>
  <c r="T685" i="4"/>
  <c r="U685" i="4"/>
  <c r="V685" i="4"/>
  <c r="X685" i="4"/>
  <c r="Y685" i="4"/>
  <c r="Z685" i="4"/>
  <c r="AA685" i="4"/>
  <c r="T686" i="4"/>
  <c r="U686" i="4"/>
  <c r="V686" i="4"/>
  <c r="X686" i="4"/>
  <c r="Y686" i="4"/>
  <c r="Z686" i="4"/>
  <c r="AA686" i="4"/>
  <c r="T687" i="4"/>
  <c r="U687" i="4"/>
  <c r="V687" i="4"/>
  <c r="X687" i="4"/>
  <c r="Y687" i="4"/>
  <c r="Z687" i="4"/>
  <c r="AA687" i="4"/>
  <c r="X688" i="4"/>
  <c r="Y688" i="4"/>
  <c r="Z688" i="4"/>
  <c r="AA688" i="4"/>
  <c r="T689" i="4"/>
  <c r="U689" i="4"/>
  <c r="V689" i="4"/>
  <c r="X689" i="4"/>
  <c r="Y689" i="4"/>
  <c r="Z689" i="4"/>
  <c r="AA689" i="4"/>
  <c r="T690" i="4"/>
  <c r="U690" i="4"/>
  <c r="V690" i="4"/>
  <c r="X690" i="4"/>
  <c r="Y690" i="4"/>
  <c r="Z690" i="4"/>
  <c r="AA690" i="4"/>
  <c r="T691" i="4"/>
  <c r="U691" i="4"/>
  <c r="V691" i="4"/>
  <c r="X691" i="4"/>
  <c r="Y691" i="4"/>
  <c r="Z691" i="4"/>
  <c r="AA691" i="4"/>
  <c r="T692" i="4"/>
  <c r="U692" i="4"/>
  <c r="V692" i="4"/>
  <c r="X692" i="4"/>
  <c r="Y692" i="4"/>
  <c r="Z692" i="4"/>
  <c r="AA692" i="4"/>
  <c r="T693" i="4"/>
  <c r="U693" i="4"/>
  <c r="V693" i="4"/>
  <c r="X693" i="4"/>
  <c r="Y693" i="4"/>
  <c r="Z693" i="4"/>
  <c r="AA693" i="4"/>
  <c r="T694" i="4"/>
  <c r="U694" i="4"/>
  <c r="V694" i="4"/>
  <c r="X694" i="4"/>
  <c r="Y694" i="4"/>
  <c r="Z694" i="4"/>
  <c r="AA694" i="4"/>
  <c r="T695" i="4"/>
  <c r="U695" i="4"/>
  <c r="V695" i="4"/>
  <c r="X695" i="4"/>
  <c r="Y695" i="4"/>
  <c r="Z695" i="4"/>
  <c r="AA695" i="4"/>
  <c r="T696" i="4"/>
  <c r="U696" i="4"/>
  <c r="V696" i="4"/>
  <c r="X696" i="4"/>
  <c r="Y696" i="4"/>
  <c r="Z696" i="4"/>
  <c r="AA696" i="4"/>
  <c r="T698" i="4"/>
  <c r="U698" i="4"/>
  <c r="V698" i="4"/>
  <c r="X698" i="4"/>
  <c r="Y698" i="4"/>
  <c r="Z698" i="4"/>
  <c r="AA698" i="4"/>
  <c r="T699" i="4"/>
  <c r="U699" i="4"/>
  <c r="V699" i="4"/>
  <c r="X699" i="4"/>
  <c r="Y699" i="4"/>
  <c r="Z699" i="4"/>
  <c r="AA699" i="4"/>
  <c r="T700" i="4"/>
  <c r="U700" i="4"/>
  <c r="V700" i="4"/>
  <c r="X700" i="4"/>
  <c r="Y700" i="4"/>
  <c r="Z700" i="4"/>
  <c r="AA700" i="4"/>
  <c r="T701" i="4"/>
  <c r="U701" i="4"/>
  <c r="V701" i="4"/>
  <c r="X701" i="4"/>
  <c r="Y701" i="4"/>
  <c r="Z701" i="4"/>
  <c r="AA701" i="4"/>
  <c r="T702" i="4"/>
  <c r="U702" i="4"/>
  <c r="V702" i="4"/>
  <c r="X702" i="4"/>
  <c r="Y702" i="4"/>
  <c r="Z702" i="4"/>
  <c r="AA702" i="4"/>
  <c r="T703" i="4"/>
  <c r="U703" i="4"/>
  <c r="V703" i="4"/>
  <c r="X703" i="4"/>
  <c r="Y703" i="4"/>
  <c r="Z703" i="4"/>
  <c r="AA703" i="4"/>
  <c r="T704" i="4"/>
  <c r="U704" i="4"/>
  <c r="V704" i="4"/>
  <c r="X704" i="4"/>
  <c r="Y704" i="4"/>
  <c r="Z704" i="4"/>
  <c r="AA704" i="4"/>
  <c r="T705" i="4"/>
  <c r="U705" i="4"/>
  <c r="V705" i="4"/>
  <c r="X705" i="4"/>
  <c r="Y705" i="4"/>
  <c r="Z705" i="4"/>
  <c r="AA705" i="4"/>
  <c r="T706" i="4"/>
  <c r="U706" i="4"/>
  <c r="V706" i="4"/>
  <c r="X706" i="4"/>
  <c r="Y706" i="4"/>
  <c r="Z706" i="4"/>
  <c r="AA706" i="4"/>
  <c r="T707" i="4"/>
  <c r="U707" i="4"/>
  <c r="V707" i="4"/>
  <c r="X707" i="4"/>
  <c r="Y707" i="4"/>
  <c r="Z707" i="4"/>
  <c r="AA707" i="4"/>
  <c r="T708" i="4"/>
  <c r="U708" i="4"/>
  <c r="V708" i="4"/>
  <c r="X708" i="4"/>
  <c r="Y708" i="4"/>
  <c r="Z708" i="4"/>
  <c r="AA708" i="4"/>
  <c r="T709" i="4"/>
  <c r="U709" i="4"/>
  <c r="V709" i="4"/>
  <c r="X709" i="4"/>
  <c r="Y709" i="4"/>
  <c r="Z709" i="4"/>
  <c r="AA709" i="4"/>
  <c r="T710" i="4"/>
  <c r="U710" i="4"/>
  <c r="V710" i="4"/>
  <c r="X710" i="4"/>
  <c r="Y710" i="4"/>
  <c r="Z710" i="4"/>
  <c r="AA710" i="4"/>
  <c r="T711" i="4"/>
  <c r="U711" i="4"/>
  <c r="V711" i="4"/>
  <c r="X711" i="4"/>
  <c r="Y711" i="4"/>
  <c r="Z711" i="4"/>
  <c r="AA711" i="4"/>
  <c r="T712" i="4"/>
  <c r="U712" i="4"/>
  <c r="V712" i="4"/>
  <c r="X712" i="4"/>
  <c r="Y712" i="4"/>
  <c r="Z712" i="4"/>
  <c r="AA712" i="4"/>
  <c r="T713" i="4"/>
  <c r="U713" i="4"/>
  <c r="V713" i="4"/>
  <c r="X713" i="4"/>
  <c r="Y713" i="4"/>
  <c r="Z713" i="4"/>
  <c r="AA713" i="4"/>
  <c r="T714" i="4"/>
  <c r="U714" i="4"/>
  <c r="V714" i="4"/>
  <c r="X714" i="4"/>
  <c r="Y714" i="4"/>
  <c r="Z714" i="4"/>
  <c r="AA714" i="4"/>
  <c r="T715" i="4"/>
  <c r="U715" i="4"/>
  <c r="V715" i="4"/>
  <c r="X715" i="4"/>
  <c r="Y715" i="4"/>
  <c r="Z715" i="4"/>
  <c r="AA715" i="4"/>
  <c r="T716" i="4"/>
  <c r="U716" i="4"/>
  <c r="V716" i="4"/>
  <c r="X716" i="4"/>
  <c r="Y716" i="4"/>
  <c r="Z716" i="4"/>
  <c r="AA716" i="4"/>
  <c r="T717" i="4"/>
  <c r="U717" i="4"/>
  <c r="V717" i="4"/>
  <c r="X717" i="4"/>
  <c r="Y717" i="4"/>
  <c r="Z717" i="4"/>
  <c r="AA717" i="4"/>
  <c r="T718" i="4"/>
  <c r="U718" i="4"/>
  <c r="V718" i="4"/>
  <c r="X718" i="4"/>
  <c r="Y718" i="4"/>
  <c r="Z718" i="4"/>
  <c r="AA718" i="4"/>
  <c r="T719" i="4"/>
  <c r="U719" i="4"/>
  <c r="V719" i="4"/>
  <c r="X719" i="4"/>
  <c r="Y719" i="4"/>
  <c r="Z719" i="4"/>
  <c r="AA719" i="4"/>
  <c r="T720" i="4"/>
  <c r="U720" i="4"/>
  <c r="V720" i="4"/>
  <c r="X720" i="4"/>
  <c r="Y720" i="4"/>
  <c r="Z720" i="4"/>
  <c r="AA720" i="4"/>
  <c r="T721" i="4"/>
  <c r="U721" i="4"/>
  <c r="V721" i="4"/>
  <c r="X721" i="4"/>
  <c r="Y721" i="4"/>
  <c r="Z721" i="4"/>
  <c r="AA721" i="4"/>
  <c r="T722" i="4"/>
  <c r="U722" i="4"/>
  <c r="V722" i="4"/>
  <c r="X722" i="4"/>
  <c r="Y722" i="4"/>
  <c r="Z722" i="4"/>
  <c r="AA722" i="4"/>
  <c r="T723" i="4"/>
  <c r="U723" i="4"/>
  <c r="V723" i="4"/>
  <c r="X723" i="4"/>
  <c r="Y723" i="4"/>
  <c r="Z723" i="4"/>
  <c r="AA723" i="4"/>
  <c r="T724" i="4"/>
  <c r="U724" i="4"/>
  <c r="V724" i="4"/>
  <c r="X724" i="4"/>
  <c r="Y724" i="4"/>
  <c r="Z724" i="4"/>
  <c r="AA724" i="4"/>
  <c r="T725" i="4"/>
  <c r="U725" i="4"/>
  <c r="V725" i="4"/>
  <c r="X725" i="4"/>
  <c r="Y725" i="4"/>
  <c r="Z725" i="4"/>
  <c r="AA725" i="4"/>
  <c r="T726" i="4"/>
  <c r="U726" i="4"/>
  <c r="V726" i="4"/>
  <c r="X726" i="4"/>
  <c r="Y726" i="4"/>
  <c r="Z726" i="4"/>
  <c r="AA726" i="4"/>
  <c r="T727" i="4"/>
  <c r="U727" i="4"/>
  <c r="V727" i="4"/>
  <c r="X727" i="4"/>
  <c r="Y727" i="4"/>
  <c r="Z727" i="4"/>
  <c r="AA727" i="4"/>
  <c r="T728" i="4"/>
  <c r="U728" i="4"/>
  <c r="V728" i="4"/>
  <c r="X728" i="4"/>
  <c r="Y728" i="4"/>
  <c r="Z728" i="4"/>
  <c r="AA728" i="4"/>
  <c r="T729" i="4"/>
  <c r="U729" i="4"/>
  <c r="V729" i="4"/>
  <c r="X729" i="4"/>
  <c r="Y729" i="4"/>
  <c r="Z729" i="4"/>
  <c r="AA729" i="4"/>
  <c r="T730" i="4"/>
  <c r="U730" i="4"/>
  <c r="V730" i="4"/>
  <c r="X730" i="4"/>
  <c r="Y730" i="4"/>
  <c r="Z730" i="4"/>
  <c r="AA730" i="4"/>
  <c r="T731" i="4"/>
  <c r="U731" i="4"/>
  <c r="V731" i="4"/>
  <c r="X731" i="4"/>
  <c r="Y731" i="4"/>
  <c r="Z731" i="4"/>
  <c r="AA731" i="4"/>
  <c r="T732" i="4"/>
  <c r="U732" i="4"/>
  <c r="V732" i="4"/>
  <c r="X732" i="4"/>
  <c r="Y732" i="4"/>
  <c r="Z732" i="4"/>
  <c r="AA732" i="4"/>
  <c r="T733" i="4"/>
  <c r="U733" i="4"/>
  <c r="V733" i="4"/>
  <c r="X733" i="4"/>
  <c r="Y733" i="4"/>
  <c r="Z733" i="4"/>
  <c r="AA733" i="4"/>
  <c r="T734" i="4"/>
  <c r="U734" i="4"/>
  <c r="V734" i="4"/>
  <c r="X734" i="4"/>
  <c r="Y734" i="4"/>
  <c r="Z734" i="4"/>
  <c r="AA734" i="4"/>
  <c r="T735" i="4"/>
  <c r="U735" i="4"/>
  <c r="V735" i="4"/>
  <c r="X735" i="4"/>
  <c r="Y735" i="4"/>
  <c r="Z735" i="4"/>
  <c r="AA735" i="4"/>
  <c r="T739" i="4"/>
  <c r="U739" i="4"/>
  <c r="V739" i="4"/>
  <c r="X739" i="4"/>
  <c r="Y739" i="4"/>
  <c r="Z739" i="4"/>
  <c r="AA739" i="4"/>
  <c r="T740" i="4"/>
  <c r="U740" i="4"/>
  <c r="V740" i="4"/>
  <c r="X740" i="4"/>
  <c r="Y740" i="4"/>
  <c r="Z740" i="4"/>
  <c r="AA740" i="4"/>
  <c r="T737" i="4"/>
  <c r="U737" i="4"/>
  <c r="V737" i="4"/>
  <c r="X737" i="4"/>
  <c r="Y737" i="4"/>
  <c r="Z737" i="4"/>
  <c r="AA737" i="4"/>
  <c r="T738" i="4"/>
  <c r="U738" i="4"/>
  <c r="V738" i="4"/>
  <c r="X738" i="4"/>
  <c r="Y738" i="4"/>
  <c r="Z738" i="4"/>
  <c r="AA738" i="4"/>
  <c r="T741" i="4"/>
  <c r="U741" i="4"/>
  <c r="V741" i="4"/>
  <c r="X741" i="4"/>
  <c r="Y741" i="4"/>
  <c r="Z741" i="4"/>
  <c r="AA741" i="4"/>
  <c r="T742" i="4"/>
  <c r="U742" i="4"/>
  <c r="V742" i="4"/>
  <c r="X742" i="4"/>
  <c r="Y742" i="4"/>
  <c r="Z742" i="4"/>
  <c r="AA742" i="4"/>
  <c r="T743" i="4"/>
  <c r="U743" i="4"/>
  <c r="V743" i="4"/>
  <c r="X743" i="4"/>
  <c r="Y743" i="4"/>
  <c r="Z743" i="4"/>
  <c r="AA743" i="4"/>
  <c r="T744" i="4"/>
  <c r="U744" i="4"/>
  <c r="V744" i="4"/>
  <c r="X744" i="4"/>
  <c r="Y744" i="4"/>
  <c r="Z744" i="4"/>
  <c r="AA744" i="4"/>
  <c r="T745" i="4"/>
  <c r="U745" i="4"/>
  <c r="V745" i="4"/>
  <c r="X745" i="4"/>
  <c r="Y745" i="4"/>
  <c r="Z745" i="4"/>
  <c r="AA745" i="4"/>
  <c r="T746" i="4"/>
  <c r="U746" i="4"/>
  <c r="V746" i="4"/>
  <c r="X746" i="4"/>
  <c r="Y746" i="4"/>
  <c r="Z746" i="4"/>
  <c r="AA746" i="4"/>
  <c r="T747" i="4"/>
  <c r="U747" i="4"/>
  <c r="V747" i="4"/>
  <c r="X747" i="4"/>
  <c r="Y747" i="4"/>
  <c r="Z747" i="4"/>
  <c r="AA747" i="4"/>
  <c r="T748" i="4"/>
  <c r="U748" i="4"/>
  <c r="V748" i="4"/>
  <c r="X748" i="4"/>
  <c r="Y748" i="4"/>
  <c r="Z748" i="4"/>
  <c r="AA748" i="4"/>
  <c r="T749" i="4"/>
  <c r="U749" i="4"/>
  <c r="V749" i="4"/>
  <c r="X749" i="4"/>
  <c r="Y749" i="4"/>
  <c r="Z749" i="4"/>
  <c r="AA749" i="4"/>
  <c r="T750" i="4"/>
  <c r="U750" i="4"/>
  <c r="V750" i="4"/>
  <c r="X750" i="4"/>
  <c r="Y750" i="4"/>
  <c r="Z750" i="4"/>
  <c r="AA750" i="4"/>
  <c r="T759" i="4"/>
  <c r="U759" i="4"/>
  <c r="V759" i="4"/>
  <c r="X759" i="4"/>
  <c r="Y759" i="4"/>
  <c r="Z759" i="4"/>
  <c r="AA759" i="4"/>
  <c r="T760" i="4"/>
  <c r="U760" i="4"/>
  <c r="V760" i="4"/>
  <c r="X760" i="4"/>
  <c r="Y760" i="4"/>
  <c r="Z760" i="4"/>
  <c r="AA760" i="4"/>
  <c r="T766" i="4"/>
  <c r="U766" i="4"/>
  <c r="V766" i="4"/>
  <c r="X766" i="4"/>
  <c r="Y766" i="4"/>
  <c r="Z766" i="4"/>
  <c r="AA766" i="4"/>
  <c r="T767" i="4"/>
  <c r="U767" i="4"/>
  <c r="V767" i="4"/>
  <c r="X767" i="4"/>
  <c r="Y767" i="4"/>
  <c r="Z767" i="4"/>
  <c r="AA767" i="4"/>
  <c r="T768" i="4"/>
  <c r="U768" i="4"/>
  <c r="V768" i="4"/>
  <c r="X768" i="4"/>
  <c r="Y768" i="4"/>
  <c r="Z768" i="4"/>
  <c r="AA768" i="4"/>
  <c r="T769" i="4"/>
  <c r="U769" i="4"/>
  <c r="V769" i="4"/>
  <c r="X769" i="4"/>
  <c r="Y769" i="4"/>
  <c r="Z769" i="4"/>
  <c r="AA769" i="4"/>
  <c r="T770" i="4"/>
  <c r="U770" i="4"/>
  <c r="V770" i="4"/>
  <c r="X770" i="4"/>
  <c r="Y770" i="4"/>
  <c r="Z770" i="4"/>
  <c r="AA770" i="4"/>
  <c r="T751" i="4"/>
  <c r="U751" i="4"/>
  <c r="V751" i="4"/>
  <c r="X751" i="4"/>
  <c r="Y751" i="4"/>
  <c r="Z751" i="4"/>
  <c r="AA751" i="4"/>
  <c r="T772" i="4"/>
  <c r="U772" i="4"/>
  <c r="V772" i="4"/>
  <c r="X772" i="4"/>
  <c r="Y772" i="4"/>
  <c r="Z772" i="4"/>
  <c r="AA772" i="4"/>
  <c r="T779" i="4"/>
  <c r="U779" i="4"/>
  <c r="V779" i="4"/>
  <c r="X779" i="4"/>
  <c r="Y779" i="4"/>
  <c r="Z779" i="4"/>
  <c r="AA779" i="4"/>
  <c r="T781" i="4"/>
  <c r="U781" i="4"/>
  <c r="V781" i="4"/>
  <c r="X781" i="4"/>
  <c r="Y781" i="4"/>
  <c r="Z781" i="4"/>
  <c r="AA781" i="4"/>
  <c r="T777" i="4"/>
  <c r="U777" i="4"/>
  <c r="V777" i="4"/>
  <c r="X777" i="4"/>
  <c r="Y777" i="4"/>
  <c r="Z777" i="4"/>
  <c r="AA777" i="4"/>
  <c r="T778" i="4"/>
  <c r="U778" i="4"/>
  <c r="V778" i="4"/>
  <c r="X778" i="4"/>
  <c r="Y778" i="4"/>
  <c r="Z778" i="4"/>
  <c r="AA778" i="4"/>
  <c r="T780" i="4"/>
  <c r="U780" i="4"/>
  <c r="V780" i="4"/>
  <c r="X780" i="4"/>
  <c r="Y780" i="4"/>
  <c r="Z780" i="4"/>
  <c r="AA780" i="4"/>
  <c r="T786" i="4"/>
  <c r="U786" i="4"/>
  <c r="V786" i="4"/>
  <c r="X786" i="4"/>
  <c r="Y786" i="4"/>
  <c r="Z786" i="4"/>
  <c r="AA786" i="4"/>
  <c r="T787" i="4"/>
  <c r="U787" i="4"/>
  <c r="V787" i="4"/>
  <c r="X787" i="4"/>
  <c r="Y787" i="4"/>
  <c r="Z787" i="4"/>
  <c r="AA787" i="4"/>
  <c r="T788" i="4"/>
  <c r="U788" i="4"/>
  <c r="V788" i="4"/>
  <c r="X788" i="4"/>
  <c r="Y788" i="4"/>
  <c r="Z788" i="4"/>
  <c r="AA788" i="4"/>
  <c r="T789" i="4"/>
  <c r="U789" i="4"/>
  <c r="V789" i="4"/>
  <c r="X789" i="4"/>
  <c r="Y789" i="4"/>
  <c r="Z789" i="4"/>
  <c r="AA789" i="4"/>
  <c r="T790" i="4"/>
  <c r="U790" i="4"/>
  <c r="V790" i="4"/>
  <c r="X790" i="4"/>
  <c r="Y790" i="4"/>
  <c r="Z790" i="4"/>
  <c r="AA790" i="4"/>
  <c r="T791" i="4"/>
  <c r="U791" i="4"/>
  <c r="V791" i="4"/>
  <c r="X791" i="4"/>
  <c r="Y791" i="4"/>
  <c r="Z791" i="4"/>
  <c r="AA791" i="4"/>
  <c r="T792" i="4"/>
  <c r="U792" i="4"/>
  <c r="V792" i="4"/>
  <c r="X792" i="4"/>
  <c r="Y792" i="4"/>
  <c r="Z792" i="4"/>
  <c r="AA792" i="4"/>
  <c r="T794" i="4"/>
  <c r="U794" i="4"/>
  <c r="V794" i="4"/>
  <c r="X794" i="4"/>
  <c r="Y794" i="4"/>
  <c r="Z794" i="4"/>
  <c r="AA794" i="4"/>
  <c r="T795" i="4"/>
  <c r="U795" i="4"/>
  <c r="V795" i="4"/>
  <c r="X795" i="4"/>
  <c r="Y795" i="4"/>
  <c r="Z795" i="4"/>
  <c r="AA795" i="4"/>
  <c r="T752" i="4"/>
  <c r="U752" i="4"/>
  <c r="V752" i="4"/>
  <c r="X752" i="4"/>
  <c r="Y752" i="4"/>
  <c r="Z752" i="4"/>
  <c r="AA752" i="4"/>
  <c r="T753" i="4"/>
  <c r="U753" i="4"/>
  <c r="V753" i="4"/>
  <c r="X753" i="4"/>
  <c r="Y753" i="4"/>
  <c r="Z753" i="4"/>
  <c r="AA753" i="4"/>
  <c r="T796" i="4"/>
  <c r="U796" i="4"/>
  <c r="V796" i="4"/>
  <c r="X796" i="4"/>
  <c r="Y796" i="4"/>
  <c r="Z796" i="4"/>
  <c r="AA796" i="4"/>
  <c r="T797" i="4"/>
  <c r="U797" i="4"/>
  <c r="V797" i="4"/>
  <c r="X797" i="4"/>
  <c r="Y797" i="4"/>
  <c r="Z797" i="4"/>
  <c r="AA797" i="4"/>
  <c r="T798" i="4"/>
  <c r="U798" i="4"/>
  <c r="V798" i="4"/>
  <c r="X798" i="4"/>
  <c r="Y798" i="4"/>
  <c r="Z798" i="4"/>
  <c r="AA798" i="4"/>
  <c r="T799" i="4"/>
  <c r="U799" i="4"/>
  <c r="V799" i="4"/>
  <c r="X799" i="4"/>
  <c r="Y799" i="4"/>
  <c r="Z799" i="4"/>
  <c r="AA799" i="4"/>
  <c r="T34" i="4"/>
  <c r="U34" i="4"/>
  <c r="V34" i="4"/>
  <c r="X34" i="4"/>
  <c r="Y34" i="4"/>
  <c r="Z34" i="4"/>
  <c r="AA34" i="4"/>
  <c r="T35" i="4"/>
  <c r="U35" i="4"/>
  <c r="V35" i="4"/>
  <c r="X35" i="4"/>
  <c r="Y35" i="4"/>
  <c r="Z35" i="4"/>
  <c r="AA35" i="4"/>
  <c r="T57" i="4"/>
  <c r="U57" i="4"/>
  <c r="V57" i="4"/>
  <c r="X57" i="4"/>
  <c r="Y57" i="4"/>
  <c r="Z57" i="4"/>
  <c r="AA57" i="4"/>
  <c r="T58" i="4"/>
  <c r="U58" i="4"/>
  <c r="V58" i="4"/>
  <c r="X58" i="4"/>
  <c r="Y58" i="4"/>
  <c r="Z58" i="4"/>
  <c r="AA58" i="4"/>
  <c r="T68" i="4"/>
  <c r="U68" i="4"/>
  <c r="V68" i="4"/>
  <c r="X68" i="4"/>
  <c r="Y68" i="4"/>
  <c r="Z68" i="4"/>
  <c r="AA68" i="4"/>
  <c r="T69" i="4"/>
  <c r="U69" i="4"/>
  <c r="V69" i="4"/>
  <c r="X69" i="4"/>
  <c r="Y69" i="4"/>
  <c r="Z69" i="4"/>
  <c r="AA69" i="4"/>
  <c r="T70" i="4"/>
  <c r="U70" i="4"/>
  <c r="V70" i="4"/>
  <c r="X70" i="4"/>
  <c r="Y70" i="4"/>
  <c r="Z70" i="4"/>
  <c r="AA70" i="4"/>
  <c r="T71" i="4"/>
  <c r="U71" i="4"/>
  <c r="V71" i="4"/>
  <c r="X71" i="4"/>
  <c r="Y71" i="4"/>
  <c r="Z71" i="4"/>
  <c r="AA71" i="4"/>
  <c r="T72" i="4"/>
  <c r="U72" i="4"/>
  <c r="V72" i="4"/>
  <c r="X72" i="4"/>
  <c r="Y72" i="4"/>
  <c r="Z72" i="4"/>
  <c r="AA72" i="4"/>
  <c r="T73" i="4"/>
  <c r="U73" i="4"/>
  <c r="V73" i="4"/>
  <c r="X73" i="4"/>
  <c r="Y73" i="4"/>
  <c r="Z73" i="4"/>
  <c r="AA73" i="4"/>
  <c r="T75" i="4"/>
  <c r="U75" i="4"/>
  <c r="V75" i="4"/>
  <c r="X75" i="4"/>
  <c r="Y75" i="4"/>
  <c r="Z75" i="4"/>
  <c r="AA75" i="4"/>
  <c r="T74" i="4"/>
  <c r="U74" i="4"/>
  <c r="V74" i="4"/>
  <c r="X74" i="4"/>
  <c r="Y74" i="4"/>
  <c r="Z74" i="4"/>
  <c r="AA74" i="4"/>
  <c r="T76" i="4"/>
  <c r="U76" i="4"/>
  <c r="V76" i="4"/>
  <c r="X76" i="4"/>
  <c r="Y76" i="4"/>
  <c r="Z76" i="4"/>
  <c r="AA76" i="4"/>
  <c r="T77" i="4"/>
  <c r="U77" i="4"/>
  <c r="V77" i="4"/>
  <c r="X77" i="4"/>
  <c r="Y77" i="4"/>
  <c r="Z77" i="4"/>
  <c r="AA77" i="4"/>
  <c r="T736" i="4"/>
  <c r="U736" i="4"/>
  <c r="V736" i="4"/>
  <c r="X736" i="4"/>
  <c r="Y736" i="4"/>
  <c r="Z736" i="4"/>
  <c r="AA736" i="4"/>
  <c r="T793" i="4"/>
  <c r="U793" i="4"/>
  <c r="V793" i="4"/>
  <c r="X793" i="4"/>
  <c r="Y793" i="4"/>
  <c r="Z793" i="4"/>
  <c r="AA793" i="4"/>
  <c r="T754" i="4"/>
  <c r="U754" i="4"/>
  <c r="V754" i="4"/>
  <c r="X754" i="4"/>
  <c r="Y754" i="4"/>
  <c r="Z754" i="4"/>
  <c r="AA754" i="4"/>
  <c r="T755" i="4"/>
  <c r="U755" i="4"/>
  <c r="V755" i="4"/>
  <c r="X755" i="4"/>
  <c r="Y755" i="4"/>
  <c r="Z755" i="4"/>
  <c r="AA755" i="4"/>
  <c r="T756" i="4"/>
  <c r="U756" i="4"/>
  <c r="V756" i="4"/>
  <c r="X756" i="4"/>
  <c r="Y756" i="4"/>
  <c r="Z756" i="4"/>
  <c r="AA756" i="4"/>
  <c r="T757" i="4"/>
  <c r="U757" i="4"/>
  <c r="V757" i="4"/>
  <c r="X757" i="4"/>
  <c r="Y757" i="4"/>
  <c r="Z757" i="4"/>
  <c r="AA757" i="4"/>
  <c r="T758" i="4"/>
  <c r="U758" i="4"/>
  <c r="V758" i="4"/>
  <c r="X758" i="4"/>
  <c r="Y758" i="4"/>
  <c r="Z758" i="4"/>
  <c r="AA758" i="4"/>
  <c r="T761" i="4"/>
  <c r="U761" i="4"/>
  <c r="V761" i="4"/>
  <c r="X761" i="4"/>
  <c r="Y761" i="4"/>
  <c r="Z761" i="4"/>
  <c r="AA761" i="4"/>
  <c r="T762" i="4"/>
  <c r="U762" i="4"/>
  <c r="V762" i="4"/>
  <c r="X762" i="4"/>
  <c r="Y762" i="4"/>
  <c r="Z762" i="4"/>
  <c r="AA762" i="4"/>
  <c r="T763" i="4"/>
  <c r="U763" i="4"/>
  <c r="V763" i="4"/>
  <c r="X763" i="4"/>
  <c r="Y763" i="4"/>
  <c r="Z763" i="4"/>
  <c r="AA763" i="4"/>
  <c r="T764" i="4"/>
  <c r="U764" i="4"/>
  <c r="V764" i="4"/>
  <c r="X764" i="4"/>
  <c r="Y764" i="4"/>
  <c r="Z764" i="4"/>
  <c r="AA764" i="4"/>
  <c r="T765" i="4"/>
  <c r="U765" i="4"/>
  <c r="V765" i="4"/>
  <c r="X765" i="4"/>
  <c r="Y765" i="4"/>
  <c r="Z765" i="4"/>
  <c r="AA765" i="4"/>
  <c r="T771" i="4"/>
  <c r="U771" i="4"/>
  <c r="V771" i="4"/>
  <c r="X771" i="4"/>
  <c r="Y771" i="4"/>
  <c r="Z771" i="4"/>
  <c r="AA771" i="4"/>
  <c r="T773" i="4"/>
  <c r="U773" i="4"/>
  <c r="V773" i="4"/>
  <c r="X773" i="4"/>
  <c r="Y773" i="4"/>
  <c r="Z773" i="4"/>
  <c r="AA773" i="4"/>
  <c r="T774" i="4"/>
  <c r="U774" i="4"/>
  <c r="V774" i="4"/>
  <c r="X774" i="4"/>
  <c r="Y774" i="4"/>
  <c r="Z774" i="4"/>
  <c r="AA774" i="4"/>
  <c r="T775" i="4"/>
  <c r="U775" i="4"/>
  <c r="V775" i="4"/>
  <c r="X775" i="4"/>
  <c r="Y775" i="4"/>
  <c r="Z775" i="4"/>
  <c r="AA775" i="4"/>
  <c r="X776" i="4"/>
  <c r="Y776" i="4"/>
  <c r="Z776" i="4"/>
  <c r="AA776" i="4"/>
  <c r="T782" i="4"/>
  <c r="U782" i="4"/>
  <c r="V782" i="4"/>
  <c r="X782" i="4"/>
  <c r="Y782" i="4"/>
  <c r="Z782" i="4"/>
  <c r="AA782" i="4"/>
  <c r="T783" i="4"/>
  <c r="U783" i="4"/>
  <c r="V783" i="4"/>
  <c r="X783" i="4"/>
  <c r="Y783" i="4"/>
  <c r="Z783" i="4"/>
  <c r="AA783" i="4"/>
  <c r="T784" i="4"/>
  <c r="U784" i="4"/>
  <c r="V784" i="4"/>
  <c r="X784" i="4"/>
  <c r="Y784" i="4"/>
  <c r="Z784" i="4"/>
  <c r="AA784" i="4"/>
  <c r="T785" i="4"/>
  <c r="U785" i="4"/>
  <c r="V785" i="4"/>
  <c r="X785" i="4"/>
  <c r="Y785" i="4"/>
  <c r="Z785" i="4"/>
  <c r="AA785" i="4"/>
  <c r="AA2" i="4"/>
  <c r="T2" i="1"/>
  <c r="Z2" i="4"/>
  <c r="S2" i="1"/>
  <c r="Y2" i="4"/>
  <c r="R2" i="1"/>
  <c r="X2" i="4"/>
  <c r="Q2" i="1"/>
  <c r="P2" i="1"/>
  <c r="V2" i="4"/>
  <c r="O2" i="1"/>
  <c r="U2" i="4"/>
  <c r="N2" i="1"/>
  <c r="T2" i="4"/>
  <c r="M2" i="1"/>
  <c r="AC455" i="2"/>
  <c r="AC454" i="2"/>
  <c r="AC453" i="2"/>
  <c r="AC452" i="2"/>
  <c r="AC451" i="2"/>
  <c r="AC450" i="2"/>
  <c r="T795" i="1"/>
  <c r="S795" i="1"/>
  <c r="R795" i="1"/>
  <c r="Q795" i="1"/>
  <c r="O795" i="1"/>
  <c r="N795" i="1"/>
  <c r="M795" i="1"/>
  <c r="T794" i="1"/>
  <c r="S794" i="1"/>
  <c r="R794" i="1"/>
  <c r="P794" i="1" s="1"/>
  <c r="Q794" i="1"/>
  <c r="O794" i="1"/>
  <c r="N794" i="1"/>
  <c r="M794" i="1"/>
  <c r="T793" i="1"/>
  <c r="S793" i="1"/>
  <c r="R793" i="1"/>
  <c r="P793" i="1" s="1"/>
  <c r="Q793" i="1"/>
  <c r="O793" i="1"/>
  <c r="N793" i="1"/>
  <c r="M793" i="1"/>
  <c r="T792" i="1"/>
  <c r="S792" i="1"/>
  <c r="R792" i="1"/>
  <c r="Q792" i="1"/>
  <c r="O792" i="1"/>
  <c r="N792" i="1"/>
  <c r="M792" i="1"/>
  <c r="T791" i="1"/>
  <c r="S791" i="1"/>
  <c r="R791" i="1"/>
  <c r="P791" i="1" s="1"/>
  <c r="Q791" i="1"/>
  <c r="O791" i="1"/>
  <c r="N791" i="1"/>
  <c r="M791" i="1"/>
  <c r="T790" i="1"/>
  <c r="S790" i="1"/>
  <c r="R790" i="1"/>
  <c r="P790" i="1" s="1"/>
  <c r="Q790" i="1"/>
  <c r="O790" i="1"/>
  <c r="N790" i="1"/>
  <c r="M790" i="1"/>
  <c r="T789" i="1"/>
  <c r="S789" i="1"/>
  <c r="R789" i="1"/>
  <c r="Q789" i="1"/>
  <c r="O789" i="1"/>
  <c r="N789" i="1"/>
  <c r="M789" i="1"/>
  <c r="T788" i="1"/>
  <c r="S788" i="1"/>
  <c r="R788" i="1"/>
  <c r="P788" i="1" s="1"/>
  <c r="Q788" i="1"/>
  <c r="O788" i="1"/>
  <c r="N788" i="1"/>
  <c r="M788" i="1"/>
  <c r="T787" i="1"/>
  <c r="S787" i="1"/>
  <c r="R787" i="1"/>
  <c r="P787" i="1" s="1"/>
  <c r="Q787" i="1"/>
  <c r="O787" i="1"/>
  <c r="N787" i="1"/>
  <c r="M787" i="1"/>
  <c r="T786" i="1"/>
  <c r="S786" i="1"/>
  <c r="R786" i="1"/>
  <c r="P786" i="1" s="1"/>
  <c r="Q786" i="1"/>
  <c r="O786" i="1"/>
  <c r="N786" i="1"/>
  <c r="M786" i="1"/>
  <c r="T785" i="1"/>
  <c r="S785" i="1"/>
  <c r="R785" i="1"/>
  <c r="Q785" i="1"/>
  <c r="O785" i="1"/>
  <c r="N785" i="1"/>
  <c r="M785" i="1"/>
  <c r="T784" i="1"/>
  <c r="S784" i="1"/>
  <c r="R784" i="1"/>
  <c r="Q784" i="1"/>
  <c r="O784" i="1"/>
  <c r="N784" i="1"/>
  <c r="M784" i="1"/>
  <c r="T783" i="1"/>
  <c r="S783" i="1"/>
  <c r="R783" i="1"/>
  <c r="Q783" i="1"/>
  <c r="P783" i="1" s="1"/>
  <c r="O783" i="1"/>
  <c r="N783" i="1"/>
  <c r="M783" i="1"/>
  <c r="T782" i="1"/>
  <c r="S782" i="1"/>
  <c r="R782" i="1"/>
  <c r="Q782" i="1"/>
  <c r="P782" i="1" s="1"/>
  <c r="O782" i="1"/>
  <c r="N782" i="1"/>
  <c r="M782" i="1"/>
  <c r="T781" i="1"/>
  <c r="S781" i="1"/>
  <c r="R781" i="1"/>
  <c r="Q781" i="1"/>
  <c r="O781" i="1"/>
  <c r="N781" i="1"/>
  <c r="M781" i="1"/>
  <c r="T780" i="1"/>
  <c r="S780" i="1"/>
  <c r="R780" i="1"/>
  <c r="Q780" i="1"/>
  <c r="O780" i="1"/>
  <c r="N780" i="1"/>
  <c r="M780" i="1"/>
  <c r="T779" i="1"/>
  <c r="S779" i="1"/>
  <c r="R779" i="1"/>
  <c r="Q779" i="1"/>
  <c r="P779" i="1" s="1"/>
  <c r="O779" i="1"/>
  <c r="N779" i="1"/>
  <c r="M779" i="1"/>
  <c r="T778" i="1"/>
  <c r="S778" i="1"/>
  <c r="R778" i="1"/>
  <c r="Q778" i="1"/>
  <c r="P778" i="1" s="1"/>
  <c r="O778" i="1"/>
  <c r="N778" i="1"/>
  <c r="M778" i="1"/>
  <c r="T777" i="1"/>
  <c r="S777" i="1"/>
  <c r="R777" i="1"/>
  <c r="Q777" i="1"/>
  <c r="O777" i="1"/>
  <c r="N777" i="1"/>
  <c r="M777" i="1"/>
  <c r="T776" i="1"/>
  <c r="S776" i="1"/>
  <c r="R776" i="1"/>
  <c r="Q776" i="1"/>
  <c r="O776" i="1"/>
  <c r="N776" i="1"/>
  <c r="M776" i="1"/>
  <c r="T775" i="1"/>
  <c r="S775" i="1"/>
  <c r="R775" i="1"/>
  <c r="Q775" i="1"/>
  <c r="P775" i="1" s="1"/>
  <c r="O775" i="1"/>
  <c r="N775" i="1"/>
  <c r="M775" i="1"/>
  <c r="T774" i="1"/>
  <c r="S774" i="1"/>
  <c r="R774" i="1"/>
  <c r="Q774" i="1"/>
  <c r="P774" i="1" s="1"/>
  <c r="O774" i="1"/>
  <c r="N774" i="1"/>
  <c r="M774" i="1"/>
  <c r="T773" i="1"/>
  <c r="S773" i="1"/>
  <c r="R773" i="1"/>
  <c r="Q773" i="1"/>
  <c r="O773" i="1"/>
  <c r="N773" i="1"/>
  <c r="M773" i="1"/>
  <c r="T772" i="1"/>
  <c r="S772" i="1"/>
  <c r="R772" i="1"/>
  <c r="Q772" i="1"/>
  <c r="O772" i="1"/>
  <c r="N772" i="1"/>
  <c r="M772" i="1"/>
  <c r="T771" i="1"/>
  <c r="S771" i="1"/>
  <c r="R771" i="1"/>
  <c r="Q771" i="1"/>
  <c r="P771" i="1" s="1"/>
  <c r="O771" i="1"/>
  <c r="N771" i="1"/>
  <c r="M771" i="1"/>
  <c r="T770" i="1"/>
  <c r="S770" i="1"/>
  <c r="R770" i="1"/>
  <c r="Q770" i="1"/>
  <c r="P770" i="1" s="1"/>
  <c r="O770" i="1"/>
  <c r="N770" i="1"/>
  <c r="M770" i="1"/>
  <c r="T769" i="1"/>
  <c r="S769" i="1"/>
  <c r="R769" i="1"/>
  <c r="Q769" i="1"/>
  <c r="O769" i="1"/>
  <c r="N769" i="1"/>
  <c r="M769" i="1"/>
  <c r="T768" i="1"/>
  <c r="S768" i="1"/>
  <c r="R768" i="1"/>
  <c r="Q768" i="1"/>
  <c r="O768" i="1"/>
  <c r="N768" i="1"/>
  <c r="M768" i="1"/>
  <c r="T767" i="1"/>
  <c r="S767" i="1"/>
  <c r="R767" i="1"/>
  <c r="Q767" i="1"/>
  <c r="P767" i="1" s="1"/>
  <c r="O767" i="1"/>
  <c r="N767" i="1"/>
  <c r="M767" i="1"/>
  <c r="T766" i="1"/>
  <c r="S766" i="1"/>
  <c r="R766" i="1"/>
  <c r="Q766" i="1"/>
  <c r="P766" i="1" s="1"/>
  <c r="O766" i="1"/>
  <c r="N766" i="1"/>
  <c r="M766" i="1"/>
  <c r="T765" i="1"/>
  <c r="S765" i="1"/>
  <c r="R765" i="1"/>
  <c r="Q765" i="1"/>
  <c r="O765" i="1"/>
  <c r="N765" i="1"/>
  <c r="M765" i="1"/>
  <c r="T764" i="1"/>
  <c r="S764" i="1"/>
  <c r="R764" i="1"/>
  <c r="Q764" i="1"/>
  <c r="O764" i="1"/>
  <c r="N764" i="1"/>
  <c r="M764" i="1"/>
  <c r="T763" i="1"/>
  <c r="S763" i="1"/>
  <c r="R763" i="1"/>
  <c r="Q763" i="1"/>
  <c r="P763" i="1" s="1"/>
  <c r="O763" i="1"/>
  <c r="N763" i="1"/>
  <c r="M763" i="1"/>
  <c r="T762" i="1"/>
  <c r="S762" i="1"/>
  <c r="R762" i="1"/>
  <c r="Q762" i="1"/>
  <c r="P762" i="1" s="1"/>
  <c r="O762" i="1"/>
  <c r="N762" i="1"/>
  <c r="M762" i="1"/>
  <c r="T761" i="1"/>
  <c r="S761" i="1"/>
  <c r="R761" i="1"/>
  <c r="Q761" i="1"/>
  <c r="O761" i="1"/>
  <c r="N761" i="1"/>
  <c r="M761" i="1"/>
  <c r="T760" i="1"/>
  <c r="S760" i="1"/>
  <c r="R760" i="1"/>
  <c r="Q760" i="1"/>
  <c r="O760" i="1"/>
  <c r="N760" i="1"/>
  <c r="M760" i="1"/>
  <c r="T759" i="1"/>
  <c r="S759" i="1"/>
  <c r="R759" i="1"/>
  <c r="Q759" i="1"/>
  <c r="P759" i="1" s="1"/>
  <c r="O759" i="1"/>
  <c r="N759" i="1"/>
  <c r="M759" i="1"/>
  <c r="T758" i="1"/>
  <c r="S758" i="1"/>
  <c r="R758" i="1"/>
  <c r="Q758" i="1"/>
  <c r="P758" i="1" s="1"/>
  <c r="O758" i="1"/>
  <c r="N758" i="1"/>
  <c r="M758" i="1"/>
  <c r="T757" i="1"/>
  <c r="S757" i="1"/>
  <c r="R757" i="1"/>
  <c r="Q757" i="1"/>
  <c r="O757" i="1"/>
  <c r="N757" i="1"/>
  <c r="M757" i="1"/>
  <c r="T756" i="1"/>
  <c r="S756" i="1"/>
  <c r="R756" i="1"/>
  <c r="Q756" i="1"/>
  <c r="O756" i="1"/>
  <c r="N756" i="1"/>
  <c r="M756" i="1"/>
  <c r="T755" i="1"/>
  <c r="S755" i="1"/>
  <c r="R755" i="1"/>
  <c r="Q755" i="1"/>
  <c r="P755" i="1" s="1"/>
  <c r="O755" i="1"/>
  <c r="N755" i="1"/>
  <c r="M755" i="1"/>
  <c r="T754" i="1"/>
  <c r="S754" i="1"/>
  <c r="R754" i="1"/>
  <c r="Q754" i="1"/>
  <c r="P754" i="1" s="1"/>
  <c r="O754" i="1"/>
  <c r="N754" i="1"/>
  <c r="M754" i="1"/>
  <c r="T753" i="1"/>
  <c r="S753" i="1"/>
  <c r="R753" i="1"/>
  <c r="Q753" i="1"/>
  <c r="O753" i="1"/>
  <c r="N753" i="1"/>
  <c r="M753" i="1"/>
  <c r="T752" i="1"/>
  <c r="S752" i="1"/>
  <c r="R752" i="1"/>
  <c r="Q752" i="1"/>
  <c r="O752" i="1"/>
  <c r="N752" i="1"/>
  <c r="M752" i="1"/>
  <c r="T751" i="1"/>
  <c r="S751" i="1"/>
  <c r="R751" i="1"/>
  <c r="Q751" i="1"/>
  <c r="P751" i="1" s="1"/>
  <c r="O751" i="1"/>
  <c r="N751" i="1"/>
  <c r="M751" i="1"/>
  <c r="T750" i="1"/>
  <c r="S750" i="1"/>
  <c r="R750" i="1"/>
  <c r="Q750" i="1"/>
  <c r="P750" i="1" s="1"/>
  <c r="O750" i="1"/>
  <c r="N750" i="1"/>
  <c r="M750" i="1"/>
  <c r="T749" i="1"/>
  <c r="S749" i="1"/>
  <c r="R749" i="1"/>
  <c r="Q749" i="1"/>
  <c r="O749" i="1"/>
  <c r="N749" i="1"/>
  <c r="M749" i="1"/>
  <c r="T748" i="1"/>
  <c r="S748" i="1"/>
  <c r="R748" i="1"/>
  <c r="Q748" i="1"/>
  <c r="O748" i="1"/>
  <c r="N748" i="1"/>
  <c r="M748" i="1"/>
  <c r="T747" i="1"/>
  <c r="S747" i="1"/>
  <c r="R747" i="1"/>
  <c r="Q747" i="1"/>
  <c r="P747" i="1" s="1"/>
  <c r="O747" i="1"/>
  <c r="N747" i="1"/>
  <c r="M747" i="1"/>
  <c r="T746" i="1"/>
  <c r="S746" i="1"/>
  <c r="R746" i="1"/>
  <c r="Q746" i="1"/>
  <c r="P746" i="1" s="1"/>
  <c r="O746" i="1"/>
  <c r="N746" i="1"/>
  <c r="M746" i="1"/>
  <c r="T745" i="1"/>
  <c r="S745" i="1"/>
  <c r="R745" i="1"/>
  <c r="Q745" i="1"/>
  <c r="O745" i="1"/>
  <c r="N745" i="1"/>
  <c r="M745" i="1"/>
  <c r="T744" i="1"/>
  <c r="S744" i="1"/>
  <c r="R744" i="1"/>
  <c r="Q744" i="1"/>
  <c r="O744" i="1"/>
  <c r="N744" i="1"/>
  <c r="M744" i="1"/>
  <c r="T743" i="1"/>
  <c r="S743" i="1"/>
  <c r="R743" i="1"/>
  <c r="Q743" i="1"/>
  <c r="P743" i="1" s="1"/>
  <c r="O743" i="1"/>
  <c r="N743" i="1"/>
  <c r="M743" i="1"/>
  <c r="T742" i="1"/>
  <c r="S742" i="1"/>
  <c r="R742" i="1"/>
  <c r="Q742" i="1"/>
  <c r="P742" i="1" s="1"/>
  <c r="O742" i="1"/>
  <c r="N742" i="1"/>
  <c r="M742" i="1"/>
  <c r="T741" i="1"/>
  <c r="S741" i="1"/>
  <c r="R741" i="1"/>
  <c r="Q741" i="1"/>
  <c r="O741" i="1"/>
  <c r="N741" i="1"/>
  <c r="M741" i="1"/>
  <c r="T740" i="1"/>
  <c r="S740" i="1"/>
  <c r="R740" i="1"/>
  <c r="P740" i="1" s="1"/>
  <c r="Q740" i="1"/>
  <c r="O740" i="1"/>
  <c r="N740" i="1"/>
  <c r="M740" i="1"/>
  <c r="T739" i="1"/>
  <c r="S739" i="1"/>
  <c r="R739" i="1"/>
  <c r="P739" i="1" s="1"/>
  <c r="Q739" i="1"/>
  <c r="O739" i="1"/>
  <c r="N739" i="1"/>
  <c r="M739" i="1"/>
  <c r="T738" i="1"/>
  <c r="S738" i="1"/>
  <c r="R738" i="1"/>
  <c r="P738" i="1" s="1"/>
  <c r="Q738" i="1"/>
  <c r="O738" i="1"/>
  <c r="N738" i="1"/>
  <c r="M738" i="1"/>
  <c r="T737" i="1"/>
  <c r="S737" i="1"/>
  <c r="R737" i="1"/>
  <c r="Q737" i="1"/>
  <c r="O737" i="1"/>
  <c r="N737" i="1"/>
  <c r="M737" i="1"/>
  <c r="T736" i="1"/>
  <c r="S736" i="1"/>
  <c r="R736" i="1"/>
  <c r="P736" i="1" s="1"/>
  <c r="Q736" i="1"/>
  <c r="O736" i="1"/>
  <c r="N736" i="1"/>
  <c r="M736" i="1"/>
  <c r="T735" i="1"/>
  <c r="S735" i="1"/>
  <c r="R735" i="1"/>
  <c r="P735" i="1" s="1"/>
  <c r="Q735" i="1"/>
  <c r="O735" i="1"/>
  <c r="N735" i="1"/>
  <c r="M735" i="1"/>
  <c r="T734" i="1"/>
  <c r="S734" i="1"/>
  <c r="R734" i="1"/>
  <c r="P734" i="1" s="1"/>
  <c r="Q734" i="1"/>
  <c r="O734" i="1"/>
  <c r="N734" i="1"/>
  <c r="M734" i="1"/>
  <c r="T733" i="1"/>
  <c r="S733" i="1"/>
  <c r="R733" i="1"/>
  <c r="Q733" i="1"/>
  <c r="O733" i="1"/>
  <c r="N733" i="1"/>
  <c r="M733" i="1"/>
  <c r="T732" i="1"/>
  <c r="S732" i="1"/>
  <c r="R732" i="1"/>
  <c r="P732" i="1" s="1"/>
  <c r="Q732" i="1"/>
  <c r="O732" i="1"/>
  <c r="N732" i="1"/>
  <c r="M732" i="1"/>
  <c r="T731" i="1"/>
  <c r="S731" i="1"/>
  <c r="R731" i="1"/>
  <c r="P731" i="1" s="1"/>
  <c r="Q731" i="1"/>
  <c r="O731" i="1"/>
  <c r="N731" i="1"/>
  <c r="M731" i="1"/>
  <c r="T730" i="1"/>
  <c r="S730" i="1"/>
  <c r="R730" i="1"/>
  <c r="P730" i="1" s="1"/>
  <c r="Q730" i="1"/>
  <c r="O730" i="1"/>
  <c r="N730" i="1"/>
  <c r="M730" i="1"/>
  <c r="T729" i="1"/>
  <c r="S729" i="1"/>
  <c r="R729" i="1"/>
  <c r="Q729" i="1"/>
  <c r="O729" i="1"/>
  <c r="N729" i="1"/>
  <c r="M729" i="1"/>
  <c r="T728" i="1"/>
  <c r="S728" i="1"/>
  <c r="R728" i="1"/>
  <c r="P728" i="1" s="1"/>
  <c r="Q728" i="1"/>
  <c r="O728" i="1"/>
  <c r="N728" i="1"/>
  <c r="M728" i="1"/>
  <c r="T727" i="1"/>
  <c r="S727" i="1"/>
  <c r="R727" i="1"/>
  <c r="P727" i="1" s="1"/>
  <c r="Q727" i="1"/>
  <c r="O727" i="1"/>
  <c r="N727" i="1"/>
  <c r="M727" i="1"/>
  <c r="T726" i="1"/>
  <c r="S726" i="1"/>
  <c r="R726" i="1"/>
  <c r="P726" i="1" s="1"/>
  <c r="Q726" i="1"/>
  <c r="O726" i="1"/>
  <c r="N726" i="1"/>
  <c r="M726" i="1"/>
  <c r="T725" i="1"/>
  <c r="S725" i="1"/>
  <c r="R725" i="1"/>
  <c r="Q725" i="1"/>
  <c r="O725" i="1"/>
  <c r="N725" i="1"/>
  <c r="M725" i="1"/>
  <c r="T724" i="1"/>
  <c r="S724" i="1"/>
  <c r="R724" i="1"/>
  <c r="P724" i="1" s="1"/>
  <c r="Q724" i="1"/>
  <c r="O724" i="1"/>
  <c r="N724" i="1"/>
  <c r="M724" i="1"/>
  <c r="T723" i="1"/>
  <c r="S723" i="1"/>
  <c r="R723" i="1"/>
  <c r="P723" i="1" s="1"/>
  <c r="Q723" i="1"/>
  <c r="O723" i="1"/>
  <c r="N723" i="1"/>
  <c r="M723" i="1"/>
  <c r="T722" i="1"/>
  <c r="S722" i="1"/>
  <c r="R722" i="1"/>
  <c r="P722" i="1" s="1"/>
  <c r="Q722" i="1"/>
  <c r="O722" i="1"/>
  <c r="N722" i="1"/>
  <c r="M722" i="1"/>
  <c r="T721" i="1"/>
  <c r="S721" i="1"/>
  <c r="R721" i="1"/>
  <c r="Q721" i="1"/>
  <c r="O721" i="1"/>
  <c r="N721" i="1"/>
  <c r="M721" i="1"/>
  <c r="T720" i="1"/>
  <c r="S720" i="1"/>
  <c r="R720" i="1"/>
  <c r="P720" i="1" s="1"/>
  <c r="Q720" i="1"/>
  <c r="O720" i="1"/>
  <c r="N720" i="1"/>
  <c r="M720" i="1"/>
  <c r="T719" i="1"/>
  <c r="S719" i="1"/>
  <c r="R719" i="1"/>
  <c r="P719" i="1" s="1"/>
  <c r="Q719" i="1"/>
  <c r="O719" i="1"/>
  <c r="N719" i="1"/>
  <c r="M719" i="1"/>
  <c r="T718" i="1"/>
  <c r="S718" i="1"/>
  <c r="R718" i="1"/>
  <c r="P718" i="1" s="1"/>
  <c r="Q718" i="1"/>
  <c r="O718" i="1"/>
  <c r="N718" i="1"/>
  <c r="M718" i="1"/>
  <c r="T717" i="1"/>
  <c r="S717" i="1"/>
  <c r="R717" i="1"/>
  <c r="Q717" i="1"/>
  <c r="O717" i="1"/>
  <c r="N717" i="1"/>
  <c r="M717" i="1"/>
  <c r="T716" i="1"/>
  <c r="S716" i="1"/>
  <c r="R716" i="1"/>
  <c r="P716" i="1" s="1"/>
  <c r="Q716" i="1"/>
  <c r="O716" i="1"/>
  <c r="N716" i="1"/>
  <c r="M716" i="1"/>
  <c r="T715" i="1"/>
  <c r="S715" i="1"/>
  <c r="R715" i="1"/>
  <c r="P715" i="1" s="1"/>
  <c r="Q715" i="1"/>
  <c r="O715" i="1"/>
  <c r="N715" i="1"/>
  <c r="M715" i="1"/>
  <c r="T714" i="1"/>
  <c r="S714" i="1"/>
  <c r="R714" i="1"/>
  <c r="P714" i="1" s="1"/>
  <c r="Q714" i="1"/>
  <c r="O714" i="1"/>
  <c r="N714" i="1"/>
  <c r="M714" i="1"/>
  <c r="T713" i="1"/>
  <c r="S713" i="1"/>
  <c r="R713" i="1"/>
  <c r="Q713" i="1"/>
  <c r="O713" i="1"/>
  <c r="N713" i="1"/>
  <c r="M713" i="1"/>
  <c r="T712" i="1"/>
  <c r="S712" i="1"/>
  <c r="R712" i="1"/>
  <c r="P712" i="1" s="1"/>
  <c r="Q712" i="1"/>
  <c r="O712" i="1"/>
  <c r="N712" i="1"/>
  <c r="M712" i="1"/>
  <c r="T711" i="1"/>
  <c r="S711" i="1"/>
  <c r="R711" i="1"/>
  <c r="P711" i="1" s="1"/>
  <c r="Q711" i="1"/>
  <c r="O711" i="1"/>
  <c r="N711" i="1"/>
  <c r="M711" i="1"/>
  <c r="T710" i="1"/>
  <c r="S710" i="1"/>
  <c r="R710" i="1"/>
  <c r="Q710" i="1"/>
  <c r="P710" i="1"/>
  <c r="O710" i="1"/>
  <c r="N710" i="1"/>
  <c r="M710" i="1"/>
  <c r="T709" i="1"/>
  <c r="S709" i="1"/>
  <c r="R709" i="1"/>
  <c r="Q709" i="1"/>
  <c r="P709" i="1"/>
  <c r="O709" i="1"/>
  <c r="N709" i="1"/>
  <c r="M709" i="1"/>
  <c r="T708" i="1"/>
  <c r="S708" i="1"/>
  <c r="R708" i="1"/>
  <c r="Q708" i="1"/>
  <c r="P708" i="1"/>
  <c r="O708" i="1"/>
  <c r="N708" i="1"/>
  <c r="M708" i="1"/>
  <c r="T707" i="1"/>
  <c r="S707" i="1"/>
  <c r="R707" i="1"/>
  <c r="Q707" i="1"/>
  <c r="P707" i="1"/>
  <c r="O707" i="1"/>
  <c r="N707" i="1"/>
  <c r="M707" i="1"/>
  <c r="T706" i="1"/>
  <c r="S706" i="1"/>
  <c r="R706" i="1"/>
  <c r="Q706" i="1"/>
  <c r="P706" i="1"/>
  <c r="O706" i="1"/>
  <c r="N706" i="1"/>
  <c r="M706" i="1"/>
  <c r="T705" i="1"/>
  <c r="S705" i="1"/>
  <c r="R705" i="1"/>
  <c r="Q705" i="1"/>
  <c r="P705" i="1"/>
  <c r="O705" i="1"/>
  <c r="N705" i="1"/>
  <c r="M705" i="1"/>
  <c r="T704" i="1"/>
  <c r="S704" i="1"/>
  <c r="R704" i="1"/>
  <c r="Q704" i="1"/>
  <c r="P704" i="1"/>
  <c r="O704" i="1"/>
  <c r="N704" i="1"/>
  <c r="M704" i="1"/>
  <c r="T703" i="1"/>
  <c r="S703" i="1"/>
  <c r="R703" i="1"/>
  <c r="Q703" i="1"/>
  <c r="P703" i="1"/>
  <c r="O703" i="1"/>
  <c r="N703" i="1"/>
  <c r="M703" i="1"/>
  <c r="T702" i="1"/>
  <c r="S702" i="1"/>
  <c r="R702" i="1"/>
  <c r="Q702" i="1"/>
  <c r="P702" i="1"/>
  <c r="O702" i="1"/>
  <c r="N702" i="1"/>
  <c r="M702" i="1"/>
  <c r="T701" i="1"/>
  <c r="S701" i="1"/>
  <c r="R701" i="1"/>
  <c r="Q701" i="1"/>
  <c r="P701" i="1"/>
  <c r="O701" i="1"/>
  <c r="N701" i="1"/>
  <c r="M701" i="1"/>
  <c r="T700" i="1"/>
  <c r="S700" i="1"/>
  <c r="R700" i="1"/>
  <c r="Q700" i="1"/>
  <c r="P700" i="1"/>
  <c r="O700" i="1"/>
  <c r="N700" i="1"/>
  <c r="M700" i="1"/>
  <c r="T699" i="1"/>
  <c r="S699" i="1"/>
  <c r="R699" i="1"/>
  <c r="Q699" i="1"/>
  <c r="P699" i="1"/>
  <c r="O699" i="1"/>
  <c r="N699" i="1"/>
  <c r="M699" i="1"/>
  <c r="T698" i="1"/>
  <c r="S698" i="1"/>
  <c r="R698" i="1"/>
  <c r="Q698" i="1"/>
  <c r="P698" i="1"/>
  <c r="O698" i="1"/>
  <c r="N698" i="1"/>
  <c r="M698" i="1"/>
  <c r="T697" i="1"/>
  <c r="S697" i="1"/>
  <c r="R697" i="1"/>
  <c r="Q697" i="1"/>
  <c r="P697" i="1"/>
  <c r="O697" i="1"/>
  <c r="N697" i="1"/>
  <c r="M697" i="1"/>
  <c r="T696" i="1"/>
  <c r="S696" i="1"/>
  <c r="R696" i="1"/>
  <c r="Q696" i="1"/>
  <c r="P696" i="1"/>
  <c r="O696" i="1"/>
  <c r="N696" i="1"/>
  <c r="M696" i="1"/>
  <c r="T695" i="1"/>
  <c r="S695" i="1"/>
  <c r="R695" i="1"/>
  <c r="Q695" i="1"/>
  <c r="P695" i="1"/>
  <c r="O695" i="1"/>
  <c r="N695" i="1"/>
  <c r="M695" i="1"/>
  <c r="U694" i="1"/>
  <c r="T694" i="1"/>
  <c r="S694" i="1"/>
  <c r="R694" i="1"/>
  <c r="Q694" i="1"/>
  <c r="P694" i="1" s="1"/>
  <c r="O694" i="1"/>
  <c r="N694" i="1"/>
  <c r="M694" i="1"/>
  <c r="T693" i="1"/>
  <c r="S693" i="1"/>
  <c r="R693" i="1"/>
  <c r="Q693" i="1"/>
  <c r="P693" i="1" s="1"/>
  <c r="O693" i="1"/>
  <c r="N693" i="1"/>
  <c r="M693" i="1"/>
  <c r="T692" i="1"/>
  <c r="S692" i="1"/>
  <c r="R692" i="1"/>
  <c r="Q692" i="1"/>
  <c r="P692" i="1" s="1"/>
  <c r="O692" i="1"/>
  <c r="N692" i="1"/>
  <c r="M692" i="1"/>
  <c r="U691" i="1"/>
  <c r="T691" i="1"/>
  <c r="S691" i="1"/>
  <c r="R691" i="1"/>
  <c r="P691" i="1" s="1"/>
  <c r="Q691" i="1"/>
  <c r="O691" i="1"/>
  <c r="N691" i="1"/>
  <c r="M691" i="1"/>
  <c r="U690" i="1"/>
  <c r="T690" i="1"/>
  <c r="S690" i="1"/>
  <c r="P690" i="1" s="1"/>
  <c r="R690" i="1"/>
  <c r="Q690" i="1"/>
  <c r="O690" i="1"/>
  <c r="N690" i="1"/>
  <c r="M690" i="1"/>
  <c r="T689" i="1"/>
  <c r="S689" i="1"/>
  <c r="P689" i="1" s="1"/>
  <c r="R689" i="1"/>
  <c r="Q689" i="1"/>
  <c r="O689" i="1"/>
  <c r="N689" i="1"/>
  <c r="M689" i="1"/>
  <c r="T688" i="1"/>
  <c r="S688" i="1"/>
  <c r="P688" i="1" s="1"/>
  <c r="R688" i="1"/>
  <c r="Q688" i="1"/>
  <c r="O688" i="1"/>
  <c r="N688" i="1"/>
  <c r="M688" i="1"/>
  <c r="T687" i="1"/>
  <c r="S687" i="1"/>
  <c r="P687" i="1" s="1"/>
  <c r="R687" i="1"/>
  <c r="Q687" i="1"/>
  <c r="O687" i="1"/>
  <c r="N687" i="1"/>
  <c r="M687" i="1"/>
  <c r="T686" i="1"/>
  <c r="S686" i="1"/>
  <c r="P686" i="1" s="1"/>
  <c r="R686" i="1"/>
  <c r="Q686" i="1"/>
  <c r="O686" i="1"/>
  <c r="N686" i="1"/>
  <c r="M686" i="1"/>
  <c r="T685" i="1"/>
  <c r="S685" i="1"/>
  <c r="P685" i="1" s="1"/>
  <c r="R685" i="1"/>
  <c r="Q685" i="1"/>
  <c r="O685" i="1"/>
  <c r="N685" i="1"/>
  <c r="M685" i="1"/>
  <c r="T684" i="1"/>
  <c r="S684" i="1"/>
  <c r="P684" i="1" s="1"/>
  <c r="R684" i="1"/>
  <c r="Q684" i="1"/>
  <c r="O684" i="1"/>
  <c r="N684" i="1"/>
  <c r="M684" i="1"/>
  <c r="T683" i="1"/>
  <c r="S683" i="1"/>
  <c r="P683" i="1" s="1"/>
  <c r="R683" i="1"/>
  <c r="Q683" i="1"/>
  <c r="O683" i="1"/>
  <c r="N683" i="1"/>
  <c r="M683" i="1"/>
  <c r="T682" i="1"/>
  <c r="S682" i="1"/>
  <c r="P682" i="1" s="1"/>
  <c r="R682" i="1"/>
  <c r="Q682" i="1"/>
  <c r="O682" i="1"/>
  <c r="N682" i="1"/>
  <c r="M682" i="1"/>
  <c r="U681" i="1"/>
  <c r="T681" i="1"/>
  <c r="S681" i="1"/>
  <c r="R681" i="1"/>
  <c r="Q681" i="1"/>
  <c r="P681" i="1"/>
  <c r="O681" i="1"/>
  <c r="N681" i="1"/>
  <c r="M681" i="1"/>
  <c r="U680" i="1"/>
  <c r="T680" i="1"/>
  <c r="S680" i="1"/>
  <c r="R680" i="1"/>
  <c r="Q680" i="1"/>
  <c r="P680" i="1" s="1"/>
  <c r="O680" i="1"/>
  <c r="N680" i="1"/>
  <c r="M680" i="1"/>
  <c r="T679" i="1"/>
  <c r="S679" i="1"/>
  <c r="R679" i="1"/>
  <c r="Q679" i="1"/>
  <c r="P679" i="1" s="1"/>
  <c r="O679" i="1"/>
  <c r="N679" i="1"/>
  <c r="M679" i="1"/>
  <c r="T678" i="1"/>
  <c r="S678" i="1"/>
  <c r="R678" i="1"/>
  <c r="Q678" i="1"/>
  <c r="P678" i="1" s="1"/>
  <c r="O678" i="1"/>
  <c r="N678" i="1"/>
  <c r="M678" i="1"/>
  <c r="T677" i="1"/>
  <c r="S677" i="1"/>
  <c r="R677" i="1"/>
  <c r="Q677" i="1"/>
  <c r="P677" i="1" s="1"/>
  <c r="O677" i="1"/>
  <c r="N677" i="1"/>
  <c r="M677" i="1"/>
  <c r="T676" i="1"/>
  <c r="S676" i="1"/>
  <c r="R676" i="1"/>
  <c r="Q676" i="1"/>
  <c r="P676" i="1" s="1"/>
  <c r="O676" i="1"/>
  <c r="N676" i="1"/>
  <c r="M676" i="1"/>
  <c r="T675" i="1"/>
  <c r="S675" i="1"/>
  <c r="R675" i="1"/>
  <c r="Q675" i="1"/>
  <c r="P675" i="1" s="1"/>
  <c r="O675" i="1"/>
  <c r="N675" i="1"/>
  <c r="M675" i="1"/>
  <c r="T674" i="1"/>
  <c r="S674" i="1"/>
  <c r="R674" i="1"/>
  <c r="Q674" i="1"/>
  <c r="P674" i="1" s="1"/>
  <c r="O674" i="1"/>
  <c r="N674" i="1"/>
  <c r="M674" i="1"/>
  <c r="T673" i="1"/>
  <c r="S673" i="1"/>
  <c r="R673" i="1"/>
  <c r="Q673" i="1"/>
  <c r="P673" i="1" s="1"/>
  <c r="O673" i="1"/>
  <c r="N673" i="1"/>
  <c r="M673" i="1"/>
  <c r="T672" i="1"/>
  <c r="S672" i="1"/>
  <c r="R672" i="1"/>
  <c r="Q672" i="1"/>
  <c r="P672" i="1" s="1"/>
  <c r="O672" i="1"/>
  <c r="N672" i="1"/>
  <c r="M672" i="1"/>
  <c r="T671" i="1"/>
  <c r="S671" i="1"/>
  <c r="R671" i="1"/>
  <c r="Q671" i="1"/>
  <c r="P671" i="1" s="1"/>
  <c r="O671" i="1"/>
  <c r="N671" i="1"/>
  <c r="M671" i="1"/>
  <c r="T670" i="1"/>
  <c r="S670" i="1"/>
  <c r="R670" i="1"/>
  <c r="Q670" i="1"/>
  <c r="P670" i="1" s="1"/>
  <c r="O670" i="1"/>
  <c r="N670" i="1"/>
  <c r="M670" i="1"/>
  <c r="T669" i="1"/>
  <c r="S669" i="1"/>
  <c r="R669" i="1"/>
  <c r="Q669" i="1"/>
  <c r="P669" i="1" s="1"/>
  <c r="O669" i="1"/>
  <c r="N669" i="1"/>
  <c r="M669" i="1"/>
  <c r="T668" i="1"/>
  <c r="S668" i="1"/>
  <c r="R668" i="1"/>
  <c r="Q668" i="1"/>
  <c r="P668" i="1" s="1"/>
  <c r="O668" i="1"/>
  <c r="N668" i="1"/>
  <c r="M668" i="1"/>
  <c r="T667" i="1"/>
  <c r="S667" i="1"/>
  <c r="R667" i="1"/>
  <c r="Q667" i="1"/>
  <c r="P667" i="1" s="1"/>
  <c r="O667" i="1"/>
  <c r="N667" i="1"/>
  <c r="M667" i="1"/>
  <c r="T666" i="1"/>
  <c r="S666" i="1"/>
  <c r="R666" i="1"/>
  <c r="Q666" i="1"/>
  <c r="P666" i="1" s="1"/>
  <c r="O666" i="1"/>
  <c r="N666" i="1"/>
  <c r="M666" i="1"/>
  <c r="T665" i="1"/>
  <c r="S665" i="1"/>
  <c r="R665" i="1"/>
  <c r="Q665" i="1"/>
  <c r="P665" i="1" s="1"/>
  <c r="O665" i="1"/>
  <c r="N665" i="1"/>
  <c r="M665" i="1"/>
  <c r="T664" i="1"/>
  <c r="S664" i="1"/>
  <c r="R664" i="1"/>
  <c r="Q664" i="1"/>
  <c r="P664" i="1" s="1"/>
  <c r="O664" i="1"/>
  <c r="N664" i="1"/>
  <c r="M664" i="1"/>
  <c r="T663" i="1"/>
  <c r="S663" i="1"/>
  <c r="R663" i="1"/>
  <c r="Q663" i="1"/>
  <c r="P663" i="1" s="1"/>
  <c r="O663" i="1"/>
  <c r="N663" i="1"/>
  <c r="M663" i="1"/>
  <c r="T662" i="1"/>
  <c r="S662" i="1"/>
  <c r="R662" i="1"/>
  <c r="Q662" i="1"/>
  <c r="P662" i="1" s="1"/>
  <c r="O662" i="1"/>
  <c r="N662" i="1"/>
  <c r="M662" i="1"/>
  <c r="T661" i="1"/>
  <c r="S661" i="1"/>
  <c r="R661" i="1"/>
  <c r="Q661" i="1"/>
  <c r="P661" i="1" s="1"/>
  <c r="O661" i="1"/>
  <c r="N661" i="1"/>
  <c r="M661" i="1"/>
  <c r="T660" i="1"/>
  <c r="S660" i="1"/>
  <c r="R660" i="1"/>
  <c r="Q660" i="1"/>
  <c r="P660" i="1" s="1"/>
  <c r="O660" i="1"/>
  <c r="N660" i="1"/>
  <c r="M660" i="1"/>
  <c r="U659" i="1"/>
  <c r="T659" i="1"/>
  <c r="S659" i="1"/>
  <c r="R659" i="1"/>
  <c r="P659" i="1" s="1"/>
  <c r="Q659" i="1"/>
  <c r="O659" i="1"/>
  <c r="N659" i="1"/>
  <c r="M659" i="1"/>
  <c r="T658" i="1"/>
  <c r="S658" i="1"/>
  <c r="R658" i="1"/>
  <c r="P658" i="1" s="1"/>
  <c r="Q658" i="1"/>
  <c r="O658" i="1"/>
  <c r="N658" i="1"/>
  <c r="M658" i="1"/>
  <c r="T657" i="1"/>
  <c r="S657" i="1"/>
  <c r="R657" i="1"/>
  <c r="P657" i="1" s="1"/>
  <c r="Q657" i="1"/>
  <c r="O657" i="1"/>
  <c r="N657" i="1"/>
  <c r="M657" i="1"/>
  <c r="T656" i="1"/>
  <c r="S656" i="1"/>
  <c r="R656" i="1"/>
  <c r="P656" i="1" s="1"/>
  <c r="Q656" i="1"/>
  <c r="O656" i="1"/>
  <c r="N656" i="1"/>
  <c r="M656" i="1"/>
  <c r="T655" i="1"/>
  <c r="S655" i="1"/>
  <c r="R655" i="1"/>
  <c r="P655" i="1" s="1"/>
  <c r="Q655" i="1"/>
  <c r="O655" i="1"/>
  <c r="N655" i="1"/>
  <c r="M655" i="1"/>
  <c r="T654" i="1"/>
  <c r="S654" i="1"/>
  <c r="R654" i="1"/>
  <c r="P654" i="1" s="1"/>
  <c r="Q654" i="1"/>
  <c r="O654" i="1"/>
  <c r="N654" i="1"/>
  <c r="M654" i="1"/>
  <c r="T653" i="1"/>
  <c r="S653" i="1"/>
  <c r="R653" i="1"/>
  <c r="P653" i="1" s="1"/>
  <c r="Q653" i="1"/>
  <c r="O653" i="1"/>
  <c r="N653" i="1"/>
  <c r="M653" i="1"/>
  <c r="T652" i="1"/>
  <c r="S652" i="1"/>
  <c r="R652" i="1"/>
  <c r="P652" i="1" s="1"/>
  <c r="Q652" i="1"/>
  <c r="O652" i="1"/>
  <c r="N652" i="1"/>
  <c r="M652" i="1"/>
  <c r="T651" i="1"/>
  <c r="S651" i="1"/>
  <c r="R651" i="1"/>
  <c r="P651" i="1" s="1"/>
  <c r="Q651" i="1"/>
  <c r="O651" i="1"/>
  <c r="N651" i="1"/>
  <c r="M651" i="1"/>
  <c r="T650" i="1"/>
  <c r="S650" i="1"/>
  <c r="R650" i="1"/>
  <c r="P650" i="1" s="1"/>
  <c r="Q650" i="1"/>
  <c r="O650" i="1"/>
  <c r="N650" i="1"/>
  <c r="M650" i="1"/>
  <c r="T649" i="1"/>
  <c r="S649" i="1"/>
  <c r="R649" i="1"/>
  <c r="P649" i="1" s="1"/>
  <c r="Q649" i="1"/>
  <c r="O649" i="1"/>
  <c r="N649" i="1"/>
  <c r="M649" i="1"/>
  <c r="T648" i="1"/>
  <c r="S648" i="1"/>
  <c r="R648" i="1"/>
  <c r="P648" i="1" s="1"/>
  <c r="Q648" i="1"/>
  <c r="O648" i="1"/>
  <c r="N648" i="1"/>
  <c r="M648" i="1"/>
  <c r="T647" i="1"/>
  <c r="S647" i="1"/>
  <c r="R647" i="1"/>
  <c r="P647" i="1" s="1"/>
  <c r="Q647" i="1"/>
  <c r="O647" i="1"/>
  <c r="N647" i="1"/>
  <c r="M647" i="1"/>
  <c r="T646" i="1"/>
  <c r="S646" i="1"/>
  <c r="R646" i="1"/>
  <c r="P646" i="1" s="1"/>
  <c r="Q646" i="1"/>
  <c r="O646" i="1"/>
  <c r="N646" i="1"/>
  <c r="M646" i="1"/>
  <c r="T645" i="1"/>
  <c r="S645" i="1"/>
  <c r="R645" i="1"/>
  <c r="P645" i="1" s="1"/>
  <c r="Q645" i="1"/>
  <c r="O645" i="1"/>
  <c r="N645" i="1"/>
  <c r="M645" i="1"/>
  <c r="T644" i="1"/>
  <c r="S644" i="1"/>
  <c r="R644" i="1"/>
  <c r="P644" i="1" s="1"/>
  <c r="Q644" i="1"/>
  <c r="O644" i="1"/>
  <c r="N644" i="1"/>
  <c r="M644" i="1"/>
  <c r="T643" i="1"/>
  <c r="S643" i="1"/>
  <c r="R643" i="1"/>
  <c r="P643" i="1" s="1"/>
  <c r="Q643" i="1"/>
  <c r="O643" i="1"/>
  <c r="N643" i="1"/>
  <c r="M643" i="1"/>
  <c r="T642" i="1"/>
  <c r="S642" i="1"/>
  <c r="R642" i="1"/>
  <c r="P642" i="1" s="1"/>
  <c r="Q642" i="1"/>
  <c r="O642" i="1"/>
  <c r="N642" i="1"/>
  <c r="M642" i="1"/>
  <c r="T641" i="1"/>
  <c r="S641" i="1"/>
  <c r="R641" i="1"/>
  <c r="P641" i="1" s="1"/>
  <c r="Q641" i="1"/>
  <c r="O641" i="1"/>
  <c r="N641" i="1"/>
  <c r="M641" i="1"/>
  <c r="T640" i="1"/>
  <c r="S640" i="1"/>
  <c r="R640" i="1"/>
  <c r="P640" i="1" s="1"/>
  <c r="Q640" i="1"/>
  <c r="O640" i="1"/>
  <c r="N640" i="1"/>
  <c r="M640" i="1"/>
  <c r="T639" i="1"/>
  <c r="S639" i="1"/>
  <c r="R639" i="1"/>
  <c r="P639" i="1" s="1"/>
  <c r="Q639" i="1"/>
  <c r="O639" i="1"/>
  <c r="N639" i="1"/>
  <c r="M639" i="1"/>
  <c r="T638" i="1"/>
  <c r="S638" i="1"/>
  <c r="R638" i="1"/>
  <c r="P638" i="1" s="1"/>
  <c r="Q638" i="1"/>
  <c r="O638" i="1"/>
  <c r="N638" i="1"/>
  <c r="M638" i="1"/>
  <c r="T637" i="1"/>
  <c r="S637" i="1"/>
  <c r="R637" i="1"/>
  <c r="P637" i="1" s="1"/>
  <c r="Q637" i="1"/>
  <c r="O637" i="1"/>
  <c r="N637" i="1"/>
  <c r="M637" i="1"/>
  <c r="T636" i="1"/>
  <c r="S636" i="1"/>
  <c r="R636" i="1"/>
  <c r="P636" i="1" s="1"/>
  <c r="Q636" i="1"/>
  <c r="O636" i="1"/>
  <c r="N636" i="1"/>
  <c r="M636" i="1"/>
  <c r="T635" i="1"/>
  <c r="S635" i="1"/>
  <c r="R635" i="1"/>
  <c r="P635" i="1" s="1"/>
  <c r="Q635" i="1"/>
  <c r="O635" i="1"/>
  <c r="N635" i="1"/>
  <c r="M635" i="1"/>
  <c r="T634" i="1"/>
  <c r="S634" i="1"/>
  <c r="R634" i="1"/>
  <c r="P634" i="1" s="1"/>
  <c r="Q634" i="1"/>
  <c r="O634" i="1"/>
  <c r="N634" i="1"/>
  <c r="M634" i="1"/>
  <c r="T633" i="1"/>
  <c r="S633" i="1"/>
  <c r="R633" i="1"/>
  <c r="P633" i="1" s="1"/>
  <c r="Q633" i="1"/>
  <c r="O633" i="1"/>
  <c r="N633" i="1"/>
  <c r="M633" i="1"/>
  <c r="T632" i="1"/>
  <c r="S632" i="1"/>
  <c r="R632" i="1"/>
  <c r="P632" i="1" s="1"/>
  <c r="Q632" i="1"/>
  <c r="O632" i="1"/>
  <c r="N632" i="1"/>
  <c r="M632" i="1"/>
  <c r="T631" i="1"/>
  <c r="S631" i="1"/>
  <c r="R631" i="1"/>
  <c r="P631" i="1" s="1"/>
  <c r="Q631" i="1"/>
  <c r="O631" i="1"/>
  <c r="N631" i="1"/>
  <c r="M631" i="1"/>
  <c r="T630" i="1"/>
  <c r="S630" i="1"/>
  <c r="R630" i="1"/>
  <c r="P630" i="1" s="1"/>
  <c r="Q630" i="1"/>
  <c r="O630" i="1"/>
  <c r="N630" i="1"/>
  <c r="M630" i="1"/>
  <c r="T629" i="1"/>
  <c r="S629" i="1"/>
  <c r="R629" i="1"/>
  <c r="P629" i="1" s="1"/>
  <c r="Q629" i="1"/>
  <c r="O629" i="1"/>
  <c r="N629" i="1"/>
  <c r="M629" i="1"/>
  <c r="T628" i="1"/>
  <c r="S628" i="1"/>
  <c r="R628" i="1"/>
  <c r="P628" i="1" s="1"/>
  <c r="Q628" i="1"/>
  <c r="O628" i="1"/>
  <c r="N628" i="1"/>
  <c r="M628" i="1"/>
  <c r="T627" i="1"/>
  <c r="S627" i="1"/>
  <c r="R627" i="1"/>
  <c r="P627" i="1" s="1"/>
  <c r="Q627" i="1"/>
  <c r="O627" i="1"/>
  <c r="N627" i="1"/>
  <c r="M627" i="1"/>
  <c r="T626" i="1"/>
  <c r="S626" i="1"/>
  <c r="R626" i="1"/>
  <c r="P626" i="1" s="1"/>
  <c r="Q626" i="1"/>
  <c r="O626" i="1"/>
  <c r="N626" i="1"/>
  <c r="M626" i="1"/>
  <c r="T625" i="1"/>
  <c r="S625" i="1"/>
  <c r="R625" i="1"/>
  <c r="P625" i="1" s="1"/>
  <c r="Q625" i="1"/>
  <c r="O625" i="1"/>
  <c r="N625" i="1"/>
  <c r="M625" i="1"/>
  <c r="T624" i="1"/>
  <c r="S624" i="1"/>
  <c r="R624" i="1"/>
  <c r="P624" i="1" s="1"/>
  <c r="Q624" i="1"/>
  <c r="O624" i="1"/>
  <c r="N624" i="1"/>
  <c r="M624" i="1"/>
  <c r="T623" i="1"/>
  <c r="S623" i="1"/>
  <c r="R623" i="1"/>
  <c r="P623" i="1" s="1"/>
  <c r="Q623" i="1"/>
  <c r="O623" i="1"/>
  <c r="N623" i="1"/>
  <c r="M623" i="1"/>
  <c r="T622" i="1"/>
  <c r="S622" i="1"/>
  <c r="R622" i="1"/>
  <c r="P622" i="1" s="1"/>
  <c r="Q622" i="1"/>
  <c r="O622" i="1"/>
  <c r="N622" i="1"/>
  <c r="M622" i="1"/>
  <c r="T621" i="1"/>
  <c r="S621" i="1"/>
  <c r="R621" i="1"/>
  <c r="P621" i="1" s="1"/>
  <c r="Q621" i="1"/>
  <c r="O621" i="1"/>
  <c r="N621" i="1"/>
  <c r="M621" i="1"/>
  <c r="T620" i="1"/>
  <c r="S620" i="1"/>
  <c r="R620" i="1"/>
  <c r="P620" i="1" s="1"/>
  <c r="Q620" i="1"/>
  <c r="O620" i="1"/>
  <c r="N620" i="1"/>
  <c r="M620" i="1"/>
  <c r="T619" i="1"/>
  <c r="S619" i="1"/>
  <c r="R619" i="1"/>
  <c r="P619" i="1" s="1"/>
  <c r="Q619" i="1"/>
  <c r="O619" i="1"/>
  <c r="N619" i="1"/>
  <c r="M619" i="1"/>
  <c r="T618" i="1"/>
  <c r="S618" i="1"/>
  <c r="R618" i="1"/>
  <c r="P618" i="1" s="1"/>
  <c r="Q618" i="1"/>
  <c r="O618" i="1"/>
  <c r="N618" i="1"/>
  <c r="M618" i="1"/>
  <c r="T617" i="1"/>
  <c r="S617" i="1"/>
  <c r="R617" i="1"/>
  <c r="P617" i="1" s="1"/>
  <c r="Q617" i="1"/>
  <c r="O617" i="1"/>
  <c r="N617" i="1"/>
  <c r="M617" i="1"/>
  <c r="T616" i="1"/>
  <c r="S616" i="1"/>
  <c r="R616" i="1"/>
  <c r="P616" i="1" s="1"/>
  <c r="Q616" i="1"/>
  <c r="O616" i="1"/>
  <c r="N616" i="1"/>
  <c r="M616" i="1"/>
  <c r="T615" i="1"/>
  <c r="S615" i="1"/>
  <c r="R615" i="1"/>
  <c r="P615" i="1" s="1"/>
  <c r="Q615" i="1"/>
  <c r="O615" i="1"/>
  <c r="N615" i="1"/>
  <c r="M615" i="1"/>
  <c r="T614" i="1"/>
  <c r="S614" i="1"/>
  <c r="R614" i="1"/>
  <c r="P614" i="1" s="1"/>
  <c r="Q614" i="1"/>
  <c r="O614" i="1"/>
  <c r="N614" i="1"/>
  <c r="M614" i="1"/>
  <c r="T613" i="1"/>
  <c r="S613" i="1"/>
  <c r="R613" i="1"/>
  <c r="P613" i="1" s="1"/>
  <c r="Q613" i="1"/>
  <c r="O613" i="1"/>
  <c r="N613" i="1"/>
  <c r="M613" i="1"/>
  <c r="T612" i="1"/>
  <c r="S612" i="1"/>
  <c r="R612" i="1"/>
  <c r="P612" i="1" s="1"/>
  <c r="Q612" i="1"/>
  <c r="O612" i="1"/>
  <c r="N612" i="1"/>
  <c r="M612" i="1"/>
  <c r="T611" i="1"/>
  <c r="S611" i="1"/>
  <c r="R611" i="1"/>
  <c r="P611" i="1" s="1"/>
  <c r="Q611" i="1"/>
  <c r="O611" i="1"/>
  <c r="N611" i="1"/>
  <c r="M611" i="1"/>
  <c r="T610" i="1"/>
  <c r="S610" i="1"/>
  <c r="R610" i="1"/>
  <c r="P610" i="1" s="1"/>
  <c r="Q610" i="1"/>
  <c r="O610" i="1"/>
  <c r="N610" i="1"/>
  <c r="M610" i="1"/>
  <c r="U609" i="1"/>
  <c r="T609" i="1"/>
  <c r="S609" i="1"/>
  <c r="P609" i="1" s="1"/>
  <c r="R609" i="1"/>
  <c r="Q609" i="1"/>
  <c r="O609" i="1"/>
  <c r="N609" i="1"/>
  <c r="M609" i="1"/>
  <c r="T608" i="1"/>
  <c r="S608" i="1"/>
  <c r="P608" i="1" s="1"/>
  <c r="R608" i="1"/>
  <c r="Q608" i="1"/>
  <c r="O608" i="1"/>
  <c r="N608" i="1"/>
  <c r="M608" i="1"/>
  <c r="T607" i="1"/>
  <c r="S607" i="1"/>
  <c r="P607" i="1" s="1"/>
  <c r="R607" i="1"/>
  <c r="Q607" i="1"/>
  <c r="O607" i="1"/>
  <c r="N607" i="1"/>
  <c r="M607" i="1"/>
  <c r="T606" i="1"/>
  <c r="S606" i="1"/>
  <c r="P606" i="1" s="1"/>
  <c r="R606" i="1"/>
  <c r="Q606" i="1"/>
  <c r="O606" i="1"/>
  <c r="N606" i="1"/>
  <c r="M606" i="1"/>
  <c r="T605" i="1"/>
  <c r="S605" i="1"/>
  <c r="P605" i="1" s="1"/>
  <c r="R605" i="1"/>
  <c r="Q605" i="1"/>
  <c r="O605" i="1"/>
  <c r="N605" i="1"/>
  <c r="M605" i="1"/>
  <c r="T604" i="1"/>
  <c r="S604" i="1"/>
  <c r="P604" i="1" s="1"/>
  <c r="R604" i="1"/>
  <c r="Q604" i="1"/>
  <c r="O604" i="1"/>
  <c r="N604" i="1"/>
  <c r="M604" i="1"/>
  <c r="T603" i="1"/>
  <c r="S603" i="1"/>
  <c r="P603" i="1" s="1"/>
  <c r="R603" i="1"/>
  <c r="Q603" i="1"/>
  <c r="O603" i="1"/>
  <c r="N603" i="1"/>
  <c r="M603" i="1"/>
  <c r="T602" i="1"/>
  <c r="S602" i="1"/>
  <c r="P602" i="1" s="1"/>
  <c r="R602" i="1"/>
  <c r="Q602" i="1"/>
  <c r="O602" i="1"/>
  <c r="N602" i="1"/>
  <c r="M602" i="1"/>
  <c r="T601" i="1"/>
  <c r="S601" i="1"/>
  <c r="P601" i="1" s="1"/>
  <c r="R601" i="1"/>
  <c r="Q601" i="1"/>
  <c r="O601" i="1"/>
  <c r="N601" i="1"/>
  <c r="M601" i="1"/>
  <c r="T600" i="1"/>
  <c r="S600" i="1"/>
  <c r="R600" i="1"/>
  <c r="Q600" i="1"/>
  <c r="P600" i="1"/>
  <c r="O600" i="1"/>
  <c r="N600" i="1"/>
  <c r="M600" i="1"/>
  <c r="T599" i="1"/>
  <c r="P599" i="1" s="1"/>
  <c r="S599" i="1"/>
  <c r="R599" i="1"/>
  <c r="Q599" i="1"/>
  <c r="O599" i="1"/>
  <c r="N599" i="1"/>
  <c r="M599" i="1"/>
  <c r="T598" i="1"/>
  <c r="P598" i="1" s="1"/>
  <c r="S598" i="1"/>
  <c r="R598" i="1"/>
  <c r="Q598" i="1"/>
  <c r="O598" i="1"/>
  <c r="N598" i="1"/>
  <c r="M598" i="1"/>
  <c r="T597" i="1"/>
  <c r="S597" i="1"/>
  <c r="R597" i="1"/>
  <c r="Q597" i="1"/>
  <c r="P597" i="1"/>
  <c r="O597" i="1"/>
  <c r="N597" i="1"/>
  <c r="M597" i="1"/>
  <c r="T596" i="1"/>
  <c r="P596" i="1" s="1"/>
  <c r="S596" i="1"/>
  <c r="R596" i="1"/>
  <c r="Q596" i="1"/>
  <c r="O596" i="1"/>
  <c r="N596" i="1"/>
  <c r="M596" i="1"/>
  <c r="T595" i="1"/>
  <c r="P595" i="1" s="1"/>
  <c r="S595" i="1"/>
  <c r="R595" i="1"/>
  <c r="Q595" i="1"/>
  <c r="O595" i="1"/>
  <c r="N595" i="1"/>
  <c r="M595" i="1"/>
  <c r="T594" i="1"/>
  <c r="P594" i="1" s="1"/>
  <c r="S594" i="1"/>
  <c r="R594" i="1"/>
  <c r="Q594" i="1"/>
  <c r="O594" i="1"/>
  <c r="N594" i="1"/>
  <c r="M594" i="1"/>
  <c r="T593" i="1"/>
  <c r="P593" i="1" s="1"/>
  <c r="S593" i="1"/>
  <c r="R593" i="1"/>
  <c r="Q593" i="1"/>
  <c r="O593" i="1"/>
  <c r="N593" i="1"/>
  <c r="M593" i="1"/>
  <c r="T592" i="1"/>
  <c r="P592" i="1" s="1"/>
  <c r="S592" i="1"/>
  <c r="R592" i="1"/>
  <c r="Q592" i="1"/>
  <c r="O592" i="1"/>
  <c r="N592" i="1"/>
  <c r="M592" i="1"/>
  <c r="T591" i="1"/>
  <c r="P591" i="1" s="1"/>
  <c r="S591" i="1"/>
  <c r="R591" i="1"/>
  <c r="Q591" i="1"/>
  <c r="O591" i="1"/>
  <c r="N591" i="1"/>
  <c r="M591" i="1"/>
  <c r="T590" i="1"/>
  <c r="P590" i="1" s="1"/>
  <c r="S590" i="1"/>
  <c r="R590" i="1"/>
  <c r="Q590" i="1"/>
  <c r="O590" i="1"/>
  <c r="N590" i="1"/>
  <c r="M590" i="1"/>
  <c r="T589" i="1"/>
  <c r="P589" i="1" s="1"/>
  <c r="S589" i="1"/>
  <c r="R589" i="1"/>
  <c r="Q589" i="1"/>
  <c r="O589" i="1"/>
  <c r="N589" i="1"/>
  <c r="M589" i="1"/>
  <c r="T588" i="1"/>
  <c r="P588" i="1" s="1"/>
  <c r="S588" i="1"/>
  <c r="R588" i="1"/>
  <c r="Q588" i="1"/>
  <c r="O588" i="1"/>
  <c r="N588" i="1"/>
  <c r="M588" i="1"/>
  <c r="T587" i="1"/>
  <c r="P587" i="1" s="1"/>
  <c r="S587" i="1"/>
  <c r="R587" i="1"/>
  <c r="Q587" i="1"/>
  <c r="O587" i="1"/>
  <c r="N587" i="1"/>
  <c r="M587" i="1"/>
  <c r="T586" i="1"/>
  <c r="P586" i="1" s="1"/>
  <c r="S586" i="1"/>
  <c r="R586" i="1"/>
  <c r="Q586" i="1"/>
  <c r="O586" i="1"/>
  <c r="N586" i="1"/>
  <c r="M586" i="1"/>
  <c r="T585" i="1"/>
  <c r="P585" i="1" s="1"/>
  <c r="S585" i="1"/>
  <c r="R585" i="1"/>
  <c r="Q585" i="1"/>
  <c r="O585" i="1"/>
  <c r="N585" i="1"/>
  <c r="M585" i="1"/>
  <c r="U584" i="1"/>
  <c r="T584" i="1"/>
  <c r="S584" i="1"/>
  <c r="R584" i="1"/>
  <c r="Q584" i="1"/>
  <c r="P584" i="1" s="1"/>
  <c r="O584" i="1"/>
  <c r="N584" i="1"/>
  <c r="M584" i="1"/>
  <c r="U583" i="1"/>
  <c r="T583" i="1"/>
  <c r="S583" i="1"/>
  <c r="R583" i="1"/>
  <c r="Q583" i="1"/>
  <c r="O583" i="1"/>
  <c r="N583" i="1"/>
  <c r="M583" i="1"/>
  <c r="T582" i="1"/>
  <c r="S582" i="1"/>
  <c r="R582" i="1"/>
  <c r="Q582" i="1"/>
  <c r="P582" i="1" s="1"/>
  <c r="O582" i="1"/>
  <c r="N582" i="1"/>
  <c r="M582" i="1"/>
  <c r="T581" i="1"/>
  <c r="S581" i="1"/>
  <c r="R581" i="1"/>
  <c r="Q581" i="1"/>
  <c r="O581" i="1"/>
  <c r="N581" i="1"/>
  <c r="M581" i="1"/>
  <c r="T580" i="1"/>
  <c r="S580" i="1"/>
  <c r="R580" i="1"/>
  <c r="Q580" i="1"/>
  <c r="P580" i="1" s="1"/>
  <c r="O580" i="1"/>
  <c r="N580" i="1"/>
  <c r="M580" i="1"/>
  <c r="T579" i="1"/>
  <c r="S579" i="1"/>
  <c r="R579" i="1"/>
  <c r="Q579" i="1"/>
  <c r="O579" i="1"/>
  <c r="N579" i="1"/>
  <c r="M579" i="1"/>
  <c r="T578" i="1"/>
  <c r="S578" i="1"/>
  <c r="R578" i="1"/>
  <c r="Q578" i="1"/>
  <c r="P578" i="1" s="1"/>
  <c r="O578" i="1"/>
  <c r="N578" i="1"/>
  <c r="M578" i="1"/>
  <c r="T577" i="1"/>
  <c r="S577" i="1"/>
  <c r="R577" i="1"/>
  <c r="Q577" i="1"/>
  <c r="O577" i="1"/>
  <c r="N577" i="1"/>
  <c r="M577" i="1"/>
  <c r="T576" i="1"/>
  <c r="S576" i="1"/>
  <c r="R576" i="1"/>
  <c r="Q576" i="1"/>
  <c r="P576" i="1" s="1"/>
  <c r="O576" i="1"/>
  <c r="N576" i="1"/>
  <c r="M576" i="1"/>
  <c r="T575" i="1"/>
  <c r="S575" i="1"/>
  <c r="R575" i="1"/>
  <c r="Q575" i="1"/>
  <c r="O575" i="1"/>
  <c r="N575" i="1"/>
  <c r="M575" i="1"/>
  <c r="T574" i="1"/>
  <c r="S574" i="1"/>
  <c r="R574" i="1"/>
  <c r="Q574" i="1"/>
  <c r="P574" i="1" s="1"/>
  <c r="O574" i="1"/>
  <c r="N574" i="1"/>
  <c r="M574" i="1"/>
  <c r="T573" i="1"/>
  <c r="S573" i="1"/>
  <c r="R573" i="1"/>
  <c r="Q573" i="1"/>
  <c r="O573" i="1"/>
  <c r="N573" i="1"/>
  <c r="M573" i="1"/>
  <c r="T572" i="1"/>
  <c r="S572" i="1"/>
  <c r="R572" i="1"/>
  <c r="Q572" i="1"/>
  <c r="P572" i="1" s="1"/>
  <c r="O572" i="1"/>
  <c r="N572" i="1"/>
  <c r="M572" i="1"/>
  <c r="T571" i="1"/>
  <c r="S571" i="1"/>
  <c r="R571" i="1"/>
  <c r="Q571" i="1"/>
  <c r="O571" i="1"/>
  <c r="N571" i="1"/>
  <c r="M571" i="1"/>
  <c r="T570" i="1"/>
  <c r="S570" i="1"/>
  <c r="R570" i="1"/>
  <c r="Q570" i="1"/>
  <c r="P570" i="1" s="1"/>
  <c r="O570" i="1"/>
  <c r="N570" i="1"/>
  <c r="M570" i="1"/>
  <c r="T569" i="1"/>
  <c r="S569" i="1"/>
  <c r="R569" i="1"/>
  <c r="Q569" i="1"/>
  <c r="O569" i="1"/>
  <c r="N569" i="1"/>
  <c r="M569" i="1"/>
  <c r="T568" i="1"/>
  <c r="S568" i="1"/>
  <c r="R568" i="1"/>
  <c r="Q568" i="1"/>
  <c r="P568" i="1" s="1"/>
  <c r="O568" i="1"/>
  <c r="N568" i="1"/>
  <c r="M568" i="1"/>
  <c r="T567" i="1"/>
  <c r="S567" i="1"/>
  <c r="R567" i="1"/>
  <c r="Q567" i="1"/>
  <c r="O567" i="1"/>
  <c r="N567" i="1"/>
  <c r="M567" i="1"/>
  <c r="T566" i="1"/>
  <c r="S566" i="1"/>
  <c r="R566" i="1"/>
  <c r="Q566" i="1"/>
  <c r="P566" i="1" s="1"/>
  <c r="O566" i="1"/>
  <c r="N566" i="1"/>
  <c r="M566" i="1"/>
  <c r="U565" i="1"/>
  <c r="T565" i="1"/>
  <c r="S565" i="1"/>
  <c r="R565" i="1"/>
  <c r="Q565" i="1"/>
  <c r="O565" i="1"/>
  <c r="N565" i="1"/>
  <c r="M565" i="1"/>
  <c r="T564" i="1"/>
  <c r="S564" i="1"/>
  <c r="R564" i="1"/>
  <c r="P564" i="1" s="1"/>
  <c r="Q564" i="1"/>
  <c r="O564" i="1"/>
  <c r="N564" i="1"/>
  <c r="M564" i="1"/>
  <c r="T563" i="1"/>
  <c r="S563" i="1"/>
  <c r="R563" i="1"/>
  <c r="Q563" i="1"/>
  <c r="O563" i="1"/>
  <c r="N563" i="1"/>
  <c r="M563" i="1"/>
  <c r="T562" i="1"/>
  <c r="S562" i="1"/>
  <c r="R562" i="1"/>
  <c r="P562" i="1" s="1"/>
  <c r="Q562" i="1"/>
  <c r="O562" i="1"/>
  <c r="N562" i="1"/>
  <c r="M562" i="1"/>
  <c r="T561" i="1"/>
  <c r="S561" i="1"/>
  <c r="R561" i="1"/>
  <c r="Q561" i="1"/>
  <c r="O561" i="1"/>
  <c r="N561" i="1"/>
  <c r="M561" i="1"/>
  <c r="T560" i="1"/>
  <c r="S560" i="1"/>
  <c r="R560" i="1"/>
  <c r="P560" i="1" s="1"/>
  <c r="Q560" i="1"/>
  <c r="O560" i="1"/>
  <c r="N560" i="1"/>
  <c r="M560" i="1"/>
  <c r="T559" i="1"/>
  <c r="S559" i="1"/>
  <c r="R559" i="1"/>
  <c r="Q559" i="1"/>
  <c r="O559" i="1"/>
  <c r="N559" i="1"/>
  <c r="M559" i="1"/>
  <c r="T558" i="1"/>
  <c r="S558" i="1"/>
  <c r="R558" i="1"/>
  <c r="P558" i="1" s="1"/>
  <c r="Q558" i="1"/>
  <c r="O558" i="1"/>
  <c r="N558" i="1"/>
  <c r="M558" i="1"/>
  <c r="T557" i="1"/>
  <c r="S557" i="1"/>
  <c r="R557" i="1"/>
  <c r="Q557" i="1"/>
  <c r="O557" i="1"/>
  <c r="N557" i="1"/>
  <c r="M557" i="1"/>
  <c r="T556" i="1"/>
  <c r="S556" i="1"/>
  <c r="R556" i="1"/>
  <c r="P556" i="1" s="1"/>
  <c r="Q556" i="1"/>
  <c r="O556" i="1"/>
  <c r="N556" i="1"/>
  <c r="M556" i="1"/>
  <c r="T555" i="1"/>
  <c r="S555" i="1"/>
  <c r="R555" i="1"/>
  <c r="Q555" i="1"/>
  <c r="O555" i="1"/>
  <c r="N555" i="1"/>
  <c r="M555" i="1"/>
  <c r="T554" i="1"/>
  <c r="S554" i="1"/>
  <c r="R554" i="1"/>
  <c r="P554" i="1" s="1"/>
  <c r="Q554" i="1"/>
  <c r="O554" i="1"/>
  <c r="N554" i="1"/>
  <c r="M554" i="1"/>
  <c r="T553" i="1"/>
  <c r="S553" i="1"/>
  <c r="R553" i="1"/>
  <c r="Q553" i="1"/>
  <c r="O553" i="1"/>
  <c r="N553" i="1"/>
  <c r="M553" i="1"/>
  <c r="T552" i="1"/>
  <c r="S552" i="1"/>
  <c r="R552" i="1"/>
  <c r="P552" i="1" s="1"/>
  <c r="Q552" i="1"/>
  <c r="O552" i="1"/>
  <c r="N552" i="1"/>
  <c r="M552" i="1"/>
  <c r="T551" i="1"/>
  <c r="S551" i="1"/>
  <c r="R551" i="1"/>
  <c r="Q551" i="1"/>
  <c r="O551" i="1"/>
  <c r="N551" i="1"/>
  <c r="M551" i="1"/>
  <c r="T550" i="1"/>
  <c r="S550" i="1"/>
  <c r="R550" i="1"/>
  <c r="P550" i="1" s="1"/>
  <c r="Q550" i="1"/>
  <c r="O550" i="1"/>
  <c r="N550" i="1"/>
  <c r="M550" i="1"/>
  <c r="U549" i="1"/>
  <c r="T549" i="1"/>
  <c r="S549" i="1"/>
  <c r="R549" i="1"/>
  <c r="Q549" i="1"/>
  <c r="P549" i="1"/>
  <c r="O549" i="1"/>
  <c r="N549" i="1"/>
  <c r="M549" i="1"/>
  <c r="T548" i="1"/>
  <c r="S548" i="1"/>
  <c r="R548" i="1"/>
  <c r="Q548" i="1"/>
  <c r="P548" i="1"/>
  <c r="O548" i="1"/>
  <c r="N548" i="1"/>
  <c r="M548" i="1"/>
  <c r="T547" i="1"/>
  <c r="S547" i="1"/>
  <c r="R547" i="1"/>
  <c r="Q547" i="1"/>
  <c r="P547" i="1"/>
  <c r="O547" i="1"/>
  <c r="N547" i="1"/>
  <c r="M547" i="1"/>
  <c r="T546" i="1"/>
  <c r="S546" i="1"/>
  <c r="R546" i="1"/>
  <c r="Q546" i="1"/>
  <c r="P546" i="1"/>
  <c r="O546" i="1"/>
  <c r="N546" i="1"/>
  <c r="M546" i="1"/>
  <c r="T545" i="1"/>
  <c r="S545" i="1"/>
  <c r="R545" i="1"/>
  <c r="Q545" i="1"/>
  <c r="P545" i="1"/>
  <c r="O545" i="1"/>
  <c r="N545" i="1"/>
  <c r="M545" i="1"/>
  <c r="T544" i="1"/>
  <c r="S544" i="1"/>
  <c r="R544" i="1"/>
  <c r="Q544" i="1"/>
  <c r="P544" i="1"/>
  <c r="O544" i="1"/>
  <c r="N544" i="1"/>
  <c r="M544" i="1"/>
  <c r="T543" i="1"/>
  <c r="S543" i="1"/>
  <c r="R543" i="1"/>
  <c r="Q543" i="1"/>
  <c r="P543" i="1"/>
  <c r="O543" i="1"/>
  <c r="N543" i="1"/>
  <c r="M543" i="1"/>
  <c r="T542" i="1"/>
  <c r="S542" i="1"/>
  <c r="R542" i="1"/>
  <c r="Q542" i="1"/>
  <c r="P542" i="1"/>
  <c r="O542" i="1"/>
  <c r="N542" i="1"/>
  <c r="M542" i="1"/>
  <c r="T541" i="1"/>
  <c r="S541" i="1"/>
  <c r="R541" i="1"/>
  <c r="Q541" i="1"/>
  <c r="P541" i="1"/>
  <c r="O541" i="1"/>
  <c r="N541" i="1"/>
  <c r="M541" i="1"/>
  <c r="T540" i="1"/>
  <c r="S540" i="1"/>
  <c r="R540" i="1"/>
  <c r="Q540" i="1"/>
  <c r="P540" i="1"/>
  <c r="O540" i="1"/>
  <c r="N540" i="1"/>
  <c r="M540" i="1"/>
  <c r="T539" i="1"/>
  <c r="S539" i="1"/>
  <c r="R539" i="1"/>
  <c r="Q539" i="1"/>
  <c r="P539" i="1"/>
  <c r="O539" i="1"/>
  <c r="N539" i="1"/>
  <c r="M539" i="1"/>
  <c r="T538" i="1"/>
  <c r="S538" i="1"/>
  <c r="R538" i="1"/>
  <c r="Q538" i="1"/>
  <c r="P538" i="1"/>
  <c r="O538" i="1"/>
  <c r="N538" i="1"/>
  <c r="M538" i="1"/>
  <c r="T537" i="1"/>
  <c r="S537" i="1"/>
  <c r="R537" i="1"/>
  <c r="Q537" i="1"/>
  <c r="P537" i="1"/>
  <c r="O537" i="1"/>
  <c r="N537" i="1"/>
  <c r="M537" i="1"/>
  <c r="T536" i="1"/>
  <c r="S536" i="1"/>
  <c r="R536" i="1"/>
  <c r="Q536" i="1"/>
  <c r="P536" i="1"/>
  <c r="O536" i="1"/>
  <c r="N536" i="1"/>
  <c r="M536" i="1"/>
  <c r="T535" i="1"/>
  <c r="S535" i="1"/>
  <c r="R535" i="1"/>
  <c r="Q535" i="1"/>
  <c r="P535" i="1"/>
  <c r="O535" i="1"/>
  <c r="N535" i="1"/>
  <c r="M535" i="1"/>
  <c r="T534" i="1"/>
  <c r="S534" i="1"/>
  <c r="R534" i="1"/>
  <c r="Q534" i="1"/>
  <c r="P534" i="1"/>
  <c r="O534" i="1"/>
  <c r="N534" i="1"/>
  <c r="M534" i="1"/>
  <c r="T533" i="1"/>
  <c r="S533" i="1"/>
  <c r="R533" i="1"/>
  <c r="Q533" i="1"/>
  <c r="P533" i="1"/>
  <c r="O533" i="1"/>
  <c r="N533" i="1"/>
  <c r="M533" i="1"/>
  <c r="T532" i="1"/>
  <c r="S532" i="1"/>
  <c r="R532" i="1"/>
  <c r="Q532" i="1"/>
  <c r="P532" i="1"/>
  <c r="O532" i="1"/>
  <c r="N532" i="1"/>
  <c r="M532" i="1"/>
  <c r="T531" i="1"/>
  <c r="S531" i="1"/>
  <c r="R531" i="1"/>
  <c r="Q531" i="1"/>
  <c r="P531" i="1"/>
  <c r="O531" i="1"/>
  <c r="N531" i="1"/>
  <c r="M531" i="1"/>
  <c r="T530" i="1"/>
  <c r="S530" i="1"/>
  <c r="R530" i="1"/>
  <c r="Q530" i="1"/>
  <c r="P530" i="1"/>
  <c r="O530" i="1"/>
  <c r="N530" i="1"/>
  <c r="M530" i="1"/>
  <c r="T529" i="1"/>
  <c r="S529" i="1"/>
  <c r="R529" i="1"/>
  <c r="Q529" i="1"/>
  <c r="P529" i="1"/>
  <c r="O529" i="1"/>
  <c r="N529" i="1"/>
  <c r="M529" i="1"/>
  <c r="T528" i="1"/>
  <c r="S528" i="1"/>
  <c r="R528" i="1"/>
  <c r="Q528" i="1"/>
  <c r="P528" i="1"/>
  <c r="O528" i="1"/>
  <c r="N528" i="1"/>
  <c r="M528" i="1"/>
  <c r="T527" i="1"/>
  <c r="S527" i="1"/>
  <c r="R527" i="1"/>
  <c r="Q527" i="1"/>
  <c r="P527" i="1"/>
  <c r="O527" i="1"/>
  <c r="N527" i="1"/>
  <c r="M527" i="1"/>
  <c r="T526" i="1"/>
  <c r="S526" i="1"/>
  <c r="R526" i="1"/>
  <c r="Q526" i="1"/>
  <c r="P526" i="1"/>
  <c r="O526" i="1"/>
  <c r="N526" i="1"/>
  <c r="M526" i="1"/>
  <c r="U525" i="1"/>
  <c r="T525" i="1"/>
  <c r="S525" i="1"/>
  <c r="R525" i="1"/>
  <c r="Q525" i="1"/>
  <c r="P525" i="1" s="1"/>
  <c r="O525" i="1"/>
  <c r="N525" i="1"/>
  <c r="M525" i="1"/>
  <c r="T524" i="1"/>
  <c r="S524" i="1"/>
  <c r="R524" i="1"/>
  <c r="Q524" i="1"/>
  <c r="P524" i="1" s="1"/>
  <c r="O524" i="1"/>
  <c r="N524" i="1"/>
  <c r="M524" i="1"/>
  <c r="T523" i="1"/>
  <c r="S523" i="1"/>
  <c r="R523" i="1"/>
  <c r="Q523" i="1"/>
  <c r="P523" i="1" s="1"/>
  <c r="O523" i="1"/>
  <c r="N523" i="1"/>
  <c r="M523" i="1"/>
  <c r="T522" i="1"/>
  <c r="S522" i="1"/>
  <c r="R522" i="1"/>
  <c r="Q522" i="1"/>
  <c r="P522" i="1" s="1"/>
  <c r="O522" i="1"/>
  <c r="N522" i="1"/>
  <c r="M522" i="1"/>
  <c r="T521" i="1"/>
  <c r="S521" i="1"/>
  <c r="R521" i="1"/>
  <c r="Q521" i="1"/>
  <c r="P521" i="1" s="1"/>
  <c r="O521" i="1"/>
  <c r="N521" i="1"/>
  <c r="M521" i="1"/>
  <c r="T520" i="1"/>
  <c r="S520" i="1"/>
  <c r="R520" i="1"/>
  <c r="Q520" i="1"/>
  <c r="P520" i="1" s="1"/>
  <c r="O520" i="1"/>
  <c r="N520" i="1"/>
  <c r="M520" i="1"/>
  <c r="T519" i="1"/>
  <c r="S519" i="1"/>
  <c r="R519" i="1"/>
  <c r="Q519" i="1"/>
  <c r="P519" i="1" s="1"/>
  <c r="O519" i="1"/>
  <c r="N519" i="1"/>
  <c r="M519" i="1"/>
  <c r="T518" i="1"/>
  <c r="S518" i="1"/>
  <c r="R518" i="1"/>
  <c r="Q518" i="1"/>
  <c r="P518" i="1" s="1"/>
  <c r="O518" i="1"/>
  <c r="N518" i="1"/>
  <c r="M518" i="1"/>
  <c r="T517" i="1"/>
  <c r="S517" i="1"/>
  <c r="R517" i="1"/>
  <c r="Q517" i="1"/>
  <c r="P517" i="1" s="1"/>
  <c r="O517" i="1"/>
  <c r="N517" i="1"/>
  <c r="M517" i="1"/>
  <c r="T516" i="1"/>
  <c r="S516" i="1"/>
  <c r="R516" i="1"/>
  <c r="Q516" i="1"/>
  <c r="P516" i="1" s="1"/>
  <c r="O516" i="1"/>
  <c r="N516" i="1"/>
  <c r="M516" i="1"/>
  <c r="T515" i="1"/>
  <c r="S515" i="1"/>
  <c r="R515" i="1"/>
  <c r="Q515" i="1"/>
  <c r="P515" i="1" s="1"/>
  <c r="O515" i="1"/>
  <c r="N515" i="1"/>
  <c r="M515" i="1"/>
  <c r="T514" i="1"/>
  <c r="S514" i="1"/>
  <c r="R514" i="1"/>
  <c r="Q514" i="1"/>
  <c r="P514" i="1" s="1"/>
  <c r="O514" i="1"/>
  <c r="N514" i="1"/>
  <c r="M514" i="1"/>
  <c r="T513" i="1"/>
  <c r="S513" i="1"/>
  <c r="R513" i="1"/>
  <c r="Q513" i="1"/>
  <c r="P513" i="1" s="1"/>
  <c r="O513" i="1"/>
  <c r="N513" i="1"/>
  <c r="M513" i="1"/>
  <c r="T512" i="1"/>
  <c r="S512" i="1"/>
  <c r="R512" i="1"/>
  <c r="Q512" i="1"/>
  <c r="P512" i="1" s="1"/>
  <c r="O512" i="1"/>
  <c r="N512" i="1"/>
  <c r="M512" i="1"/>
  <c r="T511" i="1"/>
  <c r="S511" i="1"/>
  <c r="R511" i="1"/>
  <c r="Q511" i="1"/>
  <c r="P511" i="1" s="1"/>
  <c r="O511" i="1"/>
  <c r="N511" i="1"/>
  <c r="M511" i="1"/>
  <c r="T510" i="1"/>
  <c r="S510" i="1"/>
  <c r="R510" i="1"/>
  <c r="Q510" i="1"/>
  <c r="P510" i="1" s="1"/>
  <c r="O510" i="1"/>
  <c r="N510" i="1"/>
  <c r="M510" i="1"/>
  <c r="T509" i="1"/>
  <c r="S509" i="1"/>
  <c r="R509" i="1"/>
  <c r="Q509" i="1"/>
  <c r="P509" i="1" s="1"/>
  <c r="O509" i="1"/>
  <c r="N509" i="1"/>
  <c r="M509" i="1"/>
  <c r="U508" i="1"/>
  <c r="T508" i="1"/>
  <c r="S508" i="1"/>
  <c r="R508" i="1"/>
  <c r="Q508" i="1"/>
  <c r="O508" i="1"/>
  <c r="N508" i="1"/>
  <c r="M508" i="1"/>
  <c r="U507" i="1"/>
  <c r="T507" i="1"/>
  <c r="S507" i="1"/>
  <c r="R507" i="1"/>
  <c r="P507" i="1" s="1"/>
  <c r="Q507" i="1"/>
  <c r="O507" i="1"/>
  <c r="N507" i="1"/>
  <c r="M507" i="1"/>
  <c r="U506" i="1"/>
  <c r="T506" i="1"/>
  <c r="S506" i="1"/>
  <c r="R506" i="1"/>
  <c r="Q506" i="1"/>
  <c r="P506" i="1"/>
  <c r="O506" i="1"/>
  <c r="N506" i="1"/>
  <c r="M506" i="1"/>
  <c r="T505" i="1"/>
  <c r="S505" i="1"/>
  <c r="R505" i="1"/>
  <c r="Q505" i="1"/>
  <c r="P505" i="1"/>
  <c r="O505" i="1"/>
  <c r="N505" i="1"/>
  <c r="M505" i="1"/>
  <c r="T504" i="1"/>
  <c r="S504" i="1"/>
  <c r="R504" i="1"/>
  <c r="Q504" i="1"/>
  <c r="P504" i="1"/>
  <c r="O504" i="1"/>
  <c r="N504" i="1"/>
  <c r="M504" i="1"/>
  <c r="T503" i="1"/>
  <c r="S503" i="1"/>
  <c r="R503" i="1"/>
  <c r="Q503" i="1"/>
  <c r="P503" i="1"/>
  <c r="O503" i="1"/>
  <c r="N503" i="1"/>
  <c r="M503" i="1"/>
  <c r="U502" i="1"/>
  <c r="T502" i="1"/>
  <c r="S502" i="1"/>
  <c r="R502" i="1"/>
  <c r="Q502" i="1"/>
  <c r="P502" i="1" s="1"/>
  <c r="O502" i="1"/>
  <c r="N502" i="1"/>
  <c r="M502" i="1"/>
  <c r="T501" i="1"/>
  <c r="S501" i="1"/>
  <c r="R501" i="1"/>
  <c r="Q501" i="1"/>
  <c r="P501" i="1" s="1"/>
  <c r="O501" i="1"/>
  <c r="N501" i="1"/>
  <c r="M501" i="1"/>
  <c r="T500" i="1"/>
  <c r="S500" i="1"/>
  <c r="R500" i="1"/>
  <c r="Q500" i="1"/>
  <c r="P500" i="1" s="1"/>
  <c r="O500" i="1"/>
  <c r="N500" i="1"/>
  <c r="M500" i="1"/>
  <c r="T499" i="1"/>
  <c r="S499" i="1"/>
  <c r="R499" i="1"/>
  <c r="Q499" i="1"/>
  <c r="P499" i="1" s="1"/>
  <c r="O499" i="1"/>
  <c r="N499" i="1"/>
  <c r="M499" i="1"/>
  <c r="T498" i="1"/>
  <c r="S498" i="1"/>
  <c r="R498" i="1"/>
  <c r="Q498" i="1"/>
  <c r="P498" i="1" s="1"/>
  <c r="O498" i="1"/>
  <c r="N498" i="1"/>
  <c r="M498" i="1"/>
  <c r="T497" i="1"/>
  <c r="S497" i="1"/>
  <c r="R497" i="1"/>
  <c r="Q497" i="1"/>
  <c r="P497" i="1" s="1"/>
  <c r="O497" i="1"/>
  <c r="N497" i="1"/>
  <c r="M497" i="1"/>
  <c r="T496" i="1"/>
  <c r="S496" i="1"/>
  <c r="R496" i="1"/>
  <c r="Q496" i="1"/>
  <c r="P496" i="1" s="1"/>
  <c r="O496" i="1"/>
  <c r="N496" i="1"/>
  <c r="M496" i="1"/>
  <c r="T495" i="1"/>
  <c r="S495" i="1"/>
  <c r="R495" i="1"/>
  <c r="Q495" i="1"/>
  <c r="P495" i="1" s="1"/>
  <c r="O495" i="1"/>
  <c r="N495" i="1"/>
  <c r="M495" i="1"/>
  <c r="T494" i="1"/>
  <c r="S494" i="1"/>
  <c r="R494" i="1"/>
  <c r="Q494" i="1"/>
  <c r="P494" i="1" s="1"/>
  <c r="O494" i="1"/>
  <c r="N494" i="1"/>
  <c r="M494" i="1"/>
  <c r="T493" i="1"/>
  <c r="S493" i="1"/>
  <c r="R493" i="1"/>
  <c r="Q493" i="1"/>
  <c r="P493" i="1" s="1"/>
  <c r="O493" i="1"/>
  <c r="N493" i="1"/>
  <c r="M493" i="1"/>
  <c r="T492" i="1"/>
  <c r="S492" i="1"/>
  <c r="R492" i="1"/>
  <c r="Q492" i="1"/>
  <c r="P492" i="1" s="1"/>
  <c r="O492" i="1"/>
  <c r="N492" i="1"/>
  <c r="M492" i="1"/>
  <c r="T491" i="1"/>
  <c r="S491" i="1"/>
  <c r="R491" i="1"/>
  <c r="Q491" i="1"/>
  <c r="P491" i="1" s="1"/>
  <c r="O491" i="1"/>
  <c r="N491" i="1"/>
  <c r="M491" i="1"/>
  <c r="T490" i="1"/>
  <c r="S490" i="1"/>
  <c r="R490" i="1"/>
  <c r="Q490" i="1"/>
  <c r="P490" i="1" s="1"/>
  <c r="O490" i="1"/>
  <c r="N490" i="1"/>
  <c r="M490" i="1"/>
  <c r="T489" i="1"/>
  <c r="S489" i="1"/>
  <c r="R489" i="1"/>
  <c r="Q489" i="1"/>
  <c r="P489" i="1" s="1"/>
  <c r="O489" i="1"/>
  <c r="N489" i="1"/>
  <c r="M489" i="1"/>
  <c r="T488" i="1"/>
  <c r="S488" i="1"/>
  <c r="R488" i="1"/>
  <c r="Q488" i="1"/>
  <c r="P488" i="1" s="1"/>
  <c r="O488" i="1"/>
  <c r="N488" i="1"/>
  <c r="M488" i="1"/>
  <c r="T487" i="1"/>
  <c r="S487" i="1"/>
  <c r="R487" i="1"/>
  <c r="Q487" i="1"/>
  <c r="P487" i="1" s="1"/>
  <c r="O487" i="1"/>
  <c r="N487" i="1"/>
  <c r="M487" i="1"/>
  <c r="T486" i="1"/>
  <c r="S486" i="1"/>
  <c r="R486" i="1"/>
  <c r="Q486" i="1"/>
  <c r="P486" i="1" s="1"/>
  <c r="O486" i="1"/>
  <c r="N486" i="1"/>
  <c r="M486" i="1"/>
  <c r="T485" i="1"/>
  <c r="S485" i="1"/>
  <c r="R485" i="1"/>
  <c r="Q485" i="1"/>
  <c r="P485" i="1" s="1"/>
  <c r="O485" i="1"/>
  <c r="N485" i="1"/>
  <c r="M485" i="1"/>
  <c r="U484" i="1"/>
  <c r="T484" i="1"/>
  <c r="S484" i="1"/>
  <c r="R484" i="1"/>
  <c r="Q484" i="1"/>
  <c r="O484" i="1"/>
  <c r="N484" i="1"/>
  <c r="M484" i="1"/>
  <c r="T483" i="1"/>
  <c r="S483" i="1"/>
  <c r="R483" i="1"/>
  <c r="Q483" i="1"/>
  <c r="P483" i="1" s="1"/>
  <c r="O483" i="1"/>
  <c r="N483" i="1"/>
  <c r="M483" i="1"/>
  <c r="T482" i="1"/>
  <c r="S482" i="1"/>
  <c r="R482" i="1"/>
  <c r="Q482" i="1"/>
  <c r="O482" i="1"/>
  <c r="N482" i="1"/>
  <c r="M482" i="1"/>
  <c r="T481" i="1"/>
  <c r="S481" i="1"/>
  <c r="R481" i="1"/>
  <c r="Q481" i="1"/>
  <c r="P481" i="1" s="1"/>
  <c r="O481" i="1"/>
  <c r="N481" i="1"/>
  <c r="M481" i="1"/>
  <c r="T480" i="1"/>
  <c r="S480" i="1"/>
  <c r="R480" i="1"/>
  <c r="Q480" i="1"/>
  <c r="O480" i="1"/>
  <c r="N480" i="1"/>
  <c r="M480" i="1"/>
  <c r="T479" i="1"/>
  <c r="S479" i="1"/>
  <c r="R479" i="1"/>
  <c r="Q479" i="1"/>
  <c r="P479" i="1" s="1"/>
  <c r="O479" i="1"/>
  <c r="N479" i="1"/>
  <c r="M479" i="1"/>
  <c r="T478" i="1"/>
  <c r="S478" i="1"/>
  <c r="R478" i="1"/>
  <c r="Q478" i="1"/>
  <c r="O478" i="1"/>
  <c r="N478" i="1"/>
  <c r="M478" i="1"/>
  <c r="T477" i="1"/>
  <c r="S477" i="1"/>
  <c r="R477" i="1"/>
  <c r="Q477" i="1"/>
  <c r="P477" i="1" s="1"/>
  <c r="O477" i="1"/>
  <c r="N477" i="1"/>
  <c r="M477" i="1"/>
  <c r="T476" i="1"/>
  <c r="S476" i="1"/>
  <c r="R476" i="1"/>
  <c r="Q476" i="1"/>
  <c r="O476" i="1"/>
  <c r="N476" i="1"/>
  <c r="M476" i="1"/>
  <c r="T475" i="1"/>
  <c r="S475" i="1"/>
  <c r="R475" i="1"/>
  <c r="Q475" i="1"/>
  <c r="P475" i="1" s="1"/>
  <c r="O475" i="1"/>
  <c r="N475" i="1"/>
  <c r="M475" i="1"/>
  <c r="T474" i="1"/>
  <c r="S474" i="1"/>
  <c r="R474" i="1"/>
  <c r="Q474" i="1"/>
  <c r="O474" i="1"/>
  <c r="N474" i="1"/>
  <c r="M474" i="1"/>
  <c r="T473" i="1"/>
  <c r="S473" i="1"/>
  <c r="R473" i="1"/>
  <c r="Q473" i="1"/>
  <c r="P473" i="1" s="1"/>
  <c r="O473" i="1"/>
  <c r="N473" i="1"/>
  <c r="M473" i="1"/>
  <c r="T472" i="1"/>
  <c r="S472" i="1"/>
  <c r="R472" i="1"/>
  <c r="Q472" i="1"/>
  <c r="O472" i="1"/>
  <c r="N472" i="1"/>
  <c r="M472" i="1"/>
  <c r="T471" i="1"/>
  <c r="S471" i="1"/>
  <c r="R471" i="1"/>
  <c r="Q471" i="1"/>
  <c r="P471" i="1" s="1"/>
  <c r="O471" i="1"/>
  <c r="N471" i="1"/>
  <c r="M471" i="1"/>
  <c r="T470" i="1"/>
  <c r="S470" i="1"/>
  <c r="R470" i="1"/>
  <c r="Q470" i="1"/>
  <c r="O470" i="1"/>
  <c r="N470" i="1"/>
  <c r="M470" i="1"/>
  <c r="T469" i="1"/>
  <c r="S469" i="1"/>
  <c r="R469" i="1"/>
  <c r="Q469" i="1"/>
  <c r="P469" i="1" s="1"/>
  <c r="O469" i="1"/>
  <c r="N469" i="1"/>
  <c r="M469" i="1"/>
  <c r="U468" i="1"/>
  <c r="T468" i="1"/>
  <c r="S468" i="1"/>
  <c r="R468" i="1"/>
  <c r="Q468" i="1"/>
  <c r="O468" i="1"/>
  <c r="N468" i="1"/>
  <c r="M468" i="1"/>
  <c r="T467" i="1"/>
  <c r="S467" i="1"/>
  <c r="R467" i="1"/>
  <c r="P467" i="1" s="1"/>
  <c r="Q467" i="1"/>
  <c r="O467" i="1"/>
  <c r="N467" i="1"/>
  <c r="M467" i="1"/>
  <c r="T466" i="1"/>
  <c r="S466" i="1"/>
  <c r="R466" i="1"/>
  <c r="Q466" i="1"/>
  <c r="O466" i="1"/>
  <c r="N466" i="1"/>
  <c r="M466" i="1"/>
  <c r="T465" i="1"/>
  <c r="S465" i="1"/>
  <c r="R465" i="1"/>
  <c r="P465" i="1" s="1"/>
  <c r="Q465" i="1"/>
  <c r="O465" i="1"/>
  <c r="N465" i="1"/>
  <c r="M465" i="1"/>
  <c r="T464" i="1"/>
  <c r="S464" i="1"/>
  <c r="R464" i="1"/>
  <c r="Q464" i="1"/>
  <c r="O464" i="1"/>
  <c r="N464" i="1"/>
  <c r="M464" i="1"/>
  <c r="T463" i="1"/>
  <c r="S463" i="1"/>
  <c r="R463" i="1"/>
  <c r="P463" i="1" s="1"/>
  <c r="Q463" i="1"/>
  <c r="O463" i="1"/>
  <c r="N463" i="1"/>
  <c r="M463" i="1"/>
  <c r="U462" i="1"/>
  <c r="T462" i="1"/>
  <c r="S462" i="1"/>
  <c r="R462" i="1"/>
  <c r="Q462" i="1"/>
  <c r="P462" i="1"/>
  <c r="O462" i="1"/>
  <c r="N462" i="1"/>
  <c r="M462" i="1"/>
  <c r="T461" i="1"/>
  <c r="S461" i="1"/>
  <c r="R461" i="1"/>
  <c r="Q461" i="1"/>
  <c r="P461" i="1"/>
  <c r="O461" i="1"/>
  <c r="N461" i="1"/>
  <c r="M461" i="1"/>
  <c r="U460" i="1"/>
  <c r="T460" i="1"/>
  <c r="S460" i="1"/>
  <c r="R460" i="1"/>
  <c r="Q460" i="1"/>
  <c r="P460" i="1" s="1"/>
  <c r="O460" i="1"/>
  <c r="N460" i="1"/>
  <c r="M460" i="1"/>
  <c r="T459" i="1"/>
  <c r="S459" i="1"/>
  <c r="R459" i="1"/>
  <c r="Q459" i="1"/>
  <c r="P459" i="1" s="1"/>
  <c r="O459" i="1"/>
  <c r="N459" i="1"/>
  <c r="M459" i="1"/>
  <c r="T458" i="1"/>
  <c r="S458" i="1"/>
  <c r="R458" i="1"/>
  <c r="Q458" i="1"/>
  <c r="P458" i="1" s="1"/>
  <c r="O458" i="1"/>
  <c r="N458" i="1"/>
  <c r="M458" i="1"/>
  <c r="T457" i="1"/>
  <c r="S457" i="1"/>
  <c r="R457" i="1"/>
  <c r="Q457" i="1"/>
  <c r="P457" i="1" s="1"/>
  <c r="O457" i="1"/>
  <c r="N457" i="1"/>
  <c r="M457" i="1"/>
  <c r="T456" i="1"/>
  <c r="S456" i="1"/>
  <c r="R456" i="1"/>
  <c r="Q456" i="1"/>
  <c r="P456" i="1" s="1"/>
  <c r="O456" i="1"/>
  <c r="N456" i="1"/>
  <c r="M456" i="1"/>
  <c r="T455" i="1"/>
  <c r="S455" i="1"/>
  <c r="R455" i="1"/>
  <c r="Q455" i="1"/>
  <c r="O455" i="1"/>
  <c r="N455" i="1"/>
  <c r="M455" i="1"/>
  <c r="T454" i="1"/>
  <c r="S454" i="1"/>
  <c r="R454" i="1"/>
  <c r="Q454" i="1"/>
  <c r="P454" i="1" s="1"/>
  <c r="O454" i="1"/>
  <c r="N454" i="1"/>
  <c r="M454" i="1"/>
  <c r="T453" i="1"/>
  <c r="S453" i="1"/>
  <c r="R453" i="1"/>
  <c r="Q453" i="1"/>
  <c r="P453" i="1" s="1"/>
  <c r="O453" i="1"/>
  <c r="N453" i="1"/>
  <c r="M453" i="1"/>
  <c r="T452" i="1"/>
  <c r="S452" i="1"/>
  <c r="R452" i="1"/>
  <c r="Q452" i="1"/>
  <c r="O452" i="1"/>
  <c r="N452" i="1"/>
  <c r="M452" i="1"/>
  <c r="T451" i="1"/>
  <c r="S451" i="1"/>
  <c r="R451" i="1"/>
  <c r="Q451" i="1"/>
  <c r="O451" i="1"/>
  <c r="N451" i="1"/>
  <c r="M451" i="1"/>
  <c r="T450" i="1"/>
  <c r="S450" i="1"/>
  <c r="R450" i="1"/>
  <c r="Q450" i="1"/>
  <c r="P450" i="1" s="1"/>
  <c r="O450" i="1"/>
  <c r="N450" i="1"/>
  <c r="M450" i="1"/>
  <c r="U449" i="1"/>
  <c r="T449" i="1"/>
  <c r="S449" i="1"/>
  <c r="R449" i="1"/>
  <c r="Q449" i="1"/>
  <c r="P449" i="1"/>
  <c r="O449" i="1"/>
  <c r="N449" i="1"/>
  <c r="M449" i="1"/>
  <c r="T448" i="1"/>
  <c r="S448" i="1"/>
  <c r="R448" i="1"/>
  <c r="Q448" i="1"/>
  <c r="P448" i="1"/>
  <c r="O448" i="1"/>
  <c r="N448" i="1"/>
  <c r="M448" i="1"/>
  <c r="T447" i="1"/>
  <c r="S447" i="1"/>
  <c r="R447" i="1"/>
  <c r="Q447" i="1"/>
  <c r="P447" i="1"/>
  <c r="O447" i="1"/>
  <c r="N447" i="1"/>
  <c r="M447" i="1"/>
  <c r="T446" i="1"/>
  <c r="S446" i="1"/>
  <c r="R446" i="1"/>
  <c r="Q446" i="1"/>
  <c r="P446" i="1"/>
  <c r="O446" i="1"/>
  <c r="N446" i="1"/>
  <c r="M446" i="1"/>
  <c r="T445" i="1"/>
  <c r="S445" i="1"/>
  <c r="R445" i="1"/>
  <c r="Q445" i="1"/>
  <c r="P445" i="1"/>
  <c r="O445" i="1"/>
  <c r="N445" i="1"/>
  <c r="M445" i="1"/>
  <c r="U444" i="1"/>
  <c r="T444" i="1"/>
  <c r="S444" i="1"/>
  <c r="R444" i="1"/>
  <c r="Q444" i="1"/>
  <c r="P444" i="1" s="1"/>
  <c r="O444" i="1"/>
  <c r="N444" i="1"/>
  <c r="M444" i="1"/>
  <c r="U443" i="1"/>
  <c r="T443" i="1"/>
  <c r="S443" i="1"/>
  <c r="R443" i="1"/>
  <c r="P443" i="1" s="1"/>
  <c r="Q443" i="1"/>
  <c r="O443" i="1"/>
  <c r="N443" i="1"/>
  <c r="M443" i="1"/>
  <c r="T442" i="1"/>
  <c r="S442" i="1"/>
  <c r="R442" i="1"/>
  <c r="P442" i="1" s="1"/>
  <c r="Q442" i="1"/>
  <c r="O442" i="1"/>
  <c r="N442" i="1"/>
  <c r="M442" i="1"/>
  <c r="T441" i="1"/>
  <c r="S441" i="1"/>
  <c r="R441" i="1"/>
  <c r="P441" i="1" s="1"/>
  <c r="Q441" i="1"/>
  <c r="O441" i="1"/>
  <c r="N441" i="1"/>
  <c r="M441" i="1"/>
  <c r="T440" i="1"/>
  <c r="S440" i="1"/>
  <c r="R440" i="1"/>
  <c r="P440" i="1" s="1"/>
  <c r="Q440" i="1"/>
  <c r="O440" i="1"/>
  <c r="N440" i="1"/>
  <c r="M440" i="1"/>
  <c r="T439" i="1"/>
  <c r="S439" i="1"/>
  <c r="R439" i="1"/>
  <c r="P439" i="1" s="1"/>
  <c r="Q439" i="1"/>
  <c r="O439" i="1"/>
  <c r="N439" i="1"/>
  <c r="M439" i="1"/>
  <c r="T438" i="1"/>
  <c r="S438" i="1"/>
  <c r="R438" i="1"/>
  <c r="P438" i="1" s="1"/>
  <c r="Q438" i="1"/>
  <c r="O438" i="1"/>
  <c r="N438" i="1"/>
  <c r="M438" i="1"/>
  <c r="T437" i="1"/>
  <c r="S437" i="1"/>
  <c r="R437" i="1"/>
  <c r="P437" i="1" s="1"/>
  <c r="Q437" i="1"/>
  <c r="O437" i="1"/>
  <c r="N437" i="1"/>
  <c r="M437" i="1"/>
  <c r="U436" i="1"/>
  <c r="T436" i="1"/>
  <c r="S436" i="1"/>
  <c r="R436" i="1"/>
  <c r="Q436" i="1"/>
  <c r="P436" i="1" s="1"/>
  <c r="O436" i="1"/>
  <c r="N436" i="1"/>
  <c r="M436" i="1"/>
  <c r="U435" i="1"/>
  <c r="T435" i="1"/>
  <c r="P435" i="1" s="1"/>
  <c r="S435" i="1"/>
  <c r="R435" i="1"/>
  <c r="Q435" i="1"/>
  <c r="O435" i="1"/>
  <c r="N435" i="1"/>
  <c r="M435" i="1"/>
  <c r="T434" i="1"/>
  <c r="P434" i="1" s="1"/>
  <c r="S434" i="1"/>
  <c r="R434" i="1"/>
  <c r="Q434" i="1"/>
  <c r="O434" i="1"/>
  <c r="N434" i="1"/>
  <c r="M434" i="1"/>
  <c r="U433" i="1"/>
  <c r="T433" i="1"/>
  <c r="S433" i="1"/>
  <c r="R433" i="1"/>
  <c r="Q433" i="1"/>
  <c r="P433" i="1" s="1"/>
  <c r="O433" i="1"/>
  <c r="N433" i="1"/>
  <c r="M433" i="1"/>
  <c r="U432" i="1"/>
  <c r="T432" i="1"/>
  <c r="S432" i="1"/>
  <c r="R432" i="1"/>
  <c r="P432" i="1" s="1"/>
  <c r="Q432" i="1"/>
  <c r="O432" i="1"/>
  <c r="N432" i="1"/>
  <c r="M432" i="1"/>
  <c r="T431" i="1"/>
  <c r="S431" i="1"/>
  <c r="R431" i="1"/>
  <c r="P431" i="1" s="1"/>
  <c r="Q431" i="1"/>
  <c r="O431" i="1"/>
  <c r="N431" i="1"/>
  <c r="M431" i="1"/>
  <c r="T430" i="1"/>
  <c r="S430" i="1"/>
  <c r="R430" i="1"/>
  <c r="P430" i="1" s="1"/>
  <c r="Q430" i="1"/>
  <c r="O430" i="1"/>
  <c r="N430" i="1"/>
  <c r="M430" i="1"/>
  <c r="T429" i="1"/>
  <c r="S429" i="1"/>
  <c r="R429" i="1"/>
  <c r="P429" i="1" s="1"/>
  <c r="Q429" i="1"/>
  <c r="O429" i="1"/>
  <c r="N429" i="1"/>
  <c r="M429" i="1"/>
  <c r="T428" i="1"/>
  <c r="S428" i="1"/>
  <c r="R428" i="1"/>
  <c r="P428" i="1" s="1"/>
  <c r="Q428" i="1"/>
  <c r="O428" i="1"/>
  <c r="N428" i="1"/>
  <c r="M428" i="1"/>
  <c r="T427" i="1"/>
  <c r="S427" i="1"/>
  <c r="R427" i="1"/>
  <c r="P427" i="1" s="1"/>
  <c r="Q427" i="1"/>
  <c r="O427" i="1"/>
  <c r="N427" i="1"/>
  <c r="M427" i="1"/>
  <c r="T426" i="1"/>
  <c r="S426" i="1"/>
  <c r="R426" i="1"/>
  <c r="P426" i="1" s="1"/>
  <c r="Q426" i="1"/>
  <c r="O426" i="1"/>
  <c r="N426" i="1"/>
  <c r="M426" i="1"/>
  <c r="T425" i="1"/>
  <c r="S425" i="1"/>
  <c r="R425" i="1"/>
  <c r="P425" i="1" s="1"/>
  <c r="Q425" i="1"/>
  <c r="O425" i="1"/>
  <c r="N425" i="1"/>
  <c r="M425" i="1"/>
  <c r="T424" i="1"/>
  <c r="S424" i="1"/>
  <c r="R424" i="1"/>
  <c r="P424" i="1" s="1"/>
  <c r="Q424" i="1"/>
  <c r="O424" i="1"/>
  <c r="N424" i="1"/>
  <c r="M424" i="1"/>
  <c r="T423" i="1"/>
  <c r="S423" i="1"/>
  <c r="R423" i="1"/>
  <c r="P423" i="1" s="1"/>
  <c r="Q423" i="1"/>
  <c r="O423" i="1"/>
  <c r="N423" i="1"/>
  <c r="M423" i="1"/>
  <c r="U422" i="1"/>
  <c r="T422" i="1"/>
  <c r="S422" i="1"/>
  <c r="R422" i="1"/>
  <c r="Q422" i="1"/>
  <c r="P422" i="1" s="1"/>
  <c r="O422" i="1"/>
  <c r="N422" i="1"/>
  <c r="M422" i="1"/>
  <c r="T421" i="1"/>
  <c r="S421" i="1"/>
  <c r="R421" i="1"/>
  <c r="Q421" i="1"/>
  <c r="O421" i="1"/>
  <c r="N421" i="1"/>
  <c r="M421" i="1"/>
  <c r="T420" i="1"/>
  <c r="S420" i="1"/>
  <c r="R420" i="1"/>
  <c r="Q420" i="1"/>
  <c r="O420" i="1"/>
  <c r="N420" i="1"/>
  <c r="M420" i="1"/>
  <c r="T419" i="1"/>
  <c r="S419" i="1"/>
  <c r="R419" i="1"/>
  <c r="Q419" i="1"/>
  <c r="P419" i="1" s="1"/>
  <c r="O419" i="1"/>
  <c r="N419" i="1"/>
  <c r="M419" i="1"/>
  <c r="T418" i="1"/>
  <c r="S418" i="1"/>
  <c r="R418" i="1"/>
  <c r="Q418" i="1"/>
  <c r="P418" i="1" s="1"/>
  <c r="O418" i="1"/>
  <c r="N418" i="1"/>
  <c r="M418" i="1"/>
  <c r="T417" i="1"/>
  <c r="S417" i="1"/>
  <c r="R417" i="1"/>
  <c r="Q417" i="1"/>
  <c r="O417" i="1"/>
  <c r="N417" i="1"/>
  <c r="M417" i="1"/>
  <c r="T416" i="1"/>
  <c r="S416" i="1"/>
  <c r="R416" i="1"/>
  <c r="Q416" i="1"/>
  <c r="O416" i="1"/>
  <c r="N416" i="1"/>
  <c r="M416" i="1"/>
  <c r="T415" i="1"/>
  <c r="S415" i="1"/>
  <c r="R415" i="1"/>
  <c r="Q415" i="1"/>
  <c r="P415" i="1" s="1"/>
  <c r="O415" i="1"/>
  <c r="N415" i="1"/>
  <c r="M415" i="1"/>
  <c r="T414" i="1"/>
  <c r="S414" i="1"/>
  <c r="R414" i="1"/>
  <c r="Q414" i="1"/>
  <c r="P414" i="1" s="1"/>
  <c r="O414" i="1"/>
  <c r="N414" i="1"/>
  <c r="M414" i="1"/>
  <c r="T413" i="1"/>
  <c r="S413" i="1"/>
  <c r="R413" i="1"/>
  <c r="Q413" i="1"/>
  <c r="O413" i="1"/>
  <c r="N413" i="1"/>
  <c r="M413" i="1"/>
  <c r="T412" i="1"/>
  <c r="S412" i="1"/>
  <c r="R412" i="1"/>
  <c r="Q412" i="1"/>
  <c r="O412" i="1"/>
  <c r="N412" i="1"/>
  <c r="M412" i="1"/>
  <c r="U411" i="1"/>
  <c r="T411" i="1"/>
  <c r="S411" i="1"/>
  <c r="R411" i="1"/>
  <c r="Q411" i="1"/>
  <c r="P411" i="1"/>
  <c r="O411" i="1"/>
  <c r="N411" i="1"/>
  <c r="M411" i="1"/>
  <c r="U410" i="1"/>
  <c r="T410" i="1"/>
  <c r="S410" i="1"/>
  <c r="R410" i="1"/>
  <c r="Q410" i="1"/>
  <c r="P410" i="1" s="1"/>
  <c r="O410" i="1"/>
  <c r="N410" i="1"/>
  <c r="M410" i="1"/>
  <c r="T409" i="1"/>
  <c r="S409" i="1"/>
  <c r="R409" i="1"/>
  <c r="Q409" i="1"/>
  <c r="P409" i="1" s="1"/>
  <c r="O409" i="1"/>
  <c r="N409" i="1"/>
  <c r="M409" i="1"/>
  <c r="T408" i="1"/>
  <c r="S408" i="1"/>
  <c r="R408" i="1"/>
  <c r="Q408" i="1"/>
  <c r="P408" i="1" s="1"/>
  <c r="O408" i="1"/>
  <c r="N408" i="1"/>
  <c r="M408" i="1"/>
  <c r="T407" i="1"/>
  <c r="S407" i="1"/>
  <c r="R407" i="1"/>
  <c r="Q407" i="1"/>
  <c r="P407" i="1" s="1"/>
  <c r="O407" i="1"/>
  <c r="N407" i="1"/>
  <c r="M407" i="1"/>
  <c r="T406" i="1"/>
  <c r="S406" i="1"/>
  <c r="R406" i="1"/>
  <c r="Q406" i="1"/>
  <c r="P406" i="1" s="1"/>
  <c r="O406" i="1"/>
  <c r="N406" i="1"/>
  <c r="M406" i="1"/>
  <c r="U405" i="1"/>
  <c r="T405" i="1"/>
  <c r="S405" i="1"/>
  <c r="R405" i="1"/>
  <c r="P405" i="1" s="1"/>
  <c r="Q405" i="1"/>
  <c r="O405" i="1"/>
  <c r="N405" i="1"/>
  <c r="M405" i="1"/>
  <c r="T404" i="1"/>
  <c r="S404" i="1"/>
  <c r="R404" i="1"/>
  <c r="P404" i="1" s="1"/>
  <c r="Q404" i="1"/>
  <c r="O404" i="1"/>
  <c r="N404" i="1"/>
  <c r="M404" i="1"/>
  <c r="T403" i="1"/>
  <c r="S403" i="1"/>
  <c r="R403" i="1"/>
  <c r="P403" i="1" s="1"/>
  <c r="Q403" i="1"/>
  <c r="O403" i="1"/>
  <c r="N403" i="1"/>
  <c r="M403" i="1"/>
  <c r="T402" i="1"/>
  <c r="S402" i="1"/>
  <c r="R402" i="1"/>
  <c r="P402" i="1" s="1"/>
  <c r="Q402" i="1"/>
  <c r="O402" i="1"/>
  <c r="N402" i="1"/>
  <c r="M402" i="1"/>
  <c r="T401" i="1"/>
  <c r="S401" i="1"/>
  <c r="R401" i="1"/>
  <c r="P401" i="1" s="1"/>
  <c r="Q401" i="1"/>
  <c r="O401" i="1"/>
  <c r="N401" i="1"/>
  <c r="M401" i="1"/>
  <c r="T400" i="1"/>
  <c r="S400" i="1"/>
  <c r="R400" i="1"/>
  <c r="P400" i="1" s="1"/>
  <c r="Q400" i="1"/>
  <c r="O400" i="1"/>
  <c r="N400" i="1"/>
  <c r="M400" i="1"/>
  <c r="T399" i="1"/>
  <c r="S399" i="1"/>
  <c r="R399" i="1"/>
  <c r="P399" i="1" s="1"/>
  <c r="Q399" i="1"/>
  <c r="O399" i="1"/>
  <c r="N399" i="1"/>
  <c r="M399" i="1"/>
  <c r="T398" i="1"/>
  <c r="S398" i="1"/>
  <c r="R398" i="1"/>
  <c r="P398" i="1" s="1"/>
  <c r="Q398" i="1"/>
  <c r="O398" i="1"/>
  <c r="N398" i="1"/>
  <c r="M398" i="1"/>
  <c r="U397" i="1"/>
  <c r="T397" i="1"/>
  <c r="S397" i="1"/>
  <c r="R397" i="1"/>
  <c r="Q397" i="1"/>
  <c r="P397" i="1" s="1"/>
  <c r="O397" i="1"/>
  <c r="N397" i="1"/>
  <c r="M397" i="1"/>
  <c r="U396" i="1"/>
  <c r="T396" i="1"/>
  <c r="P396" i="1" s="1"/>
  <c r="S396" i="1"/>
  <c r="R396" i="1"/>
  <c r="Q396" i="1"/>
  <c r="O396" i="1"/>
  <c r="N396" i="1"/>
  <c r="M396" i="1"/>
  <c r="T395" i="1"/>
  <c r="S395" i="1"/>
  <c r="R395" i="1"/>
  <c r="Q395" i="1"/>
  <c r="P395" i="1"/>
  <c r="O395" i="1"/>
  <c r="N395" i="1"/>
  <c r="M395" i="1"/>
  <c r="T394" i="1"/>
  <c r="P394" i="1" s="1"/>
  <c r="S394" i="1"/>
  <c r="R394" i="1"/>
  <c r="Q394" i="1"/>
  <c r="O394" i="1"/>
  <c r="N394" i="1"/>
  <c r="M394" i="1"/>
  <c r="T393" i="1"/>
  <c r="S393" i="1"/>
  <c r="R393" i="1"/>
  <c r="Q393" i="1"/>
  <c r="P393" i="1"/>
  <c r="O393" i="1"/>
  <c r="N393" i="1"/>
  <c r="M393" i="1"/>
  <c r="U392" i="1"/>
  <c r="T392" i="1"/>
  <c r="S392" i="1"/>
  <c r="R392" i="1"/>
  <c r="Q392" i="1"/>
  <c r="P392" i="1" s="1"/>
  <c r="O392" i="1"/>
  <c r="N392" i="1"/>
  <c r="M392" i="1"/>
  <c r="T391" i="1"/>
  <c r="S391" i="1"/>
  <c r="R391" i="1"/>
  <c r="Q391" i="1"/>
  <c r="P391" i="1" s="1"/>
  <c r="O391" i="1"/>
  <c r="N391" i="1"/>
  <c r="M391" i="1"/>
  <c r="T390" i="1"/>
  <c r="S390" i="1"/>
  <c r="R390" i="1"/>
  <c r="Q390" i="1"/>
  <c r="P390" i="1" s="1"/>
  <c r="O390" i="1"/>
  <c r="N390" i="1"/>
  <c r="M390" i="1"/>
  <c r="T389" i="1"/>
  <c r="S389" i="1"/>
  <c r="R389" i="1"/>
  <c r="Q389" i="1"/>
  <c r="P389" i="1" s="1"/>
  <c r="O389" i="1"/>
  <c r="N389" i="1"/>
  <c r="M389" i="1"/>
  <c r="U388" i="1"/>
  <c r="T388" i="1"/>
  <c r="S388" i="1"/>
  <c r="R388" i="1"/>
  <c r="P388" i="1" s="1"/>
  <c r="Q388" i="1"/>
  <c r="O388" i="1"/>
  <c r="N388" i="1"/>
  <c r="M388" i="1"/>
  <c r="T387" i="1"/>
  <c r="S387" i="1"/>
  <c r="R387" i="1"/>
  <c r="P387" i="1" s="1"/>
  <c r="Q387" i="1"/>
  <c r="O387" i="1"/>
  <c r="N387" i="1"/>
  <c r="M387" i="1"/>
  <c r="T386" i="1"/>
  <c r="S386" i="1"/>
  <c r="R386" i="1"/>
  <c r="P386" i="1" s="1"/>
  <c r="Q386" i="1"/>
  <c r="O386" i="1"/>
  <c r="N386" i="1"/>
  <c r="M386" i="1"/>
  <c r="T385" i="1"/>
  <c r="S385" i="1"/>
  <c r="R385" i="1"/>
  <c r="P385" i="1" s="1"/>
  <c r="Q385" i="1"/>
  <c r="O385" i="1"/>
  <c r="N385" i="1"/>
  <c r="M385" i="1"/>
  <c r="T384" i="1"/>
  <c r="S384" i="1"/>
  <c r="R384" i="1"/>
  <c r="P384" i="1" s="1"/>
  <c r="Q384" i="1"/>
  <c r="O384" i="1"/>
  <c r="N384" i="1"/>
  <c r="M384" i="1"/>
  <c r="T383" i="1"/>
  <c r="S383" i="1"/>
  <c r="R383" i="1"/>
  <c r="P383" i="1" s="1"/>
  <c r="Q383" i="1"/>
  <c r="O383" i="1"/>
  <c r="N383" i="1"/>
  <c r="M383" i="1"/>
  <c r="T382" i="1"/>
  <c r="S382" i="1"/>
  <c r="R382" i="1"/>
  <c r="P382" i="1" s="1"/>
  <c r="Q382" i="1"/>
  <c r="O382" i="1"/>
  <c r="N382" i="1"/>
  <c r="M382" i="1"/>
  <c r="U381" i="1"/>
  <c r="T381" i="1"/>
  <c r="S381" i="1"/>
  <c r="R381" i="1"/>
  <c r="Q381" i="1"/>
  <c r="P381" i="1" s="1"/>
  <c r="O381" i="1"/>
  <c r="N381" i="1"/>
  <c r="M381" i="1"/>
  <c r="T380" i="1"/>
  <c r="S380" i="1"/>
  <c r="R380" i="1"/>
  <c r="Q380" i="1"/>
  <c r="O380" i="1"/>
  <c r="N380" i="1"/>
  <c r="M380" i="1"/>
  <c r="T379" i="1"/>
  <c r="S379" i="1"/>
  <c r="R379" i="1"/>
  <c r="Q379" i="1"/>
  <c r="O379" i="1"/>
  <c r="N379" i="1"/>
  <c r="M379" i="1"/>
  <c r="T378" i="1"/>
  <c r="S378" i="1"/>
  <c r="R378" i="1"/>
  <c r="Q378" i="1"/>
  <c r="P378" i="1" s="1"/>
  <c r="O378" i="1"/>
  <c r="N378" i="1"/>
  <c r="M378" i="1"/>
  <c r="T377" i="1"/>
  <c r="S377" i="1"/>
  <c r="R377" i="1"/>
  <c r="Q377" i="1"/>
  <c r="P377" i="1" s="1"/>
  <c r="O377" i="1"/>
  <c r="N377" i="1"/>
  <c r="M377" i="1"/>
  <c r="T376" i="1"/>
  <c r="S376" i="1"/>
  <c r="R376" i="1"/>
  <c r="Q376" i="1"/>
  <c r="O376" i="1"/>
  <c r="N376" i="1"/>
  <c r="M376" i="1"/>
  <c r="T375" i="1"/>
  <c r="S375" i="1"/>
  <c r="R375" i="1"/>
  <c r="Q375" i="1"/>
  <c r="O375" i="1"/>
  <c r="N375" i="1"/>
  <c r="M375" i="1"/>
  <c r="T374" i="1"/>
  <c r="S374" i="1"/>
  <c r="R374" i="1"/>
  <c r="Q374" i="1"/>
  <c r="P374" i="1" s="1"/>
  <c r="O374" i="1"/>
  <c r="N374" i="1"/>
  <c r="M374" i="1"/>
  <c r="T373" i="1"/>
  <c r="S373" i="1"/>
  <c r="R373" i="1"/>
  <c r="Q373" i="1"/>
  <c r="P373" i="1" s="1"/>
  <c r="O373" i="1"/>
  <c r="N373" i="1"/>
  <c r="M373" i="1"/>
  <c r="T372" i="1"/>
  <c r="S372" i="1"/>
  <c r="R372" i="1"/>
  <c r="Q372" i="1"/>
  <c r="O372" i="1"/>
  <c r="N372" i="1"/>
  <c r="M372" i="1"/>
  <c r="T371" i="1"/>
  <c r="S371" i="1"/>
  <c r="R371" i="1"/>
  <c r="Q371" i="1"/>
  <c r="O371" i="1"/>
  <c r="N371" i="1"/>
  <c r="M371" i="1"/>
  <c r="T370" i="1"/>
  <c r="S370" i="1"/>
  <c r="R370" i="1"/>
  <c r="Q370" i="1"/>
  <c r="P370" i="1" s="1"/>
  <c r="O370" i="1"/>
  <c r="N370" i="1"/>
  <c r="M370" i="1"/>
  <c r="T369" i="1"/>
  <c r="S369" i="1"/>
  <c r="R369" i="1"/>
  <c r="Q369" i="1"/>
  <c r="P369" i="1" s="1"/>
  <c r="O369" i="1"/>
  <c r="N369" i="1"/>
  <c r="M369" i="1"/>
  <c r="T368" i="1"/>
  <c r="S368" i="1"/>
  <c r="R368" i="1"/>
  <c r="Q368" i="1"/>
  <c r="O368" i="1"/>
  <c r="N368" i="1"/>
  <c r="M368" i="1"/>
  <c r="T367" i="1"/>
  <c r="S367" i="1"/>
  <c r="R367" i="1"/>
  <c r="Q367" i="1"/>
  <c r="O367" i="1"/>
  <c r="N367" i="1"/>
  <c r="M367" i="1"/>
  <c r="T366" i="1"/>
  <c r="S366" i="1"/>
  <c r="R366" i="1"/>
  <c r="Q366" i="1"/>
  <c r="P366" i="1" s="1"/>
  <c r="O366" i="1"/>
  <c r="N366" i="1"/>
  <c r="M366" i="1"/>
  <c r="T365" i="1"/>
  <c r="S365" i="1"/>
  <c r="R365" i="1"/>
  <c r="Q365" i="1"/>
  <c r="P365" i="1" s="1"/>
  <c r="O365" i="1"/>
  <c r="N365" i="1"/>
  <c r="M365" i="1"/>
  <c r="T364" i="1"/>
  <c r="S364" i="1"/>
  <c r="R364" i="1"/>
  <c r="Q364" i="1"/>
  <c r="O364" i="1"/>
  <c r="N364" i="1"/>
  <c r="M364" i="1"/>
  <c r="T363" i="1"/>
  <c r="S363" i="1"/>
  <c r="R363" i="1"/>
  <c r="Q363" i="1"/>
  <c r="O363" i="1"/>
  <c r="N363" i="1"/>
  <c r="M363" i="1"/>
  <c r="T362" i="1"/>
  <c r="S362" i="1"/>
  <c r="R362" i="1"/>
  <c r="Q362" i="1"/>
  <c r="P362" i="1" s="1"/>
  <c r="O362" i="1"/>
  <c r="N362" i="1"/>
  <c r="M362" i="1"/>
  <c r="T361" i="1"/>
  <c r="S361" i="1"/>
  <c r="R361" i="1"/>
  <c r="Q361" i="1"/>
  <c r="P361" i="1" s="1"/>
  <c r="O361" i="1"/>
  <c r="N361" i="1"/>
  <c r="M361" i="1"/>
  <c r="T360" i="1"/>
  <c r="S360" i="1"/>
  <c r="R360" i="1"/>
  <c r="Q360" i="1"/>
  <c r="O360" i="1"/>
  <c r="N360" i="1"/>
  <c r="M360" i="1"/>
  <c r="T359" i="1"/>
  <c r="S359" i="1"/>
  <c r="R359" i="1"/>
  <c r="Q359" i="1"/>
  <c r="O359" i="1"/>
  <c r="N359" i="1"/>
  <c r="M359" i="1"/>
  <c r="T358" i="1"/>
  <c r="S358" i="1"/>
  <c r="R358" i="1"/>
  <c r="Q358" i="1"/>
  <c r="P358" i="1" s="1"/>
  <c r="O358" i="1"/>
  <c r="N358" i="1"/>
  <c r="M358" i="1"/>
  <c r="U357" i="1"/>
  <c r="T357" i="1"/>
  <c r="S357" i="1"/>
  <c r="R357" i="1"/>
  <c r="Q357" i="1"/>
  <c r="P357" i="1"/>
  <c r="O357" i="1"/>
  <c r="N357" i="1"/>
  <c r="M357" i="1"/>
  <c r="U356" i="1"/>
  <c r="T356" i="1"/>
  <c r="S356" i="1"/>
  <c r="R356" i="1"/>
  <c r="Q356" i="1"/>
  <c r="P356" i="1" s="1"/>
  <c r="O356" i="1"/>
  <c r="N356" i="1"/>
  <c r="M356" i="1"/>
  <c r="T355" i="1"/>
  <c r="S355" i="1"/>
  <c r="R355" i="1"/>
  <c r="Q355" i="1"/>
  <c r="P355" i="1" s="1"/>
  <c r="O355" i="1"/>
  <c r="N355" i="1"/>
  <c r="M355" i="1"/>
  <c r="T354" i="1"/>
  <c r="S354" i="1"/>
  <c r="R354" i="1"/>
  <c r="Q354" i="1"/>
  <c r="P354" i="1" s="1"/>
  <c r="O354" i="1"/>
  <c r="N354" i="1"/>
  <c r="M354" i="1"/>
  <c r="T353" i="1"/>
  <c r="S353" i="1"/>
  <c r="R353" i="1"/>
  <c r="Q353" i="1"/>
  <c r="P353" i="1" s="1"/>
  <c r="O353" i="1"/>
  <c r="N353" i="1"/>
  <c r="M353" i="1"/>
  <c r="T352" i="1"/>
  <c r="S352" i="1"/>
  <c r="R352" i="1"/>
  <c r="Q352" i="1"/>
  <c r="P352" i="1" s="1"/>
  <c r="O352" i="1"/>
  <c r="N352" i="1"/>
  <c r="M352" i="1"/>
  <c r="T351" i="1"/>
  <c r="S351" i="1"/>
  <c r="R351" i="1"/>
  <c r="Q351" i="1"/>
  <c r="P351" i="1" s="1"/>
  <c r="O351" i="1"/>
  <c r="N351" i="1"/>
  <c r="M351" i="1"/>
  <c r="T350" i="1"/>
  <c r="S350" i="1"/>
  <c r="R350" i="1"/>
  <c r="Q350" i="1"/>
  <c r="P350" i="1" s="1"/>
  <c r="O350" i="1"/>
  <c r="N350" i="1"/>
  <c r="M350" i="1"/>
  <c r="T349" i="1"/>
  <c r="S349" i="1"/>
  <c r="R349" i="1"/>
  <c r="Q349" i="1"/>
  <c r="P349" i="1" s="1"/>
  <c r="O349" i="1"/>
  <c r="N349" i="1"/>
  <c r="M349" i="1"/>
  <c r="T348" i="1"/>
  <c r="S348" i="1"/>
  <c r="R348" i="1"/>
  <c r="Q348" i="1"/>
  <c r="P348" i="1" s="1"/>
  <c r="O348" i="1"/>
  <c r="N348" i="1"/>
  <c r="M348" i="1"/>
  <c r="T347" i="1"/>
  <c r="S347" i="1"/>
  <c r="R347" i="1"/>
  <c r="Q347" i="1"/>
  <c r="P347" i="1" s="1"/>
  <c r="O347" i="1"/>
  <c r="N347" i="1"/>
  <c r="M347" i="1"/>
  <c r="T346" i="1"/>
  <c r="S346" i="1"/>
  <c r="R346" i="1"/>
  <c r="Q346" i="1"/>
  <c r="P346" i="1" s="1"/>
  <c r="O346" i="1"/>
  <c r="N346" i="1"/>
  <c r="M346" i="1"/>
  <c r="T345" i="1"/>
  <c r="S345" i="1"/>
  <c r="R345" i="1"/>
  <c r="Q345" i="1"/>
  <c r="P345" i="1" s="1"/>
  <c r="O345" i="1"/>
  <c r="N345" i="1"/>
  <c r="M345" i="1"/>
  <c r="T344" i="1"/>
  <c r="S344" i="1"/>
  <c r="R344" i="1"/>
  <c r="Q344" i="1"/>
  <c r="P344" i="1" s="1"/>
  <c r="O344" i="1"/>
  <c r="N344" i="1"/>
  <c r="M344" i="1"/>
  <c r="T343" i="1"/>
  <c r="S343" i="1"/>
  <c r="R343" i="1"/>
  <c r="Q343" i="1"/>
  <c r="P343" i="1" s="1"/>
  <c r="O343" i="1"/>
  <c r="N343" i="1"/>
  <c r="M343" i="1"/>
  <c r="T342" i="1"/>
  <c r="S342" i="1"/>
  <c r="R342" i="1"/>
  <c r="Q342" i="1"/>
  <c r="P342" i="1" s="1"/>
  <c r="O342" i="1"/>
  <c r="N342" i="1"/>
  <c r="M342" i="1"/>
  <c r="T341" i="1"/>
  <c r="S341" i="1"/>
  <c r="R341" i="1"/>
  <c r="Q341" i="1"/>
  <c r="P341" i="1" s="1"/>
  <c r="O341" i="1"/>
  <c r="N341" i="1"/>
  <c r="M341" i="1"/>
  <c r="T340" i="1"/>
  <c r="S340" i="1"/>
  <c r="R340" i="1"/>
  <c r="Q340" i="1"/>
  <c r="P340" i="1" s="1"/>
  <c r="O340" i="1"/>
  <c r="N340" i="1"/>
  <c r="M340" i="1"/>
  <c r="U339" i="1"/>
  <c r="T339" i="1"/>
  <c r="S339" i="1"/>
  <c r="R339" i="1"/>
  <c r="P339" i="1" s="1"/>
  <c r="Q339" i="1"/>
  <c r="O339" i="1"/>
  <c r="N339" i="1"/>
  <c r="M339" i="1"/>
  <c r="T338" i="1"/>
  <c r="S338" i="1"/>
  <c r="R338" i="1"/>
  <c r="P338" i="1" s="1"/>
  <c r="Q338" i="1"/>
  <c r="O338" i="1"/>
  <c r="N338" i="1"/>
  <c r="M338" i="1"/>
  <c r="T337" i="1"/>
  <c r="S337" i="1"/>
  <c r="R337" i="1"/>
  <c r="P337" i="1" s="1"/>
  <c r="Q337" i="1"/>
  <c r="O337" i="1"/>
  <c r="N337" i="1"/>
  <c r="M337" i="1"/>
  <c r="T336" i="1"/>
  <c r="S336" i="1"/>
  <c r="R336" i="1"/>
  <c r="P336" i="1" s="1"/>
  <c r="Q336" i="1"/>
  <c r="O336" i="1"/>
  <c r="N336" i="1"/>
  <c r="M336" i="1"/>
  <c r="T335" i="1"/>
  <c r="S335" i="1"/>
  <c r="R335" i="1"/>
  <c r="P335" i="1" s="1"/>
  <c r="Q335" i="1"/>
  <c r="O335" i="1"/>
  <c r="N335" i="1"/>
  <c r="M335" i="1"/>
  <c r="T334" i="1"/>
  <c r="S334" i="1"/>
  <c r="R334" i="1"/>
  <c r="P334" i="1" s="1"/>
  <c r="Q334" i="1"/>
  <c r="O334" i="1"/>
  <c r="N334" i="1"/>
  <c r="M334" i="1"/>
  <c r="T333" i="1"/>
  <c r="S333" i="1"/>
  <c r="R333" i="1"/>
  <c r="P333" i="1" s="1"/>
  <c r="Q333" i="1"/>
  <c r="O333" i="1"/>
  <c r="N333" i="1"/>
  <c r="M333" i="1"/>
  <c r="T332" i="1"/>
  <c r="S332" i="1"/>
  <c r="R332" i="1"/>
  <c r="P332" i="1" s="1"/>
  <c r="Q332" i="1"/>
  <c r="O332" i="1"/>
  <c r="N332" i="1"/>
  <c r="M332" i="1"/>
  <c r="U331" i="1"/>
  <c r="T331" i="1"/>
  <c r="S331" i="1"/>
  <c r="R331" i="1"/>
  <c r="Q331" i="1"/>
  <c r="O331" i="1"/>
  <c r="N331" i="1"/>
  <c r="M331" i="1"/>
  <c r="T330" i="1"/>
  <c r="S330" i="1"/>
  <c r="R330" i="1"/>
  <c r="Q330" i="1"/>
  <c r="O330" i="1"/>
  <c r="N330" i="1"/>
  <c r="M330" i="1"/>
  <c r="U329" i="1"/>
  <c r="T329" i="1"/>
  <c r="S329" i="1"/>
  <c r="R329" i="1"/>
  <c r="Q329" i="1"/>
  <c r="P329" i="1"/>
  <c r="O329" i="1"/>
  <c r="N329" i="1"/>
  <c r="M329" i="1"/>
  <c r="T328" i="1"/>
  <c r="S328" i="1"/>
  <c r="R328" i="1"/>
  <c r="Q328" i="1"/>
  <c r="P328" i="1"/>
  <c r="O328" i="1"/>
  <c r="N328" i="1"/>
  <c r="M328" i="1"/>
  <c r="T327" i="1"/>
  <c r="S327" i="1"/>
  <c r="R327" i="1"/>
  <c r="Q327" i="1"/>
  <c r="P327" i="1"/>
  <c r="O327" i="1"/>
  <c r="N327" i="1"/>
  <c r="M327" i="1"/>
  <c r="T326" i="1"/>
  <c r="S326" i="1"/>
  <c r="R326" i="1"/>
  <c r="Q326" i="1"/>
  <c r="P326" i="1"/>
  <c r="O326" i="1"/>
  <c r="N326" i="1"/>
  <c r="M326" i="1"/>
  <c r="U325" i="1"/>
  <c r="T325" i="1"/>
  <c r="S325" i="1"/>
  <c r="R325" i="1"/>
  <c r="Q325" i="1"/>
  <c r="P325" i="1" s="1"/>
  <c r="O325" i="1"/>
  <c r="N325" i="1"/>
  <c r="M325" i="1"/>
  <c r="T324" i="1"/>
  <c r="S324" i="1"/>
  <c r="R324" i="1"/>
  <c r="Q324" i="1"/>
  <c r="P324" i="1" s="1"/>
  <c r="O324" i="1"/>
  <c r="N324" i="1"/>
  <c r="M324" i="1"/>
  <c r="T323" i="1"/>
  <c r="S323" i="1"/>
  <c r="R323" i="1"/>
  <c r="Q323" i="1"/>
  <c r="P323" i="1" s="1"/>
  <c r="O323" i="1"/>
  <c r="N323" i="1"/>
  <c r="M323" i="1"/>
  <c r="T322" i="1"/>
  <c r="S322" i="1"/>
  <c r="R322" i="1"/>
  <c r="Q322" i="1"/>
  <c r="P322" i="1" s="1"/>
  <c r="O322" i="1"/>
  <c r="N322" i="1"/>
  <c r="M322" i="1"/>
  <c r="T321" i="1"/>
  <c r="S321" i="1"/>
  <c r="R321" i="1"/>
  <c r="Q321" i="1"/>
  <c r="P321" i="1" s="1"/>
  <c r="O321" i="1"/>
  <c r="N321" i="1"/>
  <c r="M321" i="1"/>
  <c r="T320" i="1"/>
  <c r="S320" i="1"/>
  <c r="R320" i="1"/>
  <c r="Q320" i="1"/>
  <c r="P320" i="1" s="1"/>
  <c r="O320" i="1"/>
  <c r="N320" i="1"/>
  <c r="M320" i="1"/>
  <c r="T319" i="1"/>
  <c r="S319" i="1"/>
  <c r="R319" i="1"/>
  <c r="Q319" i="1"/>
  <c r="P319" i="1" s="1"/>
  <c r="O319" i="1"/>
  <c r="N319" i="1"/>
  <c r="M319" i="1"/>
  <c r="U318" i="1"/>
  <c r="T318" i="1"/>
  <c r="S318" i="1"/>
  <c r="R318" i="1"/>
  <c r="P318" i="1" s="1"/>
  <c r="Q318" i="1"/>
  <c r="O318" i="1"/>
  <c r="N318" i="1"/>
  <c r="M318" i="1"/>
  <c r="T317" i="1"/>
  <c r="S317" i="1"/>
  <c r="R317" i="1"/>
  <c r="P317" i="1" s="1"/>
  <c r="Q317" i="1"/>
  <c r="O317" i="1"/>
  <c r="N317" i="1"/>
  <c r="M317" i="1"/>
  <c r="T316" i="1"/>
  <c r="S316" i="1"/>
  <c r="R316" i="1"/>
  <c r="P316" i="1" s="1"/>
  <c r="Q316" i="1"/>
  <c r="O316" i="1"/>
  <c r="N316" i="1"/>
  <c r="M316" i="1"/>
  <c r="U315" i="1"/>
  <c r="T315" i="1"/>
  <c r="S315" i="1"/>
  <c r="R315" i="1"/>
  <c r="Q315" i="1"/>
  <c r="O315" i="1"/>
  <c r="N315" i="1"/>
  <c r="M315" i="1"/>
  <c r="T314" i="1"/>
  <c r="S314" i="1"/>
  <c r="R314" i="1"/>
  <c r="Q314" i="1"/>
  <c r="O314" i="1"/>
  <c r="N314" i="1"/>
  <c r="M314" i="1"/>
  <c r="T313" i="1"/>
  <c r="S313" i="1"/>
  <c r="R313" i="1"/>
  <c r="Q313" i="1"/>
  <c r="P313" i="1" s="1"/>
  <c r="O313" i="1"/>
  <c r="N313" i="1"/>
  <c r="M313" i="1"/>
  <c r="T312" i="1"/>
  <c r="S312" i="1"/>
  <c r="R312" i="1"/>
  <c r="Q312" i="1"/>
  <c r="P312" i="1" s="1"/>
  <c r="O312" i="1"/>
  <c r="N312" i="1"/>
  <c r="M312" i="1"/>
  <c r="T311" i="1"/>
  <c r="S311" i="1"/>
  <c r="R311" i="1"/>
  <c r="Q311" i="1"/>
  <c r="O311" i="1"/>
  <c r="N311" i="1"/>
  <c r="M311" i="1"/>
  <c r="T310" i="1"/>
  <c r="S310" i="1"/>
  <c r="R310" i="1"/>
  <c r="Q310" i="1"/>
  <c r="O310" i="1"/>
  <c r="N310" i="1"/>
  <c r="M310" i="1"/>
  <c r="T309" i="1"/>
  <c r="S309" i="1"/>
  <c r="R309" i="1"/>
  <c r="Q309" i="1"/>
  <c r="P309" i="1" s="1"/>
  <c r="O309" i="1"/>
  <c r="N309" i="1"/>
  <c r="M309" i="1"/>
  <c r="U308" i="1"/>
  <c r="T308" i="1"/>
  <c r="S308" i="1"/>
  <c r="R308" i="1"/>
  <c r="Q308" i="1"/>
  <c r="P308" i="1"/>
  <c r="O308" i="1"/>
  <c r="N308" i="1"/>
  <c r="M308" i="1"/>
  <c r="T307" i="1"/>
  <c r="S307" i="1"/>
  <c r="R307" i="1"/>
  <c r="Q307" i="1"/>
  <c r="P307" i="1"/>
  <c r="O307" i="1"/>
  <c r="N307" i="1"/>
  <c r="M307" i="1"/>
  <c r="U306" i="1"/>
  <c r="T306" i="1"/>
  <c r="S306" i="1"/>
  <c r="R306" i="1"/>
  <c r="Q306" i="1"/>
  <c r="P306" i="1" s="1"/>
  <c r="O306" i="1"/>
  <c r="N306" i="1"/>
  <c r="M306" i="1"/>
  <c r="T305" i="1"/>
  <c r="S305" i="1"/>
  <c r="R305" i="1"/>
  <c r="Q305" i="1"/>
  <c r="P305" i="1" s="1"/>
  <c r="O305" i="1"/>
  <c r="N305" i="1"/>
  <c r="M305" i="1"/>
  <c r="T304" i="1"/>
  <c r="S304" i="1"/>
  <c r="R304" i="1"/>
  <c r="Q304" i="1"/>
  <c r="P304" i="1" s="1"/>
  <c r="O304" i="1"/>
  <c r="N304" i="1"/>
  <c r="M304" i="1"/>
  <c r="T303" i="1"/>
  <c r="S303" i="1"/>
  <c r="R303" i="1"/>
  <c r="Q303" i="1"/>
  <c r="P303" i="1" s="1"/>
  <c r="O303" i="1"/>
  <c r="N303" i="1"/>
  <c r="M303" i="1"/>
  <c r="T302" i="1"/>
  <c r="S302" i="1"/>
  <c r="R302" i="1"/>
  <c r="Q302" i="1"/>
  <c r="P302" i="1" s="1"/>
  <c r="O302" i="1"/>
  <c r="N302" i="1"/>
  <c r="M302" i="1"/>
  <c r="T301" i="1"/>
  <c r="S301" i="1"/>
  <c r="R301" i="1"/>
  <c r="Q301" i="1"/>
  <c r="P301" i="1" s="1"/>
  <c r="O301" i="1"/>
  <c r="N301" i="1"/>
  <c r="M301" i="1"/>
  <c r="U300" i="1"/>
  <c r="T300" i="1"/>
  <c r="S300" i="1"/>
  <c r="R300" i="1"/>
  <c r="P300" i="1" s="1"/>
  <c r="Q300" i="1"/>
  <c r="O300" i="1"/>
  <c r="N300" i="1"/>
  <c r="M300" i="1"/>
  <c r="T299" i="1"/>
  <c r="S299" i="1"/>
  <c r="R299" i="1"/>
  <c r="P299" i="1" s="1"/>
  <c r="Q299" i="1"/>
  <c r="O299" i="1"/>
  <c r="N299" i="1"/>
  <c r="M299" i="1"/>
  <c r="T298" i="1"/>
  <c r="S298" i="1"/>
  <c r="R298" i="1"/>
  <c r="P298" i="1" s="1"/>
  <c r="Q298" i="1"/>
  <c r="O298" i="1"/>
  <c r="N298" i="1"/>
  <c r="M298" i="1"/>
  <c r="T297" i="1"/>
  <c r="S297" i="1"/>
  <c r="R297" i="1"/>
  <c r="P297" i="1" s="1"/>
  <c r="Q297" i="1"/>
  <c r="O297" i="1"/>
  <c r="N297" i="1"/>
  <c r="M297" i="1"/>
  <c r="T296" i="1"/>
  <c r="S296" i="1"/>
  <c r="R296" i="1"/>
  <c r="P296" i="1" s="1"/>
  <c r="Q296" i="1"/>
  <c r="O296" i="1"/>
  <c r="N296" i="1"/>
  <c r="M296" i="1"/>
  <c r="T295" i="1"/>
  <c r="S295" i="1"/>
  <c r="R295" i="1"/>
  <c r="P295" i="1" s="1"/>
  <c r="Q295" i="1"/>
  <c r="O295" i="1"/>
  <c r="N295" i="1"/>
  <c r="M295" i="1"/>
  <c r="U294" i="1"/>
  <c r="T294" i="1"/>
  <c r="S294" i="1"/>
  <c r="R294" i="1"/>
  <c r="Q294" i="1"/>
  <c r="P294" i="1" s="1"/>
  <c r="O294" i="1"/>
  <c r="N294" i="1"/>
  <c r="M294" i="1"/>
  <c r="T293" i="1"/>
  <c r="S293" i="1"/>
  <c r="R293" i="1"/>
  <c r="Q293" i="1"/>
  <c r="O293" i="1"/>
  <c r="N293" i="1"/>
  <c r="M293" i="1"/>
  <c r="T292" i="1"/>
  <c r="S292" i="1"/>
  <c r="R292" i="1"/>
  <c r="Q292" i="1"/>
  <c r="O292" i="1"/>
  <c r="N292" i="1"/>
  <c r="M292" i="1"/>
  <c r="T291" i="1"/>
  <c r="S291" i="1"/>
  <c r="R291" i="1"/>
  <c r="Q291" i="1"/>
  <c r="P291" i="1" s="1"/>
  <c r="O291" i="1"/>
  <c r="N291" i="1"/>
  <c r="M291" i="1"/>
  <c r="T290" i="1"/>
  <c r="S290" i="1"/>
  <c r="R290" i="1"/>
  <c r="Q290" i="1"/>
  <c r="P290" i="1" s="1"/>
  <c r="O290" i="1"/>
  <c r="N290" i="1"/>
  <c r="M290" i="1"/>
  <c r="T289" i="1"/>
  <c r="S289" i="1"/>
  <c r="R289" i="1"/>
  <c r="Q289" i="1"/>
  <c r="O289" i="1"/>
  <c r="N289" i="1"/>
  <c r="M289" i="1"/>
  <c r="T288" i="1"/>
  <c r="S288" i="1"/>
  <c r="R288" i="1"/>
  <c r="Q288" i="1"/>
  <c r="O288" i="1"/>
  <c r="N288" i="1"/>
  <c r="M288" i="1"/>
  <c r="T287" i="1"/>
  <c r="S287" i="1"/>
  <c r="R287" i="1"/>
  <c r="Q287" i="1"/>
  <c r="P287" i="1" s="1"/>
  <c r="O287" i="1"/>
  <c r="N287" i="1"/>
  <c r="M287" i="1"/>
  <c r="U286" i="1"/>
  <c r="T286" i="1"/>
  <c r="S286" i="1"/>
  <c r="R286" i="1"/>
  <c r="Q286" i="1"/>
  <c r="P286" i="1"/>
  <c r="O286" i="1"/>
  <c r="N286" i="1"/>
  <c r="M286" i="1"/>
  <c r="T285" i="1"/>
  <c r="S285" i="1"/>
  <c r="R285" i="1"/>
  <c r="Q285" i="1"/>
  <c r="P285" i="1"/>
  <c r="O285" i="1"/>
  <c r="N285" i="1"/>
  <c r="M285" i="1"/>
  <c r="T284" i="1"/>
  <c r="S284" i="1"/>
  <c r="R284" i="1"/>
  <c r="Q284" i="1"/>
  <c r="P284" i="1"/>
  <c r="O284" i="1"/>
  <c r="N284" i="1"/>
  <c r="M284" i="1"/>
  <c r="U283" i="1"/>
  <c r="T283" i="1"/>
  <c r="S283" i="1"/>
  <c r="R283" i="1"/>
  <c r="Q283" i="1"/>
  <c r="P283" i="1" s="1"/>
  <c r="O283" i="1"/>
  <c r="N283" i="1"/>
  <c r="M283" i="1"/>
  <c r="U282" i="1"/>
  <c r="T282" i="1"/>
  <c r="S282" i="1"/>
  <c r="R282" i="1"/>
  <c r="P282" i="1" s="1"/>
  <c r="Q282" i="1"/>
  <c r="O282" i="1"/>
  <c r="N282" i="1"/>
  <c r="M282" i="1"/>
  <c r="T281" i="1"/>
  <c r="S281" i="1"/>
  <c r="R281" i="1"/>
  <c r="P281" i="1" s="1"/>
  <c r="Q281" i="1"/>
  <c r="O281" i="1"/>
  <c r="N281" i="1"/>
  <c r="M281" i="1"/>
  <c r="U280" i="1"/>
  <c r="T280" i="1"/>
  <c r="S280" i="1"/>
  <c r="R280" i="1"/>
  <c r="Q280" i="1"/>
  <c r="P280" i="1" s="1"/>
  <c r="O280" i="1"/>
  <c r="N280" i="1"/>
  <c r="M280" i="1"/>
  <c r="T279" i="1"/>
  <c r="S279" i="1"/>
  <c r="R279" i="1"/>
  <c r="Q279" i="1"/>
  <c r="P279" i="1" s="1"/>
  <c r="O279" i="1"/>
  <c r="N279" i="1"/>
  <c r="M279" i="1"/>
  <c r="T278" i="1"/>
  <c r="S278" i="1"/>
  <c r="R278" i="1"/>
  <c r="Q278" i="1"/>
  <c r="O278" i="1"/>
  <c r="N278" i="1"/>
  <c r="M278" i="1"/>
  <c r="T277" i="1"/>
  <c r="S277" i="1"/>
  <c r="R277" i="1"/>
  <c r="Q277" i="1"/>
  <c r="O277" i="1"/>
  <c r="N277" i="1"/>
  <c r="M277" i="1"/>
  <c r="T276" i="1"/>
  <c r="S276" i="1"/>
  <c r="R276" i="1"/>
  <c r="Q276" i="1"/>
  <c r="P276" i="1" s="1"/>
  <c r="O276" i="1"/>
  <c r="N276" i="1"/>
  <c r="M276" i="1"/>
  <c r="T275" i="1"/>
  <c r="S275" i="1"/>
  <c r="R275" i="1"/>
  <c r="Q275" i="1"/>
  <c r="P275" i="1" s="1"/>
  <c r="O275" i="1"/>
  <c r="N275" i="1"/>
  <c r="M275" i="1"/>
  <c r="T274" i="1"/>
  <c r="S274" i="1"/>
  <c r="R274" i="1"/>
  <c r="Q274" i="1"/>
  <c r="O274" i="1"/>
  <c r="N274" i="1"/>
  <c r="M274" i="1"/>
  <c r="T273" i="1"/>
  <c r="S273" i="1"/>
  <c r="R273" i="1"/>
  <c r="Q273" i="1"/>
  <c r="O273" i="1"/>
  <c r="N273" i="1"/>
  <c r="M273" i="1"/>
  <c r="T272" i="1"/>
  <c r="S272" i="1"/>
  <c r="R272" i="1"/>
  <c r="Q272" i="1"/>
  <c r="P272" i="1" s="1"/>
  <c r="O272" i="1"/>
  <c r="N272" i="1"/>
  <c r="M272" i="1"/>
  <c r="T271" i="1"/>
  <c r="S271" i="1"/>
  <c r="R271" i="1"/>
  <c r="Q271" i="1"/>
  <c r="P271" i="1" s="1"/>
  <c r="O271" i="1"/>
  <c r="N271" i="1"/>
  <c r="M271" i="1"/>
  <c r="T270" i="1"/>
  <c r="S270" i="1"/>
  <c r="R270" i="1"/>
  <c r="Q270" i="1"/>
  <c r="O270" i="1"/>
  <c r="N270" i="1"/>
  <c r="M270" i="1"/>
  <c r="T269" i="1"/>
  <c r="S269" i="1"/>
  <c r="R269" i="1"/>
  <c r="Q269" i="1"/>
  <c r="O269" i="1"/>
  <c r="N269" i="1"/>
  <c r="M269" i="1"/>
  <c r="U268" i="1"/>
  <c r="T268" i="1"/>
  <c r="S268" i="1"/>
  <c r="R268" i="1"/>
  <c r="Q268" i="1"/>
  <c r="P268" i="1"/>
  <c r="O268" i="1"/>
  <c r="N268" i="1"/>
  <c r="M268" i="1"/>
  <c r="T267" i="1"/>
  <c r="S267" i="1"/>
  <c r="R267" i="1"/>
  <c r="Q267" i="1"/>
  <c r="P267" i="1"/>
  <c r="O267" i="1"/>
  <c r="N267" i="1"/>
  <c r="M267" i="1"/>
  <c r="T266" i="1"/>
  <c r="S266" i="1"/>
  <c r="R266" i="1"/>
  <c r="Q266" i="1"/>
  <c r="P266" i="1"/>
  <c r="O266" i="1"/>
  <c r="N266" i="1"/>
  <c r="M266" i="1"/>
  <c r="T265" i="1"/>
  <c r="S265" i="1"/>
  <c r="R265" i="1"/>
  <c r="Q265" i="1"/>
  <c r="P265" i="1"/>
  <c r="O265" i="1"/>
  <c r="N265" i="1"/>
  <c r="M265" i="1"/>
  <c r="T264" i="1"/>
  <c r="S264" i="1"/>
  <c r="R264" i="1"/>
  <c r="Q264" i="1"/>
  <c r="P264" i="1"/>
  <c r="O264" i="1"/>
  <c r="N264" i="1"/>
  <c r="M264" i="1"/>
  <c r="T263" i="1"/>
  <c r="S263" i="1"/>
  <c r="R263" i="1"/>
  <c r="Q263" i="1"/>
  <c r="P263" i="1"/>
  <c r="O263" i="1"/>
  <c r="N263" i="1"/>
  <c r="M263" i="1"/>
  <c r="T262" i="1"/>
  <c r="S262" i="1"/>
  <c r="R262" i="1"/>
  <c r="Q262" i="1"/>
  <c r="P262" i="1"/>
  <c r="O262" i="1"/>
  <c r="N262" i="1"/>
  <c r="M262" i="1"/>
  <c r="U261" i="1"/>
  <c r="T261" i="1"/>
  <c r="S261" i="1"/>
  <c r="R261" i="1"/>
  <c r="Q261" i="1"/>
  <c r="P261" i="1" s="1"/>
  <c r="O261" i="1"/>
  <c r="N261" i="1"/>
  <c r="M261" i="1"/>
  <c r="U260" i="1"/>
  <c r="T260" i="1"/>
  <c r="S260" i="1"/>
  <c r="R260" i="1"/>
  <c r="P260" i="1" s="1"/>
  <c r="Q260" i="1"/>
  <c r="O260" i="1"/>
  <c r="N260" i="1"/>
  <c r="M260" i="1"/>
  <c r="U259" i="1"/>
  <c r="T259" i="1"/>
  <c r="S259" i="1"/>
  <c r="R259" i="1"/>
  <c r="Q259" i="1"/>
  <c r="O259" i="1"/>
  <c r="N259" i="1"/>
  <c r="M259" i="1"/>
  <c r="U258" i="1"/>
  <c r="T258" i="1"/>
  <c r="S258" i="1"/>
  <c r="R258" i="1"/>
  <c r="Q258" i="1"/>
  <c r="P258" i="1"/>
  <c r="O258" i="1"/>
  <c r="N258" i="1"/>
  <c r="M258" i="1"/>
  <c r="T257" i="1"/>
  <c r="S257" i="1"/>
  <c r="R257" i="1"/>
  <c r="Q257" i="1"/>
  <c r="P257" i="1"/>
  <c r="O257" i="1"/>
  <c r="N257" i="1"/>
  <c r="M257" i="1"/>
  <c r="U256" i="1"/>
  <c r="T256" i="1"/>
  <c r="S256" i="1"/>
  <c r="R256" i="1"/>
  <c r="Q256" i="1"/>
  <c r="P256" i="1" s="1"/>
  <c r="O256" i="1"/>
  <c r="N256" i="1"/>
  <c r="M256" i="1"/>
  <c r="T255" i="1"/>
  <c r="S255" i="1"/>
  <c r="R255" i="1"/>
  <c r="Q255" i="1"/>
  <c r="O255" i="1"/>
  <c r="N255" i="1"/>
  <c r="M255" i="1"/>
  <c r="T254" i="1"/>
  <c r="S254" i="1"/>
  <c r="R254" i="1"/>
  <c r="Q254" i="1"/>
  <c r="O254" i="1"/>
  <c r="N254" i="1"/>
  <c r="M254" i="1"/>
  <c r="T253" i="1"/>
  <c r="S253" i="1"/>
  <c r="R253" i="1"/>
  <c r="Q253" i="1"/>
  <c r="P253" i="1" s="1"/>
  <c r="O253" i="1"/>
  <c r="N253" i="1"/>
  <c r="M253" i="1"/>
  <c r="T252" i="1"/>
  <c r="S252" i="1"/>
  <c r="R252" i="1"/>
  <c r="Q252" i="1"/>
  <c r="P252" i="1" s="1"/>
  <c r="O252" i="1"/>
  <c r="N252" i="1"/>
  <c r="M252" i="1"/>
  <c r="T251" i="1"/>
  <c r="S251" i="1"/>
  <c r="R251" i="1"/>
  <c r="Q251" i="1"/>
  <c r="O251" i="1"/>
  <c r="N251" i="1"/>
  <c r="M251" i="1"/>
  <c r="T250" i="1"/>
  <c r="S250" i="1"/>
  <c r="R250" i="1"/>
  <c r="Q250" i="1"/>
  <c r="O250" i="1"/>
  <c r="N250" i="1"/>
  <c r="M250" i="1"/>
  <c r="T249" i="1"/>
  <c r="S249" i="1"/>
  <c r="R249" i="1"/>
  <c r="Q249" i="1"/>
  <c r="P249" i="1" s="1"/>
  <c r="O249" i="1"/>
  <c r="N249" i="1"/>
  <c r="M249" i="1"/>
  <c r="T248" i="1"/>
  <c r="P248" i="1" s="1"/>
  <c r="S248" i="1"/>
  <c r="R248" i="1"/>
  <c r="Q248" i="1"/>
  <c r="O248" i="1"/>
  <c r="N248" i="1"/>
  <c r="M248" i="1"/>
  <c r="T247" i="1"/>
  <c r="P247" i="1" s="1"/>
  <c r="S247" i="1"/>
  <c r="R247" i="1"/>
  <c r="Q247" i="1"/>
  <c r="O247" i="1"/>
  <c r="N247" i="1"/>
  <c r="M247" i="1"/>
  <c r="T246" i="1"/>
  <c r="P246" i="1" s="1"/>
  <c r="S246" i="1"/>
  <c r="R246" i="1"/>
  <c r="Q246" i="1"/>
  <c r="O246" i="1"/>
  <c r="N246" i="1"/>
  <c r="M246" i="1"/>
  <c r="T245" i="1"/>
  <c r="P245" i="1" s="1"/>
  <c r="S245" i="1"/>
  <c r="R245" i="1"/>
  <c r="Q245" i="1"/>
  <c r="O245" i="1"/>
  <c r="N245" i="1"/>
  <c r="M245" i="1"/>
  <c r="U244" i="1"/>
  <c r="T244" i="1"/>
  <c r="S244" i="1"/>
  <c r="R244" i="1"/>
  <c r="Q244" i="1"/>
  <c r="P244" i="1" s="1"/>
  <c r="O244" i="1"/>
  <c r="N244" i="1"/>
  <c r="M244" i="1"/>
  <c r="T243" i="1"/>
  <c r="S243" i="1"/>
  <c r="R243" i="1"/>
  <c r="Q243" i="1"/>
  <c r="P243" i="1" s="1"/>
  <c r="O243" i="1"/>
  <c r="N243" i="1"/>
  <c r="M243" i="1"/>
  <c r="T242" i="1"/>
  <c r="S242" i="1"/>
  <c r="R242" i="1"/>
  <c r="Q242" i="1"/>
  <c r="P242" i="1" s="1"/>
  <c r="O242" i="1"/>
  <c r="N242" i="1"/>
  <c r="M242" i="1"/>
  <c r="U241" i="1"/>
  <c r="T241" i="1"/>
  <c r="S241" i="1"/>
  <c r="R241" i="1"/>
  <c r="P241" i="1" s="1"/>
  <c r="Q241" i="1"/>
  <c r="O241" i="1"/>
  <c r="N241" i="1"/>
  <c r="M241" i="1"/>
  <c r="U240" i="1"/>
  <c r="T240" i="1"/>
  <c r="S240" i="1"/>
  <c r="R240" i="1"/>
  <c r="Q240" i="1"/>
  <c r="P240" i="1" s="1"/>
  <c r="O240" i="1"/>
  <c r="N240" i="1"/>
  <c r="M240" i="1"/>
  <c r="U239" i="1"/>
  <c r="T239" i="1"/>
  <c r="S239" i="1"/>
  <c r="R239" i="1"/>
  <c r="Q239" i="1"/>
  <c r="P239" i="1"/>
  <c r="O239" i="1"/>
  <c r="N239" i="1"/>
  <c r="M239" i="1"/>
  <c r="T238" i="1"/>
  <c r="P238" i="1" s="1"/>
  <c r="S238" i="1"/>
  <c r="R238" i="1"/>
  <c r="Q238" i="1"/>
  <c r="O238" i="1"/>
  <c r="N238" i="1"/>
  <c r="M238" i="1"/>
  <c r="T237" i="1"/>
  <c r="S237" i="1"/>
  <c r="R237" i="1"/>
  <c r="Q237" i="1"/>
  <c r="P237" i="1"/>
  <c r="O237" i="1"/>
  <c r="N237" i="1"/>
  <c r="M237" i="1"/>
  <c r="T236" i="1"/>
  <c r="P236" i="1" s="1"/>
  <c r="S236" i="1"/>
  <c r="R236" i="1"/>
  <c r="Q236" i="1"/>
  <c r="O236" i="1"/>
  <c r="N236" i="1"/>
  <c r="M236" i="1"/>
  <c r="T235" i="1"/>
  <c r="S235" i="1"/>
  <c r="R235" i="1"/>
  <c r="Q235" i="1"/>
  <c r="P235" i="1"/>
  <c r="O235" i="1"/>
  <c r="N235" i="1"/>
  <c r="M235" i="1"/>
  <c r="T234" i="1"/>
  <c r="P234" i="1" s="1"/>
  <c r="S234" i="1"/>
  <c r="R234" i="1"/>
  <c r="Q234" i="1"/>
  <c r="O234" i="1"/>
  <c r="N234" i="1"/>
  <c r="M234" i="1"/>
  <c r="T233" i="1"/>
  <c r="P233" i="1" s="1"/>
  <c r="S233" i="1"/>
  <c r="R233" i="1"/>
  <c r="Q233" i="1"/>
  <c r="O233" i="1"/>
  <c r="N233" i="1"/>
  <c r="M233" i="1"/>
  <c r="T232" i="1"/>
  <c r="P232" i="1" s="1"/>
  <c r="S232" i="1"/>
  <c r="R232" i="1"/>
  <c r="Q232" i="1"/>
  <c r="O232" i="1"/>
  <c r="N232" i="1"/>
  <c r="M232" i="1"/>
  <c r="T231" i="1"/>
  <c r="P231" i="1" s="1"/>
  <c r="S231" i="1"/>
  <c r="R231" i="1"/>
  <c r="Q231" i="1"/>
  <c r="O231" i="1"/>
  <c r="N231" i="1"/>
  <c r="M231" i="1"/>
  <c r="T230" i="1"/>
  <c r="P230" i="1" s="1"/>
  <c r="S230" i="1"/>
  <c r="R230" i="1"/>
  <c r="Q230" i="1"/>
  <c r="O230" i="1"/>
  <c r="N230" i="1"/>
  <c r="M230" i="1"/>
  <c r="U229" i="1"/>
  <c r="T229" i="1"/>
  <c r="S229" i="1"/>
  <c r="R229" i="1"/>
  <c r="Q229" i="1"/>
  <c r="P229" i="1" s="1"/>
  <c r="O229" i="1"/>
  <c r="N229" i="1"/>
  <c r="M229" i="1"/>
  <c r="T228" i="1"/>
  <c r="S228" i="1"/>
  <c r="R228" i="1"/>
  <c r="Q228" i="1"/>
  <c r="P228" i="1" s="1"/>
  <c r="O228" i="1"/>
  <c r="N228" i="1"/>
  <c r="M228" i="1"/>
  <c r="T227" i="1"/>
  <c r="S227" i="1"/>
  <c r="R227" i="1"/>
  <c r="Q227" i="1"/>
  <c r="P227" i="1" s="1"/>
  <c r="O227" i="1"/>
  <c r="N227" i="1"/>
  <c r="M227" i="1"/>
  <c r="T226" i="1"/>
  <c r="S226" i="1"/>
  <c r="R226" i="1"/>
  <c r="Q226" i="1"/>
  <c r="P226" i="1" s="1"/>
  <c r="O226" i="1"/>
  <c r="N226" i="1"/>
  <c r="M226" i="1"/>
  <c r="T225" i="1"/>
  <c r="S225" i="1"/>
  <c r="R225" i="1"/>
  <c r="Q225" i="1"/>
  <c r="P225" i="1" s="1"/>
  <c r="O225" i="1"/>
  <c r="N225" i="1"/>
  <c r="M225" i="1"/>
  <c r="T224" i="1"/>
  <c r="S224" i="1"/>
  <c r="R224" i="1"/>
  <c r="Q224" i="1"/>
  <c r="P224" i="1" s="1"/>
  <c r="O224" i="1"/>
  <c r="N224" i="1"/>
  <c r="M224" i="1"/>
  <c r="U223" i="1"/>
  <c r="T223" i="1"/>
  <c r="S223" i="1"/>
  <c r="R223" i="1"/>
  <c r="P223" i="1" s="1"/>
  <c r="Q223" i="1"/>
  <c r="O223" i="1"/>
  <c r="N223" i="1"/>
  <c r="M223" i="1"/>
  <c r="T222" i="1"/>
  <c r="S222" i="1"/>
  <c r="R222" i="1"/>
  <c r="P222" i="1" s="1"/>
  <c r="Q222" i="1"/>
  <c r="O222" i="1"/>
  <c r="N222" i="1"/>
  <c r="M222" i="1"/>
  <c r="T221" i="1"/>
  <c r="S221" i="1"/>
  <c r="R221" i="1"/>
  <c r="P221" i="1" s="1"/>
  <c r="Q221" i="1"/>
  <c r="O221" i="1"/>
  <c r="N221" i="1"/>
  <c r="M221" i="1"/>
  <c r="T220" i="1"/>
  <c r="S220" i="1"/>
  <c r="R220" i="1"/>
  <c r="P220" i="1" s="1"/>
  <c r="Q220" i="1"/>
  <c r="O220" i="1"/>
  <c r="N220" i="1"/>
  <c r="M220" i="1"/>
  <c r="T219" i="1"/>
  <c r="S219" i="1"/>
  <c r="R219" i="1"/>
  <c r="P219" i="1" s="1"/>
  <c r="Q219" i="1"/>
  <c r="O219" i="1"/>
  <c r="N219" i="1"/>
  <c r="M219" i="1"/>
  <c r="T218" i="1"/>
  <c r="S218" i="1"/>
  <c r="R218" i="1"/>
  <c r="P218" i="1" s="1"/>
  <c r="Q218" i="1"/>
  <c r="O218" i="1"/>
  <c r="N218" i="1"/>
  <c r="M218" i="1"/>
  <c r="T217" i="1"/>
  <c r="S217" i="1"/>
  <c r="R217" i="1"/>
  <c r="P217" i="1" s="1"/>
  <c r="Q217" i="1"/>
  <c r="O217" i="1"/>
  <c r="N217" i="1"/>
  <c r="M217" i="1"/>
  <c r="U216" i="1"/>
  <c r="T216" i="1"/>
  <c r="S216" i="1"/>
  <c r="R216" i="1"/>
  <c r="Q216" i="1"/>
  <c r="P216" i="1" s="1"/>
  <c r="O216" i="1"/>
  <c r="N216" i="1"/>
  <c r="M216" i="1"/>
  <c r="T215" i="1"/>
  <c r="S215" i="1"/>
  <c r="R215" i="1"/>
  <c r="Q215" i="1"/>
  <c r="P215" i="1" s="1"/>
  <c r="O215" i="1"/>
  <c r="N215" i="1"/>
  <c r="M215" i="1"/>
  <c r="T214" i="1"/>
  <c r="S214" i="1"/>
  <c r="R214" i="1"/>
  <c r="Q214" i="1"/>
  <c r="P214" i="1" s="1"/>
  <c r="O214" i="1"/>
  <c r="N214" i="1"/>
  <c r="M214" i="1"/>
  <c r="T213" i="1"/>
  <c r="S213" i="1"/>
  <c r="R213" i="1"/>
  <c r="Q213" i="1"/>
  <c r="P213" i="1" s="1"/>
  <c r="O213" i="1"/>
  <c r="N213" i="1"/>
  <c r="M213" i="1"/>
  <c r="T212" i="1"/>
  <c r="S212" i="1"/>
  <c r="R212" i="1"/>
  <c r="Q212" i="1"/>
  <c r="P212" i="1" s="1"/>
  <c r="O212" i="1"/>
  <c r="N212" i="1"/>
  <c r="M212" i="1"/>
  <c r="T211" i="1"/>
  <c r="S211" i="1"/>
  <c r="R211" i="1"/>
  <c r="Q211" i="1"/>
  <c r="P211" i="1" s="1"/>
  <c r="O211" i="1"/>
  <c r="N211" i="1"/>
  <c r="M211" i="1"/>
  <c r="U210" i="1"/>
  <c r="T210" i="1"/>
  <c r="S210" i="1"/>
  <c r="R210" i="1"/>
  <c r="Q210" i="1"/>
  <c r="P210" i="1"/>
  <c r="O210" i="1"/>
  <c r="N210" i="1"/>
  <c r="M210" i="1"/>
  <c r="U209" i="1"/>
  <c r="T209" i="1"/>
  <c r="S209" i="1"/>
  <c r="R209" i="1"/>
  <c r="Q209" i="1"/>
  <c r="P209" i="1" s="1"/>
  <c r="O209" i="1"/>
  <c r="N209" i="1"/>
  <c r="M209" i="1"/>
  <c r="T208" i="1"/>
  <c r="S208" i="1"/>
  <c r="R208" i="1"/>
  <c r="Q208" i="1"/>
  <c r="P208" i="1" s="1"/>
  <c r="O208" i="1"/>
  <c r="N208" i="1"/>
  <c r="M208" i="1"/>
  <c r="T207" i="1"/>
  <c r="S207" i="1"/>
  <c r="R207" i="1"/>
  <c r="Q207" i="1"/>
  <c r="P207" i="1" s="1"/>
  <c r="O207" i="1"/>
  <c r="N207" i="1"/>
  <c r="M207" i="1"/>
  <c r="T206" i="1"/>
  <c r="S206" i="1"/>
  <c r="R206" i="1"/>
  <c r="Q206" i="1"/>
  <c r="P206" i="1" s="1"/>
  <c r="O206" i="1"/>
  <c r="N206" i="1"/>
  <c r="M206" i="1"/>
  <c r="T205" i="1"/>
  <c r="S205" i="1"/>
  <c r="R205" i="1"/>
  <c r="Q205" i="1"/>
  <c r="P205" i="1" s="1"/>
  <c r="O205" i="1"/>
  <c r="N205" i="1"/>
  <c r="M205" i="1"/>
  <c r="T204" i="1"/>
  <c r="S204" i="1"/>
  <c r="R204" i="1"/>
  <c r="Q204" i="1"/>
  <c r="P204" i="1" s="1"/>
  <c r="O204" i="1"/>
  <c r="N204" i="1"/>
  <c r="M204" i="1"/>
  <c r="T203" i="1"/>
  <c r="S203" i="1"/>
  <c r="R203" i="1"/>
  <c r="Q203" i="1"/>
  <c r="P203" i="1" s="1"/>
  <c r="O203" i="1"/>
  <c r="N203" i="1"/>
  <c r="M203" i="1"/>
  <c r="T202" i="1"/>
  <c r="S202" i="1"/>
  <c r="R202" i="1"/>
  <c r="Q202" i="1"/>
  <c r="P202" i="1" s="1"/>
  <c r="O202" i="1"/>
  <c r="N202" i="1"/>
  <c r="M202" i="1"/>
  <c r="T201" i="1"/>
  <c r="S201" i="1"/>
  <c r="R201" i="1"/>
  <c r="Q201" i="1"/>
  <c r="P201" i="1" s="1"/>
  <c r="O201" i="1"/>
  <c r="N201" i="1"/>
  <c r="M201" i="1"/>
  <c r="T200" i="1"/>
  <c r="S200" i="1"/>
  <c r="R200" i="1"/>
  <c r="Q200" i="1"/>
  <c r="P200" i="1" s="1"/>
  <c r="O200" i="1"/>
  <c r="N200" i="1"/>
  <c r="M200" i="1"/>
  <c r="T199" i="1"/>
  <c r="S199" i="1"/>
  <c r="R199" i="1"/>
  <c r="Q199" i="1"/>
  <c r="P199" i="1" s="1"/>
  <c r="O199" i="1"/>
  <c r="N199" i="1"/>
  <c r="M199" i="1"/>
  <c r="T198" i="1"/>
  <c r="S198" i="1"/>
  <c r="R198" i="1"/>
  <c r="Q198" i="1"/>
  <c r="P198" i="1" s="1"/>
  <c r="O198" i="1"/>
  <c r="N198" i="1"/>
  <c r="M198" i="1"/>
  <c r="T197" i="1"/>
  <c r="S197" i="1"/>
  <c r="R197" i="1"/>
  <c r="Q197" i="1"/>
  <c r="P197" i="1" s="1"/>
  <c r="O197" i="1"/>
  <c r="N197" i="1"/>
  <c r="M197" i="1"/>
  <c r="T196" i="1"/>
  <c r="S196" i="1"/>
  <c r="R196" i="1"/>
  <c r="Q196" i="1"/>
  <c r="P196" i="1" s="1"/>
  <c r="O196" i="1"/>
  <c r="N196" i="1"/>
  <c r="M196" i="1"/>
  <c r="T195" i="1"/>
  <c r="S195" i="1"/>
  <c r="R195" i="1"/>
  <c r="Q195" i="1"/>
  <c r="P195" i="1" s="1"/>
  <c r="O195" i="1"/>
  <c r="N195" i="1"/>
  <c r="M195" i="1"/>
  <c r="T194" i="1"/>
  <c r="S194" i="1"/>
  <c r="R194" i="1"/>
  <c r="Q194" i="1"/>
  <c r="P194" i="1" s="1"/>
  <c r="O194" i="1"/>
  <c r="N194" i="1"/>
  <c r="M194" i="1"/>
  <c r="T193" i="1"/>
  <c r="S193" i="1"/>
  <c r="R193" i="1"/>
  <c r="Q193" i="1"/>
  <c r="P193" i="1" s="1"/>
  <c r="O193" i="1"/>
  <c r="N193" i="1"/>
  <c r="M193" i="1"/>
  <c r="T192" i="1"/>
  <c r="S192" i="1"/>
  <c r="R192" i="1"/>
  <c r="Q192" i="1"/>
  <c r="P192" i="1" s="1"/>
  <c r="O192" i="1"/>
  <c r="N192" i="1"/>
  <c r="M192" i="1"/>
  <c r="T191" i="1"/>
  <c r="S191" i="1"/>
  <c r="R191" i="1"/>
  <c r="Q191" i="1"/>
  <c r="P191" i="1" s="1"/>
  <c r="O191" i="1"/>
  <c r="N191" i="1"/>
  <c r="M191" i="1"/>
  <c r="T190" i="1"/>
  <c r="S190" i="1"/>
  <c r="R190" i="1"/>
  <c r="Q190" i="1"/>
  <c r="P190" i="1" s="1"/>
  <c r="O190" i="1"/>
  <c r="N190" i="1"/>
  <c r="M190" i="1"/>
  <c r="U189" i="1"/>
  <c r="T189" i="1"/>
  <c r="S189" i="1"/>
  <c r="R189" i="1"/>
  <c r="P189" i="1" s="1"/>
  <c r="Q189" i="1"/>
  <c r="O189" i="1"/>
  <c r="N189" i="1"/>
  <c r="M189" i="1"/>
  <c r="U188" i="1"/>
  <c r="T188" i="1"/>
  <c r="S188" i="1"/>
  <c r="R188" i="1"/>
  <c r="Q188" i="1"/>
  <c r="P188" i="1" s="1"/>
  <c r="O188" i="1"/>
  <c r="N188" i="1"/>
  <c r="M188" i="1"/>
  <c r="U187" i="1"/>
  <c r="T187" i="1"/>
  <c r="P187" i="1" s="1"/>
  <c r="S187" i="1"/>
  <c r="R187" i="1"/>
  <c r="Q187" i="1"/>
  <c r="O187" i="1"/>
  <c r="N187" i="1"/>
  <c r="M187" i="1"/>
  <c r="T186" i="1"/>
  <c r="P186" i="1" s="1"/>
  <c r="S186" i="1"/>
  <c r="R186" i="1"/>
  <c r="Q186" i="1"/>
  <c r="O186" i="1"/>
  <c r="N186" i="1"/>
  <c r="M186" i="1"/>
  <c r="T185" i="1"/>
  <c r="S185" i="1"/>
  <c r="R185" i="1"/>
  <c r="Q185" i="1"/>
  <c r="P185" i="1"/>
  <c r="O185" i="1"/>
  <c r="N185" i="1"/>
  <c r="M185" i="1"/>
  <c r="T184" i="1"/>
  <c r="S184" i="1"/>
  <c r="R184" i="1"/>
  <c r="Q184" i="1"/>
  <c r="P184" i="1"/>
  <c r="O184" i="1"/>
  <c r="N184" i="1"/>
  <c r="M184" i="1"/>
  <c r="U183" i="1"/>
  <c r="T183" i="1"/>
  <c r="S183" i="1"/>
  <c r="R183" i="1"/>
  <c r="Q183" i="1"/>
  <c r="P183" i="1" s="1"/>
  <c r="O183" i="1"/>
  <c r="N183" i="1"/>
  <c r="M183" i="1"/>
  <c r="T182" i="1"/>
  <c r="S182" i="1"/>
  <c r="R182" i="1"/>
  <c r="Q182" i="1"/>
  <c r="P182" i="1" s="1"/>
  <c r="O182" i="1"/>
  <c r="N182" i="1"/>
  <c r="M182" i="1"/>
  <c r="T181" i="1"/>
  <c r="S181" i="1"/>
  <c r="R181" i="1"/>
  <c r="Q181" i="1"/>
  <c r="P181" i="1" s="1"/>
  <c r="O181" i="1"/>
  <c r="N181" i="1"/>
  <c r="M181" i="1"/>
  <c r="U180" i="1"/>
  <c r="T180" i="1"/>
  <c r="S180" i="1"/>
  <c r="R180" i="1"/>
  <c r="P180" i="1" s="1"/>
  <c r="Q180" i="1"/>
  <c r="O180" i="1"/>
  <c r="N180" i="1"/>
  <c r="M180" i="1"/>
  <c r="U179" i="1"/>
  <c r="T179" i="1"/>
  <c r="S179" i="1"/>
  <c r="R179" i="1"/>
  <c r="Q179" i="1"/>
  <c r="P179" i="1" s="1"/>
  <c r="O179" i="1"/>
  <c r="N179" i="1"/>
  <c r="M179" i="1"/>
  <c r="T178" i="1"/>
  <c r="S178" i="1"/>
  <c r="R178" i="1"/>
  <c r="Q178" i="1"/>
  <c r="P178" i="1" s="1"/>
  <c r="O178" i="1"/>
  <c r="N178" i="1"/>
  <c r="M178" i="1"/>
  <c r="T177" i="1"/>
  <c r="S177" i="1"/>
  <c r="R177" i="1"/>
  <c r="Q177" i="1"/>
  <c r="P177" i="1" s="1"/>
  <c r="O177" i="1"/>
  <c r="N177" i="1"/>
  <c r="M177" i="1"/>
  <c r="T176" i="1"/>
  <c r="S176" i="1"/>
  <c r="R176" i="1"/>
  <c r="Q176" i="1"/>
  <c r="P176" i="1" s="1"/>
  <c r="O176" i="1"/>
  <c r="N176" i="1"/>
  <c r="M176" i="1"/>
  <c r="T175" i="1"/>
  <c r="S175" i="1"/>
  <c r="R175" i="1"/>
  <c r="Q175" i="1"/>
  <c r="P175" i="1" s="1"/>
  <c r="O175" i="1"/>
  <c r="N175" i="1"/>
  <c r="M175" i="1"/>
  <c r="T174" i="1"/>
  <c r="S174" i="1"/>
  <c r="R174" i="1"/>
  <c r="Q174" i="1"/>
  <c r="P174" i="1" s="1"/>
  <c r="O174" i="1"/>
  <c r="N174" i="1"/>
  <c r="M174" i="1"/>
  <c r="T173" i="1"/>
  <c r="S173" i="1"/>
  <c r="R173" i="1"/>
  <c r="Q173" i="1"/>
  <c r="P173" i="1" s="1"/>
  <c r="O173" i="1"/>
  <c r="N173" i="1"/>
  <c r="M173" i="1"/>
  <c r="T172" i="1"/>
  <c r="S172" i="1"/>
  <c r="R172" i="1"/>
  <c r="Q172" i="1"/>
  <c r="P172" i="1" s="1"/>
  <c r="O172" i="1"/>
  <c r="N172" i="1"/>
  <c r="M172" i="1"/>
  <c r="T171" i="1"/>
  <c r="S171" i="1"/>
  <c r="R171" i="1"/>
  <c r="Q171" i="1"/>
  <c r="P171" i="1" s="1"/>
  <c r="O171" i="1"/>
  <c r="N171" i="1"/>
  <c r="M171" i="1"/>
  <c r="T170" i="1"/>
  <c r="S170" i="1"/>
  <c r="R170" i="1"/>
  <c r="Q170" i="1"/>
  <c r="P170" i="1" s="1"/>
  <c r="O170" i="1"/>
  <c r="N170" i="1"/>
  <c r="M170" i="1"/>
  <c r="T169" i="1"/>
  <c r="S169" i="1"/>
  <c r="R169" i="1"/>
  <c r="Q169" i="1"/>
  <c r="P169" i="1" s="1"/>
  <c r="O169" i="1"/>
  <c r="N169" i="1"/>
  <c r="M169" i="1"/>
  <c r="T168" i="1"/>
  <c r="S168" i="1"/>
  <c r="R168" i="1"/>
  <c r="Q168" i="1"/>
  <c r="P168" i="1" s="1"/>
  <c r="O168" i="1"/>
  <c r="N168" i="1"/>
  <c r="M168" i="1"/>
  <c r="T167" i="1"/>
  <c r="S167" i="1"/>
  <c r="R167" i="1"/>
  <c r="Q167" i="1"/>
  <c r="P167" i="1" s="1"/>
  <c r="O167" i="1"/>
  <c r="N167" i="1"/>
  <c r="M167" i="1"/>
  <c r="U166" i="1"/>
  <c r="T166" i="1"/>
  <c r="P166" i="1" s="1"/>
  <c r="S166" i="1"/>
  <c r="R166" i="1"/>
  <c r="Q166" i="1"/>
  <c r="O166" i="1"/>
  <c r="N166" i="1"/>
  <c r="M166" i="1"/>
  <c r="U165" i="1"/>
  <c r="T165" i="1"/>
  <c r="S165" i="1"/>
  <c r="R165" i="1"/>
  <c r="Q165" i="1"/>
  <c r="P165" i="1" s="1"/>
  <c r="O165" i="1"/>
  <c r="N165" i="1"/>
  <c r="M165" i="1"/>
  <c r="T164" i="1"/>
  <c r="S164" i="1"/>
  <c r="R164" i="1"/>
  <c r="Q164" i="1"/>
  <c r="P164" i="1" s="1"/>
  <c r="O164" i="1"/>
  <c r="N164" i="1"/>
  <c r="M164" i="1"/>
  <c r="T163" i="1"/>
  <c r="S163" i="1"/>
  <c r="R163" i="1"/>
  <c r="Q163" i="1"/>
  <c r="P163" i="1" s="1"/>
  <c r="O163" i="1"/>
  <c r="N163" i="1"/>
  <c r="M163" i="1"/>
  <c r="T162" i="1"/>
  <c r="S162" i="1"/>
  <c r="R162" i="1"/>
  <c r="Q162" i="1"/>
  <c r="P162" i="1" s="1"/>
  <c r="O162" i="1"/>
  <c r="N162" i="1"/>
  <c r="M162" i="1"/>
  <c r="T161" i="1"/>
  <c r="S161" i="1"/>
  <c r="R161" i="1"/>
  <c r="Q161" i="1"/>
  <c r="P161" i="1" s="1"/>
  <c r="O161" i="1"/>
  <c r="N161" i="1"/>
  <c r="M161" i="1"/>
  <c r="T160" i="1"/>
  <c r="S160" i="1"/>
  <c r="R160" i="1"/>
  <c r="Q160" i="1"/>
  <c r="P160" i="1" s="1"/>
  <c r="O160" i="1"/>
  <c r="N160" i="1"/>
  <c r="M160" i="1"/>
  <c r="T159" i="1"/>
  <c r="S159" i="1"/>
  <c r="R159" i="1"/>
  <c r="Q159" i="1"/>
  <c r="P159" i="1" s="1"/>
  <c r="O159" i="1"/>
  <c r="N159" i="1"/>
  <c r="M159" i="1"/>
  <c r="T158" i="1"/>
  <c r="S158" i="1"/>
  <c r="R158" i="1"/>
  <c r="Q158" i="1"/>
  <c r="P158" i="1" s="1"/>
  <c r="O158" i="1"/>
  <c r="N158" i="1"/>
  <c r="M158" i="1"/>
  <c r="T157" i="1"/>
  <c r="S157" i="1"/>
  <c r="R157" i="1"/>
  <c r="Q157" i="1"/>
  <c r="P157" i="1" s="1"/>
  <c r="O157" i="1"/>
  <c r="N157" i="1"/>
  <c r="M157" i="1"/>
  <c r="T156" i="1"/>
  <c r="S156" i="1"/>
  <c r="R156" i="1"/>
  <c r="Q156" i="1"/>
  <c r="P156" i="1" s="1"/>
  <c r="O156" i="1"/>
  <c r="N156" i="1"/>
  <c r="M156" i="1"/>
  <c r="T155" i="1"/>
  <c r="S155" i="1"/>
  <c r="R155" i="1"/>
  <c r="Q155" i="1"/>
  <c r="P155" i="1" s="1"/>
  <c r="O155" i="1"/>
  <c r="N155" i="1"/>
  <c r="M155" i="1"/>
  <c r="T154" i="1"/>
  <c r="S154" i="1"/>
  <c r="R154" i="1"/>
  <c r="Q154" i="1"/>
  <c r="P154" i="1" s="1"/>
  <c r="O154" i="1"/>
  <c r="N154" i="1"/>
  <c r="M154" i="1"/>
  <c r="T153" i="1"/>
  <c r="S153" i="1"/>
  <c r="R153" i="1"/>
  <c r="Q153" i="1"/>
  <c r="P153" i="1" s="1"/>
  <c r="O153" i="1"/>
  <c r="N153" i="1"/>
  <c r="M153" i="1"/>
  <c r="T152" i="1"/>
  <c r="S152" i="1"/>
  <c r="R152" i="1"/>
  <c r="Q152" i="1"/>
  <c r="P152" i="1" s="1"/>
  <c r="O152" i="1"/>
  <c r="N152" i="1"/>
  <c r="M152" i="1"/>
  <c r="T151" i="1"/>
  <c r="S151" i="1"/>
  <c r="R151" i="1"/>
  <c r="Q151" i="1"/>
  <c r="P151" i="1" s="1"/>
  <c r="O151" i="1"/>
  <c r="N151" i="1"/>
  <c r="M151" i="1"/>
  <c r="T150" i="1"/>
  <c r="S150" i="1"/>
  <c r="R150" i="1"/>
  <c r="Q150" i="1"/>
  <c r="P150" i="1" s="1"/>
  <c r="O150" i="1"/>
  <c r="N150" i="1"/>
  <c r="M150" i="1"/>
  <c r="T149" i="1"/>
  <c r="S149" i="1"/>
  <c r="R149" i="1"/>
  <c r="Q149" i="1"/>
  <c r="P149" i="1" s="1"/>
  <c r="O149" i="1"/>
  <c r="N149" i="1"/>
  <c r="M149" i="1"/>
  <c r="T148" i="1"/>
  <c r="S148" i="1"/>
  <c r="R148" i="1"/>
  <c r="Q148" i="1"/>
  <c r="P148" i="1" s="1"/>
  <c r="O148" i="1"/>
  <c r="N148" i="1"/>
  <c r="M148" i="1"/>
  <c r="T147" i="1"/>
  <c r="S147" i="1"/>
  <c r="R147" i="1"/>
  <c r="Q147" i="1"/>
  <c r="P147" i="1" s="1"/>
  <c r="O147" i="1"/>
  <c r="N147" i="1"/>
  <c r="M147" i="1"/>
  <c r="T146" i="1"/>
  <c r="S146" i="1"/>
  <c r="R146" i="1"/>
  <c r="Q146" i="1"/>
  <c r="P146" i="1" s="1"/>
  <c r="O146" i="1"/>
  <c r="N146" i="1"/>
  <c r="M146" i="1"/>
  <c r="T145" i="1"/>
  <c r="S145" i="1"/>
  <c r="R145" i="1"/>
  <c r="Q145" i="1"/>
  <c r="P145" i="1" s="1"/>
  <c r="O145" i="1"/>
  <c r="N145" i="1"/>
  <c r="M145" i="1"/>
  <c r="T144" i="1"/>
  <c r="S144" i="1"/>
  <c r="R144" i="1"/>
  <c r="Q144" i="1"/>
  <c r="P144" i="1" s="1"/>
  <c r="O144" i="1"/>
  <c r="N144" i="1"/>
  <c r="M144" i="1"/>
  <c r="T143" i="1"/>
  <c r="S143" i="1"/>
  <c r="R143" i="1"/>
  <c r="Q143" i="1"/>
  <c r="P143" i="1" s="1"/>
  <c r="O143" i="1"/>
  <c r="N143" i="1"/>
  <c r="M143" i="1"/>
  <c r="T142" i="1"/>
  <c r="S142" i="1"/>
  <c r="R142" i="1"/>
  <c r="Q142" i="1"/>
  <c r="P142" i="1" s="1"/>
  <c r="O142" i="1"/>
  <c r="N142" i="1"/>
  <c r="M142" i="1"/>
  <c r="T141" i="1"/>
  <c r="S141" i="1"/>
  <c r="R141" i="1"/>
  <c r="Q141" i="1"/>
  <c r="P141" i="1" s="1"/>
  <c r="O141" i="1"/>
  <c r="N141" i="1"/>
  <c r="M141" i="1"/>
  <c r="U140" i="1"/>
  <c r="T140" i="1"/>
  <c r="S140" i="1"/>
  <c r="R140" i="1"/>
  <c r="P140" i="1" s="1"/>
  <c r="Q140" i="1"/>
  <c r="O140" i="1"/>
  <c r="N140" i="1"/>
  <c r="M140" i="1"/>
  <c r="U139" i="1"/>
  <c r="T139" i="1"/>
  <c r="S139" i="1"/>
  <c r="R139" i="1"/>
  <c r="Q139" i="1"/>
  <c r="P139" i="1" s="1"/>
  <c r="O139" i="1"/>
  <c r="N139" i="1"/>
  <c r="M139" i="1"/>
  <c r="T138" i="1"/>
  <c r="S138" i="1"/>
  <c r="R138" i="1"/>
  <c r="Q138" i="1"/>
  <c r="P138" i="1" s="1"/>
  <c r="O138" i="1"/>
  <c r="N138" i="1"/>
  <c r="M138" i="1"/>
  <c r="T137" i="1"/>
  <c r="S137" i="1"/>
  <c r="R137" i="1"/>
  <c r="Q137" i="1"/>
  <c r="P137" i="1" s="1"/>
  <c r="O137" i="1"/>
  <c r="N137" i="1"/>
  <c r="M137" i="1"/>
  <c r="V136" i="1"/>
  <c r="T136" i="1"/>
  <c r="P136" i="1" s="1"/>
  <c r="S136" i="1"/>
  <c r="R136" i="1"/>
  <c r="Q136" i="1"/>
  <c r="O136" i="1"/>
  <c r="N136" i="1"/>
  <c r="M136" i="1"/>
  <c r="V135" i="1"/>
  <c r="T135" i="1"/>
  <c r="S135" i="1"/>
  <c r="R135" i="1"/>
  <c r="Q135" i="1"/>
  <c r="P135" i="1" s="1"/>
  <c r="O135" i="1"/>
  <c r="N135" i="1"/>
  <c r="M135" i="1"/>
  <c r="T134" i="1"/>
  <c r="S134" i="1"/>
  <c r="R134" i="1"/>
  <c r="Q134" i="1"/>
  <c r="P134" i="1" s="1"/>
  <c r="O134" i="1"/>
  <c r="N134" i="1"/>
  <c r="M134" i="1"/>
  <c r="T133" i="1"/>
  <c r="S133" i="1"/>
  <c r="R133" i="1"/>
  <c r="Q133" i="1"/>
  <c r="P133" i="1" s="1"/>
  <c r="O133" i="1"/>
  <c r="N133" i="1"/>
  <c r="M133" i="1"/>
  <c r="T132" i="1"/>
  <c r="S132" i="1"/>
  <c r="R132" i="1"/>
  <c r="Q132" i="1"/>
  <c r="P132" i="1" s="1"/>
  <c r="O132" i="1"/>
  <c r="N132" i="1"/>
  <c r="M132" i="1"/>
  <c r="T131" i="1"/>
  <c r="S131" i="1"/>
  <c r="R131" i="1"/>
  <c r="Q131" i="1"/>
  <c r="P131" i="1" s="1"/>
  <c r="O131" i="1"/>
  <c r="N131" i="1"/>
  <c r="M131" i="1"/>
  <c r="T130" i="1"/>
  <c r="S130" i="1"/>
  <c r="R130" i="1"/>
  <c r="Q130" i="1"/>
  <c r="P130" i="1" s="1"/>
  <c r="O130" i="1"/>
  <c r="N130" i="1"/>
  <c r="M130" i="1"/>
  <c r="T129" i="1"/>
  <c r="S129" i="1"/>
  <c r="R129" i="1"/>
  <c r="Q129" i="1"/>
  <c r="P129" i="1" s="1"/>
  <c r="O129" i="1"/>
  <c r="N129" i="1"/>
  <c r="M129" i="1"/>
  <c r="T128" i="1"/>
  <c r="S128" i="1"/>
  <c r="R128" i="1"/>
  <c r="Q128" i="1"/>
  <c r="P128" i="1" s="1"/>
  <c r="O128" i="1"/>
  <c r="N128" i="1"/>
  <c r="M128" i="1"/>
  <c r="T127" i="1"/>
  <c r="S127" i="1"/>
  <c r="R127" i="1"/>
  <c r="Q127" i="1"/>
  <c r="P127" i="1" s="1"/>
  <c r="O127" i="1"/>
  <c r="N127" i="1"/>
  <c r="M127" i="1"/>
  <c r="T126" i="1"/>
  <c r="S126" i="1"/>
  <c r="R126" i="1"/>
  <c r="Q126" i="1"/>
  <c r="P126" i="1" s="1"/>
  <c r="O126" i="1"/>
  <c r="N126" i="1"/>
  <c r="M126" i="1"/>
  <c r="T125" i="1"/>
  <c r="S125" i="1"/>
  <c r="R125" i="1"/>
  <c r="Q125" i="1"/>
  <c r="P125" i="1" s="1"/>
  <c r="O125" i="1"/>
  <c r="N125" i="1"/>
  <c r="M125" i="1"/>
  <c r="T124" i="1"/>
  <c r="S124" i="1"/>
  <c r="R124" i="1"/>
  <c r="Q124" i="1"/>
  <c r="P124" i="1" s="1"/>
  <c r="O124" i="1"/>
  <c r="N124" i="1"/>
  <c r="M124" i="1"/>
  <c r="T123" i="1"/>
  <c r="S123" i="1"/>
  <c r="R123" i="1"/>
  <c r="Q123" i="1"/>
  <c r="P123" i="1" s="1"/>
  <c r="O123" i="1"/>
  <c r="N123" i="1"/>
  <c r="M123" i="1"/>
  <c r="T122" i="1"/>
  <c r="S122" i="1"/>
  <c r="R122" i="1"/>
  <c r="Q122" i="1"/>
  <c r="P122" i="1" s="1"/>
  <c r="O122" i="1"/>
  <c r="N122" i="1"/>
  <c r="M122" i="1"/>
  <c r="T121" i="1"/>
  <c r="S121" i="1"/>
  <c r="R121" i="1"/>
  <c r="Q121" i="1"/>
  <c r="P121" i="1" s="1"/>
  <c r="O121" i="1"/>
  <c r="N121" i="1"/>
  <c r="M121" i="1"/>
  <c r="T120" i="1"/>
  <c r="S120" i="1"/>
  <c r="R120" i="1"/>
  <c r="Q120" i="1"/>
  <c r="P120" i="1" s="1"/>
  <c r="O120" i="1"/>
  <c r="N120" i="1"/>
  <c r="M120" i="1"/>
  <c r="T119" i="1"/>
  <c r="S119" i="1"/>
  <c r="R119" i="1"/>
  <c r="Q119" i="1"/>
  <c r="P119" i="1" s="1"/>
  <c r="O119" i="1"/>
  <c r="N119" i="1"/>
  <c r="M119" i="1"/>
  <c r="T118" i="1"/>
  <c r="S118" i="1"/>
  <c r="R118" i="1"/>
  <c r="Q118" i="1"/>
  <c r="P118" i="1" s="1"/>
  <c r="O118" i="1"/>
  <c r="N118" i="1"/>
  <c r="M118" i="1"/>
  <c r="T117" i="1"/>
  <c r="S117" i="1"/>
  <c r="R117" i="1"/>
  <c r="Q117" i="1"/>
  <c r="P117" i="1" s="1"/>
  <c r="O117" i="1"/>
  <c r="N117" i="1"/>
  <c r="M117" i="1"/>
  <c r="T116" i="1"/>
  <c r="S116" i="1"/>
  <c r="R116" i="1"/>
  <c r="Q116" i="1"/>
  <c r="P116" i="1" s="1"/>
  <c r="O116" i="1"/>
  <c r="N116" i="1"/>
  <c r="M116" i="1"/>
  <c r="T115" i="1"/>
  <c r="S115" i="1"/>
  <c r="R115" i="1"/>
  <c r="Q115" i="1"/>
  <c r="P115" i="1" s="1"/>
  <c r="O115" i="1"/>
  <c r="N115" i="1"/>
  <c r="M115" i="1"/>
  <c r="T114" i="1"/>
  <c r="S114" i="1"/>
  <c r="R114" i="1"/>
  <c r="Q114" i="1"/>
  <c r="P114" i="1" s="1"/>
  <c r="O114" i="1"/>
  <c r="N114" i="1"/>
  <c r="M114" i="1"/>
  <c r="T113" i="1"/>
  <c r="S113" i="1"/>
  <c r="R113" i="1"/>
  <c r="Q113" i="1"/>
  <c r="P113" i="1" s="1"/>
  <c r="O113" i="1"/>
  <c r="N113" i="1"/>
  <c r="M113" i="1"/>
  <c r="T112" i="1"/>
  <c r="S112" i="1"/>
  <c r="R112" i="1"/>
  <c r="Q112" i="1"/>
  <c r="P112" i="1" s="1"/>
  <c r="O112" i="1"/>
  <c r="N112" i="1"/>
  <c r="M112" i="1"/>
  <c r="T111" i="1"/>
  <c r="S111" i="1"/>
  <c r="R111" i="1"/>
  <c r="Q111" i="1"/>
  <c r="P111" i="1" s="1"/>
  <c r="O111" i="1"/>
  <c r="N111" i="1"/>
  <c r="M111" i="1"/>
  <c r="U110" i="1"/>
  <c r="T110" i="1"/>
  <c r="S110" i="1"/>
  <c r="R110" i="1"/>
  <c r="P110" i="1" s="1"/>
  <c r="Q110" i="1"/>
  <c r="O110" i="1"/>
  <c r="N110" i="1"/>
  <c r="M110" i="1"/>
  <c r="T109" i="1"/>
  <c r="S109" i="1"/>
  <c r="R109" i="1"/>
  <c r="P109" i="1" s="1"/>
  <c r="Q109" i="1"/>
  <c r="O109" i="1"/>
  <c r="N109" i="1"/>
  <c r="M109" i="1"/>
  <c r="T108" i="1"/>
  <c r="S108" i="1"/>
  <c r="R108" i="1"/>
  <c r="P108" i="1" s="1"/>
  <c r="Q108" i="1"/>
  <c r="O108" i="1"/>
  <c r="N108" i="1"/>
  <c r="M108" i="1"/>
  <c r="T107" i="1"/>
  <c r="S107" i="1"/>
  <c r="R107" i="1"/>
  <c r="P107" i="1" s="1"/>
  <c r="Q107" i="1"/>
  <c r="O107" i="1"/>
  <c r="N107" i="1"/>
  <c r="M107" i="1"/>
  <c r="T106" i="1"/>
  <c r="S106" i="1"/>
  <c r="R106" i="1"/>
  <c r="P106" i="1" s="1"/>
  <c r="Q106" i="1"/>
  <c r="O106" i="1"/>
  <c r="N106" i="1"/>
  <c r="M106" i="1"/>
  <c r="T105" i="1"/>
  <c r="S105" i="1"/>
  <c r="R105" i="1"/>
  <c r="P105" i="1" s="1"/>
  <c r="Q105" i="1"/>
  <c r="O105" i="1"/>
  <c r="N105" i="1"/>
  <c r="M105" i="1"/>
  <c r="U104" i="1"/>
  <c r="T104" i="1"/>
  <c r="S104" i="1"/>
  <c r="R104" i="1"/>
  <c r="Q104" i="1"/>
  <c r="P104" i="1" s="1"/>
  <c r="O104" i="1"/>
  <c r="N104" i="1"/>
  <c r="M104" i="1"/>
  <c r="T103" i="1"/>
  <c r="S103" i="1"/>
  <c r="R103" i="1"/>
  <c r="Q103" i="1"/>
  <c r="P103" i="1" s="1"/>
  <c r="O103" i="1"/>
  <c r="N103" i="1"/>
  <c r="M103" i="1"/>
  <c r="T102" i="1"/>
  <c r="S102" i="1"/>
  <c r="R102" i="1"/>
  <c r="Q102" i="1"/>
  <c r="P102" i="1" s="1"/>
  <c r="O102" i="1"/>
  <c r="N102" i="1"/>
  <c r="M102" i="1"/>
  <c r="T101" i="1"/>
  <c r="S101" i="1"/>
  <c r="R101" i="1"/>
  <c r="Q101" i="1"/>
  <c r="P101" i="1" s="1"/>
  <c r="O101" i="1"/>
  <c r="N101" i="1"/>
  <c r="M101" i="1"/>
  <c r="U100" i="1"/>
  <c r="T100" i="1"/>
  <c r="P100" i="1" s="1"/>
  <c r="S100" i="1"/>
  <c r="R100" i="1"/>
  <c r="Q100" i="1"/>
  <c r="O100" i="1"/>
  <c r="N100" i="1"/>
  <c r="M100" i="1"/>
  <c r="U99" i="1"/>
  <c r="T99" i="1"/>
  <c r="S99" i="1"/>
  <c r="R99" i="1"/>
  <c r="Q99" i="1"/>
  <c r="P99" i="1" s="1"/>
  <c r="O99" i="1"/>
  <c r="N99" i="1"/>
  <c r="M99" i="1"/>
  <c r="U98" i="1"/>
  <c r="T98" i="1"/>
  <c r="S98" i="1"/>
  <c r="R98" i="1"/>
  <c r="P98" i="1" s="1"/>
  <c r="Q98" i="1"/>
  <c r="O98" i="1"/>
  <c r="N98" i="1"/>
  <c r="M98" i="1"/>
  <c r="T97" i="1"/>
  <c r="S97" i="1"/>
  <c r="R97" i="1"/>
  <c r="P97" i="1" s="1"/>
  <c r="Q97" i="1"/>
  <c r="O97" i="1"/>
  <c r="N97" i="1"/>
  <c r="M97" i="1"/>
  <c r="T96" i="1"/>
  <c r="S96" i="1"/>
  <c r="R96" i="1"/>
  <c r="P96" i="1" s="1"/>
  <c r="Q96" i="1"/>
  <c r="O96" i="1"/>
  <c r="N96" i="1"/>
  <c r="M96" i="1"/>
  <c r="U95" i="1"/>
  <c r="T95" i="1"/>
  <c r="S95" i="1"/>
  <c r="R95" i="1"/>
  <c r="Q95" i="1"/>
  <c r="P95" i="1" s="1"/>
  <c r="O95" i="1"/>
  <c r="N95" i="1"/>
  <c r="M95" i="1"/>
  <c r="U94" i="1"/>
  <c r="T94" i="1"/>
  <c r="P94" i="1" s="1"/>
  <c r="S94" i="1"/>
  <c r="R94" i="1"/>
  <c r="Q94" i="1"/>
  <c r="O94" i="1"/>
  <c r="N94" i="1"/>
  <c r="M94" i="1"/>
  <c r="T93" i="1"/>
  <c r="P93" i="1" s="1"/>
  <c r="S93" i="1"/>
  <c r="R93" i="1"/>
  <c r="Q93" i="1"/>
  <c r="O93" i="1"/>
  <c r="N93" i="1"/>
  <c r="M93" i="1"/>
  <c r="T92" i="1"/>
  <c r="P92" i="1" s="1"/>
  <c r="S92" i="1"/>
  <c r="R92" i="1"/>
  <c r="Q92" i="1"/>
  <c r="O92" i="1"/>
  <c r="N92" i="1"/>
  <c r="M92" i="1"/>
  <c r="T91" i="1"/>
  <c r="S91" i="1"/>
  <c r="R91" i="1"/>
  <c r="Q91" i="1"/>
  <c r="P91" i="1"/>
  <c r="O91" i="1"/>
  <c r="N91" i="1"/>
  <c r="M91" i="1"/>
  <c r="T90" i="1"/>
  <c r="P90" i="1" s="1"/>
  <c r="S90" i="1"/>
  <c r="R90" i="1"/>
  <c r="Q90" i="1"/>
  <c r="O90" i="1"/>
  <c r="N90" i="1"/>
  <c r="M90" i="1"/>
  <c r="T89" i="1"/>
  <c r="P89" i="1" s="1"/>
  <c r="S89" i="1"/>
  <c r="R89" i="1"/>
  <c r="Q89" i="1"/>
  <c r="O89" i="1"/>
  <c r="N89" i="1"/>
  <c r="M89" i="1"/>
  <c r="T88" i="1"/>
  <c r="P88" i="1" s="1"/>
  <c r="S88" i="1"/>
  <c r="R88" i="1"/>
  <c r="Q88" i="1"/>
  <c r="O88" i="1"/>
  <c r="N88" i="1"/>
  <c r="M88" i="1"/>
  <c r="T87" i="1"/>
  <c r="S87" i="1"/>
  <c r="R87" i="1"/>
  <c r="Q87" i="1"/>
  <c r="P87" i="1"/>
  <c r="O87" i="1"/>
  <c r="N87" i="1"/>
  <c r="M87" i="1"/>
  <c r="U86" i="1"/>
  <c r="T86" i="1"/>
  <c r="S86" i="1"/>
  <c r="R86" i="1"/>
  <c r="Q86" i="1"/>
  <c r="P86" i="1" s="1"/>
  <c r="O86" i="1"/>
  <c r="N86" i="1"/>
  <c r="M86" i="1"/>
  <c r="U85" i="1"/>
  <c r="T85" i="1"/>
  <c r="S85" i="1"/>
  <c r="R85" i="1"/>
  <c r="P85" i="1" s="1"/>
  <c r="Q85" i="1"/>
  <c r="O85" i="1"/>
  <c r="N85" i="1"/>
  <c r="M85" i="1"/>
  <c r="U84" i="1"/>
  <c r="T84" i="1"/>
  <c r="S84" i="1"/>
  <c r="R84" i="1"/>
  <c r="Q84" i="1"/>
  <c r="P84" i="1" s="1"/>
  <c r="O84" i="1"/>
  <c r="N84" i="1"/>
  <c r="M84" i="1"/>
  <c r="U83" i="1"/>
  <c r="T83" i="1"/>
  <c r="P83" i="1" s="1"/>
  <c r="S83" i="1"/>
  <c r="R83" i="1"/>
  <c r="Q83" i="1"/>
  <c r="O83" i="1"/>
  <c r="N83" i="1"/>
  <c r="M83" i="1"/>
  <c r="U82" i="1"/>
  <c r="T82" i="1"/>
  <c r="S82" i="1"/>
  <c r="R82" i="1"/>
  <c r="Q82" i="1"/>
  <c r="P82" i="1" s="1"/>
  <c r="O82" i="1"/>
  <c r="N82" i="1"/>
  <c r="M82" i="1"/>
  <c r="U81" i="1"/>
  <c r="T81" i="1"/>
  <c r="S81" i="1"/>
  <c r="R81" i="1"/>
  <c r="P81" i="1" s="1"/>
  <c r="Q81" i="1"/>
  <c r="O81" i="1"/>
  <c r="N81" i="1"/>
  <c r="M81" i="1"/>
  <c r="T80" i="1"/>
  <c r="S80" i="1"/>
  <c r="R80" i="1"/>
  <c r="P80" i="1" s="1"/>
  <c r="Q80" i="1"/>
  <c r="O80" i="1"/>
  <c r="N80" i="1"/>
  <c r="M80" i="1"/>
  <c r="T79" i="1"/>
  <c r="S79" i="1"/>
  <c r="R79" i="1"/>
  <c r="P79" i="1" s="1"/>
  <c r="Q79" i="1"/>
  <c r="O79" i="1"/>
  <c r="N79" i="1"/>
  <c r="M79" i="1"/>
  <c r="T78" i="1"/>
  <c r="S78" i="1"/>
  <c r="R78" i="1"/>
  <c r="P78" i="1" s="1"/>
  <c r="Q78" i="1"/>
  <c r="O78" i="1"/>
  <c r="N78" i="1"/>
  <c r="M78" i="1"/>
  <c r="T77" i="1"/>
  <c r="S77" i="1"/>
  <c r="R77" i="1"/>
  <c r="P77" i="1" s="1"/>
  <c r="Q77" i="1"/>
  <c r="O77" i="1"/>
  <c r="N77" i="1"/>
  <c r="M77" i="1"/>
  <c r="T76" i="1"/>
  <c r="S76" i="1"/>
  <c r="R76" i="1"/>
  <c r="P76" i="1" s="1"/>
  <c r="Q76" i="1"/>
  <c r="O76" i="1"/>
  <c r="N76" i="1"/>
  <c r="M76" i="1"/>
  <c r="T75" i="1"/>
  <c r="S75" i="1"/>
  <c r="R75" i="1"/>
  <c r="P75" i="1" s="1"/>
  <c r="Q75" i="1"/>
  <c r="O75" i="1"/>
  <c r="N75" i="1"/>
  <c r="M75" i="1"/>
  <c r="U74" i="1"/>
  <c r="T74" i="1"/>
  <c r="S74" i="1"/>
  <c r="R74" i="1"/>
  <c r="Q74" i="1"/>
  <c r="P74" i="1" s="1"/>
  <c r="O74" i="1"/>
  <c r="N74" i="1"/>
  <c r="M74" i="1"/>
  <c r="U73" i="1"/>
  <c r="T73" i="1"/>
  <c r="P73" i="1" s="1"/>
  <c r="S73" i="1"/>
  <c r="R73" i="1"/>
  <c r="Q73" i="1"/>
  <c r="O73" i="1"/>
  <c r="N73" i="1"/>
  <c r="M73" i="1"/>
  <c r="T72" i="1"/>
  <c r="P72" i="1" s="1"/>
  <c r="S72" i="1"/>
  <c r="R72" i="1"/>
  <c r="Q72" i="1"/>
  <c r="O72" i="1"/>
  <c r="N72" i="1"/>
  <c r="M72" i="1"/>
  <c r="T71" i="1"/>
  <c r="P71" i="1" s="1"/>
  <c r="S71" i="1"/>
  <c r="R71" i="1"/>
  <c r="Q71" i="1"/>
  <c r="O71" i="1"/>
  <c r="N71" i="1"/>
  <c r="M71" i="1"/>
  <c r="T70" i="1"/>
  <c r="P70" i="1" s="1"/>
  <c r="S70" i="1"/>
  <c r="R70" i="1"/>
  <c r="Q70" i="1"/>
  <c r="O70" i="1"/>
  <c r="N70" i="1"/>
  <c r="M70" i="1"/>
  <c r="T69" i="1"/>
  <c r="P69" i="1" s="1"/>
  <c r="S69" i="1"/>
  <c r="R69" i="1"/>
  <c r="Q69" i="1"/>
  <c r="O69" i="1"/>
  <c r="N69" i="1"/>
  <c r="M69" i="1"/>
  <c r="T68" i="1"/>
  <c r="P68" i="1" s="1"/>
  <c r="S68" i="1"/>
  <c r="R68" i="1"/>
  <c r="Q68" i="1"/>
  <c r="O68" i="1"/>
  <c r="N68" i="1"/>
  <c r="M68" i="1"/>
  <c r="U67" i="1"/>
  <c r="T67" i="1"/>
  <c r="S67" i="1"/>
  <c r="R67" i="1"/>
  <c r="Q67" i="1"/>
  <c r="P67" i="1" s="1"/>
  <c r="O67" i="1"/>
  <c r="N67" i="1"/>
  <c r="M67" i="1"/>
  <c r="T66" i="1"/>
  <c r="S66" i="1"/>
  <c r="R66" i="1"/>
  <c r="Q66" i="1"/>
  <c r="P66" i="1" s="1"/>
  <c r="O66" i="1"/>
  <c r="N66" i="1"/>
  <c r="M66" i="1"/>
  <c r="T65" i="1"/>
  <c r="S65" i="1"/>
  <c r="R65" i="1"/>
  <c r="Q65" i="1"/>
  <c r="P65" i="1" s="1"/>
  <c r="O65" i="1"/>
  <c r="N65" i="1"/>
  <c r="M65" i="1"/>
  <c r="U64" i="1"/>
  <c r="T64" i="1"/>
  <c r="S64" i="1"/>
  <c r="R64" i="1"/>
  <c r="P64" i="1" s="1"/>
  <c r="Q64" i="1"/>
  <c r="O64" i="1"/>
  <c r="N64" i="1"/>
  <c r="M64" i="1"/>
  <c r="U63" i="1"/>
  <c r="T63" i="1"/>
  <c r="S63" i="1"/>
  <c r="R63" i="1"/>
  <c r="Q63" i="1"/>
  <c r="P63" i="1" s="1"/>
  <c r="O63" i="1"/>
  <c r="N63" i="1"/>
  <c r="M63" i="1"/>
  <c r="U62" i="1"/>
  <c r="T62" i="1"/>
  <c r="P62" i="1" s="1"/>
  <c r="S62" i="1"/>
  <c r="R62" i="1"/>
  <c r="Q62" i="1"/>
  <c r="O62" i="1"/>
  <c r="N62" i="1"/>
  <c r="M62" i="1"/>
  <c r="U61" i="1"/>
  <c r="T61" i="1"/>
  <c r="S61" i="1"/>
  <c r="R61" i="1"/>
  <c r="Q61" i="1"/>
  <c r="P61" i="1" s="1"/>
  <c r="O61" i="1"/>
  <c r="N61" i="1"/>
  <c r="M61" i="1"/>
  <c r="T60" i="1"/>
  <c r="S60" i="1"/>
  <c r="R60" i="1"/>
  <c r="Q60" i="1"/>
  <c r="P60" i="1" s="1"/>
  <c r="O60" i="1"/>
  <c r="N60" i="1"/>
  <c r="M60" i="1"/>
  <c r="T59" i="1"/>
  <c r="S59" i="1"/>
  <c r="R59" i="1"/>
  <c r="Q59" i="1"/>
  <c r="P59" i="1" s="1"/>
  <c r="O59" i="1"/>
  <c r="N59" i="1"/>
  <c r="M59" i="1"/>
  <c r="T58" i="1"/>
  <c r="S58" i="1"/>
  <c r="R58" i="1"/>
  <c r="Q58" i="1"/>
  <c r="P58" i="1" s="1"/>
  <c r="O58" i="1"/>
  <c r="N58" i="1"/>
  <c r="M58" i="1"/>
  <c r="T57" i="1"/>
  <c r="S57" i="1"/>
  <c r="R57" i="1"/>
  <c r="Q57" i="1"/>
  <c r="P57" i="1" s="1"/>
  <c r="O57" i="1"/>
  <c r="N57" i="1"/>
  <c r="M57" i="1"/>
  <c r="T56" i="1"/>
  <c r="S56" i="1"/>
  <c r="R56" i="1"/>
  <c r="Q56" i="1"/>
  <c r="P56" i="1" s="1"/>
  <c r="O56" i="1"/>
  <c r="N56" i="1"/>
  <c r="M56" i="1"/>
  <c r="T55" i="1"/>
  <c r="S55" i="1"/>
  <c r="R55" i="1"/>
  <c r="Q55" i="1"/>
  <c r="P55" i="1" s="1"/>
  <c r="O55" i="1"/>
  <c r="N55" i="1"/>
  <c r="M55" i="1"/>
  <c r="U54" i="1"/>
  <c r="T54" i="1"/>
  <c r="S54" i="1"/>
  <c r="R54" i="1"/>
  <c r="P54" i="1" s="1"/>
  <c r="Q54" i="1"/>
  <c r="O54" i="1"/>
  <c r="N54" i="1"/>
  <c r="M54" i="1"/>
  <c r="T53" i="1"/>
  <c r="S53" i="1"/>
  <c r="R53" i="1"/>
  <c r="P53" i="1" s="1"/>
  <c r="Q53" i="1"/>
  <c r="O53" i="1"/>
  <c r="N53" i="1"/>
  <c r="M53" i="1"/>
  <c r="U52" i="1"/>
  <c r="T52" i="1"/>
  <c r="S52" i="1"/>
  <c r="R52" i="1"/>
  <c r="Q52" i="1"/>
  <c r="P52" i="1" s="1"/>
  <c r="O52" i="1"/>
  <c r="N52" i="1"/>
  <c r="M52" i="1"/>
  <c r="U51" i="1"/>
  <c r="T51" i="1"/>
  <c r="P51" i="1" s="1"/>
  <c r="S51" i="1"/>
  <c r="R51" i="1"/>
  <c r="Q51" i="1"/>
  <c r="O51" i="1"/>
  <c r="N51" i="1"/>
  <c r="M51" i="1"/>
  <c r="T50" i="1"/>
  <c r="P50" i="1" s="1"/>
  <c r="S50" i="1"/>
  <c r="R50" i="1"/>
  <c r="Q50" i="1"/>
  <c r="O50" i="1"/>
  <c r="N50" i="1"/>
  <c r="M50" i="1"/>
  <c r="T49" i="1"/>
  <c r="P49" i="1" s="1"/>
  <c r="S49" i="1"/>
  <c r="R49" i="1"/>
  <c r="Q49" i="1"/>
  <c r="O49" i="1"/>
  <c r="N49" i="1"/>
  <c r="M49" i="1"/>
  <c r="T48" i="1"/>
  <c r="P48" i="1" s="1"/>
  <c r="S48" i="1"/>
  <c r="R48" i="1"/>
  <c r="Q48" i="1"/>
  <c r="O48" i="1"/>
  <c r="N48" i="1"/>
  <c r="M48" i="1"/>
  <c r="U47" i="1"/>
  <c r="T47" i="1"/>
  <c r="S47" i="1"/>
  <c r="R47" i="1"/>
  <c r="Q47" i="1"/>
  <c r="P47" i="1" s="1"/>
  <c r="O47" i="1"/>
  <c r="N47" i="1"/>
  <c r="M47" i="1"/>
  <c r="T46" i="1"/>
  <c r="S46" i="1"/>
  <c r="R46" i="1"/>
  <c r="Q46" i="1"/>
  <c r="P46" i="1" s="1"/>
  <c r="O46" i="1"/>
  <c r="N46" i="1"/>
  <c r="M46" i="1"/>
  <c r="T45" i="1"/>
  <c r="S45" i="1"/>
  <c r="R45" i="1"/>
  <c r="Q45" i="1"/>
  <c r="P45" i="1" s="1"/>
  <c r="O45" i="1"/>
  <c r="N45" i="1"/>
  <c r="M45" i="1"/>
  <c r="U44" i="1"/>
  <c r="T44" i="1"/>
  <c r="S44" i="1"/>
  <c r="R44" i="1"/>
  <c r="P44" i="1" s="1"/>
  <c r="Q44" i="1"/>
  <c r="O44" i="1"/>
  <c r="N44" i="1"/>
  <c r="M44" i="1"/>
  <c r="T43" i="1"/>
  <c r="S43" i="1"/>
  <c r="R43" i="1"/>
  <c r="P43" i="1" s="1"/>
  <c r="Q43" i="1"/>
  <c r="O43" i="1"/>
  <c r="N43" i="1"/>
  <c r="M43" i="1"/>
  <c r="T42" i="1"/>
  <c r="S42" i="1"/>
  <c r="R42" i="1"/>
  <c r="P42" i="1" s="1"/>
  <c r="Q42" i="1"/>
  <c r="O42" i="1"/>
  <c r="N42" i="1"/>
  <c r="M42" i="1"/>
  <c r="U41" i="1"/>
  <c r="T41" i="1"/>
  <c r="S41" i="1"/>
  <c r="P41" i="1" s="1"/>
  <c r="R41" i="1"/>
  <c r="Q41" i="1"/>
  <c r="O41" i="1"/>
  <c r="N41" i="1"/>
  <c r="M41" i="1"/>
  <c r="T40" i="1"/>
  <c r="S40" i="1"/>
  <c r="P40" i="1" s="1"/>
  <c r="R40" i="1"/>
  <c r="Q40" i="1"/>
  <c r="O40" i="1"/>
  <c r="N40" i="1"/>
  <c r="M40" i="1"/>
  <c r="T39" i="1"/>
  <c r="S39" i="1"/>
  <c r="P39" i="1" s="1"/>
  <c r="R39" i="1"/>
  <c r="Q39" i="1"/>
  <c r="O39" i="1"/>
  <c r="N39" i="1"/>
  <c r="M39" i="1"/>
  <c r="U38" i="1"/>
  <c r="T38" i="1"/>
  <c r="P38" i="1" s="1"/>
  <c r="S38" i="1"/>
  <c r="R38" i="1"/>
  <c r="Q38" i="1"/>
  <c r="O38" i="1"/>
  <c r="N38" i="1"/>
  <c r="M38" i="1"/>
  <c r="U37" i="1"/>
  <c r="T37" i="1"/>
  <c r="S37" i="1"/>
  <c r="R37" i="1"/>
  <c r="Q37" i="1"/>
  <c r="P37" i="1" s="1"/>
  <c r="O37" i="1"/>
  <c r="N37" i="1"/>
  <c r="M37" i="1"/>
  <c r="U36" i="1"/>
  <c r="T36" i="1"/>
  <c r="S36" i="1"/>
  <c r="R36" i="1"/>
  <c r="P36" i="1" s="1"/>
  <c r="Q36" i="1"/>
  <c r="O36" i="1"/>
  <c r="N36" i="1"/>
  <c r="M36" i="1"/>
  <c r="U35" i="1"/>
  <c r="T35" i="1"/>
  <c r="S35" i="1"/>
  <c r="P35" i="1" s="1"/>
  <c r="R35" i="1"/>
  <c r="Q35" i="1"/>
  <c r="O35" i="1"/>
  <c r="N35" i="1"/>
  <c r="M35" i="1"/>
  <c r="T34" i="1"/>
  <c r="S34" i="1"/>
  <c r="P34" i="1" s="1"/>
  <c r="R34" i="1"/>
  <c r="Q34" i="1"/>
  <c r="O34" i="1"/>
  <c r="N34" i="1"/>
  <c r="M34" i="1"/>
  <c r="T33" i="1"/>
  <c r="S33" i="1"/>
  <c r="P33" i="1" s="1"/>
  <c r="R33" i="1"/>
  <c r="Q33" i="1"/>
  <c r="O33" i="1"/>
  <c r="N33" i="1"/>
  <c r="M33" i="1"/>
  <c r="T32" i="1"/>
  <c r="S32" i="1"/>
  <c r="P32" i="1" s="1"/>
  <c r="R32" i="1"/>
  <c r="Q32" i="1"/>
  <c r="O32" i="1"/>
  <c r="N32" i="1"/>
  <c r="M32" i="1"/>
  <c r="T31" i="1"/>
  <c r="S31" i="1"/>
  <c r="P31" i="1" s="1"/>
  <c r="R31" i="1"/>
  <c r="Q31" i="1"/>
  <c r="O31" i="1"/>
  <c r="N31" i="1"/>
  <c r="M31" i="1"/>
  <c r="T30" i="1"/>
  <c r="S30" i="1"/>
  <c r="P30" i="1" s="1"/>
  <c r="R30" i="1"/>
  <c r="Q30" i="1"/>
  <c r="O30" i="1"/>
  <c r="N30" i="1"/>
  <c r="M30" i="1"/>
  <c r="T29" i="1"/>
  <c r="S29" i="1"/>
  <c r="P29" i="1" s="1"/>
  <c r="R29" i="1"/>
  <c r="Q29" i="1"/>
  <c r="O29" i="1"/>
  <c r="N29" i="1"/>
  <c r="M29" i="1"/>
  <c r="T28" i="1"/>
  <c r="S28" i="1"/>
  <c r="P28" i="1" s="1"/>
  <c r="R28" i="1"/>
  <c r="Q28" i="1"/>
  <c r="O28" i="1"/>
  <c r="N28" i="1"/>
  <c r="M28" i="1"/>
  <c r="U27" i="1"/>
  <c r="T27" i="1"/>
  <c r="P27" i="1" s="1"/>
  <c r="S27" i="1"/>
  <c r="R27" i="1"/>
  <c r="Q27" i="1"/>
  <c r="O27" i="1"/>
  <c r="N27" i="1"/>
  <c r="M27" i="1"/>
  <c r="T26" i="1"/>
  <c r="P26" i="1" s="1"/>
  <c r="S26" i="1"/>
  <c r="R26" i="1"/>
  <c r="Q26" i="1"/>
  <c r="O26" i="1"/>
  <c r="N26" i="1"/>
  <c r="M26" i="1"/>
  <c r="T25" i="1"/>
  <c r="P25" i="1" s="1"/>
  <c r="S25" i="1"/>
  <c r="R25" i="1"/>
  <c r="Q25" i="1"/>
  <c r="O25" i="1"/>
  <c r="N25" i="1"/>
  <c r="M25" i="1"/>
  <c r="T24" i="1"/>
  <c r="P24" i="1" s="1"/>
  <c r="S24" i="1"/>
  <c r="R24" i="1"/>
  <c r="Q24" i="1"/>
  <c r="O24" i="1"/>
  <c r="N24" i="1"/>
  <c r="M24" i="1"/>
  <c r="T23" i="1"/>
  <c r="P23" i="1" s="1"/>
  <c r="S23" i="1"/>
  <c r="R23" i="1"/>
  <c r="Q23" i="1"/>
  <c r="O23" i="1"/>
  <c r="N23" i="1"/>
  <c r="M23" i="1"/>
  <c r="T22" i="1"/>
  <c r="P22" i="1" s="1"/>
  <c r="S22" i="1"/>
  <c r="R22" i="1"/>
  <c r="Q22" i="1"/>
  <c r="O22" i="1"/>
  <c r="N22" i="1"/>
  <c r="M22" i="1"/>
  <c r="T21" i="1"/>
  <c r="P21" i="1" s="1"/>
  <c r="S21" i="1"/>
  <c r="R21" i="1"/>
  <c r="Q21" i="1"/>
  <c r="O21" i="1"/>
  <c r="N21" i="1"/>
  <c r="M21" i="1"/>
  <c r="T20" i="1"/>
  <c r="P20" i="1" s="1"/>
  <c r="S20" i="1"/>
  <c r="R20" i="1"/>
  <c r="Q20" i="1"/>
  <c r="O20" i="1"/>
  <c r="N20" i="1"/>
  <c r="M20" i="1"/>
  <c r="T19" i="1"/>
  <c r="S19" i="1"/>
  <c r="R19" i="1"/>
  <c r="Q19" i="1"/>
  <c r="P19" i="1"/>
  <c r="O19" i="1"/>
  <c r="N19" i="1"/>
  <c r="M19" i="1"/>
  <c r="T18" i="1"/>
  <c r="S18" i="1"/>
  <c r="R18" i="1"/>
  <c r="Q18" i="1"/>
  <c r="P18" i="1"/>
  <c r="O18" i="1"/>
  <c r="N18" i="1"/>
  <c r="M18" i="1"/>
  <c r="U17" i="1"/>
  <c r="T17" i="1"/>
  <c r="S17" i="1"/>
  <c r="R17" i="1"/>
  <c r="Q17" i="1"/>
  <c r="P17" i="1" s="1"/>
  <c r="O17" i="1"/>
  <c r="N17" i="1"/>
  <c r="M17" i="1"/>
  <c r="T16" i="1"/>
  <c r="S16" i="1"/>
  <c r="R16" i="1"/>
  <c r="Q16" i="1"/>
  <c r="P16" i="1" s="1"/>
  <c r="O16" i="1"/>
  <c r="N16" i="1"/>
  <c r="M16" i="1"/>
  <c r="T15" i="1"/>
  <c r="S15" i="1"/>
  <c r="R15" i="1"/>
  <c r="Q15" i="1"/>
  <c r="P15" i="1" s="1"/>
  <c r="O15" i="1"/>
  <c r="N15" i="1"/>
  <c r="M15" i="1"/>
  <c r="T14" i="1"/>
  <c r="S14" i="1"/>
  <c r="R14" i="1"/>
  <c r="Q14" i="1"/>
  <c r="P14" i="1" s="1"/>
  <c r="O14" i="1"/>
  <c r="N14" i="1"/>
  <c r="M14" i="1"/>
  <c r="T13" i="1"/>
  <c r="S13" i="1"/>
  <c r="R13" i="1"/>
  <c r="Q13" i="1"/>
  <c r="P13" i="1" s="1"/>
  <c r="O13" i="1"/>
  <c r="N13" i="1"/>
  <c r="M13" i="1"/>
  <c r="T12" i="1"/>
  <c r="S12" i="1"/>
  <c r="R12" i="1"/>
  <c r="Q12" i="1"/>
  <c r="P12" i="1" s="1"/>
  <c r="O12" i="1"/>
  <c r="N12" i="1"/>
  <c r="M12" i="1"/>
  <c r="U11" i="1"/>
  <c r="T11" i="1"/>
  <c r="S11" i="1"/>
  <c r="R11" i="1"/>
  <c r="P11" i="1" s="1"/>
  <c r="Q11" i="1"/>
  <c r="O11" i="1"/>
  <c r="N11" i="1"/>
  <c r="M11" i="1"/>
  <c r="T10" i="1"/>
  <c r="S10" i="1"/>
  <c r="R10" i="1"/>
  <c r="P10" i="1" s="1"/>
  <c r="Q10" i="1"/>
  <c r="O10" i="1"/>
  <c r="N10" i="1"/>
  <c r="M10" i="1"/>
  <c r="T9" i="1"/>
  <c r="S9" i="1"/>
  <c r="R9" i="1"/>
  <c r="P9" i="1" s="1"/>
  <c r="Q9" i="1"/>
  <c r="O9" i="1"/>
  <c r="N9" i="1"/>
  <c r="M9" i="1"/>
  <c r="U8" i="1"/>
  <c r="T8" i="1"/>
  <c r="S8" i="1"/>
  <c r="P8" i="1" s="1"/>
  <c r="R8" i="1"/>
  <c r="Q8" i="1"/>
  <c r="O8" i="1"/>
  <c r="N8" i="1"/>
  <c r="M8" i="1"/>
  <c r="T7" i="1"/>
  <c r="S7" i="1"/>
  <c r="P7" i="1" s="1"/>
  <c r="R7" i="1"/>
  <c r="Q7" i="1"/>
  <c r="O7" i="1"/>
  <c r="N7" i="1"/>
  <c r="M7" i="1"/>
  <c r="T6" i="1"/>
  <c r="S6" i="1"/>
  <c r="P6" i="1" s="1"/>
  <c r="R6" i="1"/>
  <c r="Q6" i="1"/>
  <c r="O6" i="1"/>
  <c r="N6" i="1"/>
  <c r="M6" i="1"/>
  <c r="T5" i="1"/>
  <c r="S5" i="1"/>
  <c r="P5" i="1" s="1"/>
  <c r="R5" i="1"/>
  <c r="Q5" i="1"/>
  <c r="O5" i="1"/>
  <c r="N5" i="1"/>
  <c r="M5" i="1"/>
  <c r="T4" i="1"/>
  <c r="S4" i="1"/>
  <c r="P4" i="1" s="1"/>
  <c r="R4" i="1"/>
  <c r="Q4" i="1"/>
  <c r="O4" i="1"/>
  <c r="N4" i="1"/>
  <c r="M4" i="1"/>
  <c r="T3" i="1"/>
  <c r="S3" i="1"/>
  <c r="P3" i="1" s="1"/>
  <c r="R3" i="1"/>
  <c r="Q3" i="1"/>
  <c r="O3" i="1"/>
  <c r="N3" i="1"/>
  <c r="M3" i="1"/>
  <c r="W499" i="4" l="1"/>
  <c r="W495" i="4"/>
  <c r="W491" i="4"/>
  <c r="W667" i="4"/>
  <c r="W663" i="4"/>
  <c r="W659" i="4"/>
  <c r="W655" i="4"/>
  <c r="W651" i="4"/>
  <c r="W647" i="4"/>
  <c r="W643" i="4"/>
  <c r="W639" i="4"/>
  <c r="W635" i="4"/>
  <c r="W631" i="4"/>
  <c r="W627" i="4"/>
  <c r="W623" i="4"/>
  <c r="W619" i="4"/>
  <c r="W615" i="4"/>
  <c r="W611" i="4"/>
  <c r="W607" i="4"/>
  <c r="W603" i="4"/>
  <c r="W599" i="4"/>
  <c r="W595" i="4"/>
  <c r="W591" i="4"/>
  <c r="W587" i="4"/>
  <c r="W583" i="4"/>
  <c r="W579" i="4"/>
  <c r="W575" i="4"/>
  <c r="W571" i="4"/>
  <c r="W567" i="4"/>
  <c r="W563" i="4"/>
  <c r="W559" i="4"/>
  <c r="W555" i="4"/>
  <c r="W551" i="4"/>
  <c r="W547" i="4"/>
  <c r="W543" i="4"/>
  <c r="W539" i="4"/>
  <c r="W535" i="4"/>
  <c r="W531" i="4"/>
  <c r="W527" i="4"/>
  <c r="W523" i="4"/>
  <c r="W519" i="4"/>
  <c r="W515" i="4"/>
  <c r="W511" i="4"/>
  <c r="W507" i="4"/>
  <c r="W503" i="4"/>
  <c r="W487" i="4"/>
  <c r="W302" i="4"/>
  <c r="W298" i="4"/>
  <c r="W294" i="4"/>
  <c r="W290" i="4"/>
  <c r="W286" i="4"/>
  <c r="W282" i="4"/>
  <c r="W278" i="4"/>
  <c r="W274" i="4"/>
  <c r="W270" i="4"/>
  <c r="W266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89" i="4"/>
  <c r="W85" i="4"/>
  <c r="W81" i="4"/>
  <c r="W67" i="4"/>
  <c r="W43" i="4"/>
  <c r="W23" i="4"/>
  <c r="W19" i="4"/>
  <c r="W15" i="4"/>
  <c r="W11" i="4"/>
  <c r="W7" i="4"/>
  <c r="W785" i="4"/>
  <c r="W771" i="4"/>
  <c r="W762" i="4"/>
  <c r="W756" i="4"/>
  <c r="W736" i="4"/>
  <c r="W75" i="4"/>
  <c r="W70" i="4"/>
  <c r="W57" i="4"/>
  <c r="W798" i="4"/>
  <c r="W752" i="4"/>
  <c r="W791" i="4"/>
  <c r="W787" i="4"/>
  <c r="W777" i="4"/>
  <c r="W751" i="4"/>
  <c r="W767" i="4"/>
  <c r="W750" i="4"/>
  <c r="W746" i="4"/>
  <c r="W742" i="4"/>
  <c r="W740" i="4"/>
  <c r="W733" i="4"/>
  <c r="W729" i="4"/>
  <c r="W725" i="4"/>
  <c r="W721" i="4"/>
  <c r="W717" i="4"/>
  <c r="W713" i="4"/>
  <c r="W709" i="4"/>
  <c r="W705" i="4"/>
  <c r="W701" i="4"/>
  <c r="W696" i="4"/>
  <c r="W692" i="4"/>
  <c r="W684" i="4"/>
  <c r="W680" i="4"/>
  <c r="W672" i="4"/>
  <c r="W670" i="4"/>
  <c r="W2" i="4"/>
  <c r="W782" i="4"/>
  <c r="W773" i="4"/>
  <c r="W763" i="4"/>
  <c r="W783" i="4"/>
  <c r="W774" i="4"/>
  <c r="W764" i="4"/>
  <c r="W758" i="4"/>
  <c r="W754" i="4"/>
  <c r="W76" i="4"/>
  <c r="W72" i="4"/>
  <c r="W68" i="4"/>
  <c r="W34" i="4"/>
  <c r="W796" i="4"/>
  <c r="W794" i="4"/>
  <c r="W789" i="4"/>
  <c r="W780" i="4"/>
  <c r="W779" i="4"/>
  <c r="W769" i="4"/>
  <c r="W760" i="4"/>
  <c r="W748" i="4"/>
  <c r="W744" i="4"/>
  <c r="W738" i="4"/>
  <c r="W735" i="4"/>
  <c r="W731" i="4"/>
  <c r="W727" i="4"/>
  <c r="W784" i="4"/>
  <c r="W775" i="4"/>
  <c r="W765" i="4"/>
  <c r="W761" i="4"/>
  <c r="W755" i="4"/>
  <c r="W77" i="4"/>
  <c r="W73" i="4"/>
  <c r="W69" i="4"/>
  <c r="W35" i="4"/>
  <c r="W797" i="4"/>
  <c r="W795" i="4"/>
  <c r="W790" i="4"/>
  <c r="W786" i="4"/>
  <c r="W781" i="4"/>
  <c r="W770" i="4"/>
  <c r="W766" i="4"/>
  <c r="W749" i="4"/>
  <c r="W745" i="4"/>
  <c r="W741" i="4"/>
  <c r="W739" i="4"/>
  <c r="W732" i="4"/>
  <c r="W728" i="4"/>
  <c r="W724" i="4"/>
  <c r="W757" i="4"/>
  <c r="W793" i="4"/>
  <c r="W74" i="4"/>
  <c r="W71" i="4"/>
  <c r="W58" i="4"/>
  <c r="W799" i="4"/>
  <c r="W753" i="4"/>
  <c r="W792" i="4"/>
  <c r="W788" i="4"/>
  <c r="W778" i="4"/>
  <c r="W772" i="4"/>
  <c r="W768" i="4"/>
  <c r="W759" i="4"/>
  <c r="W747" i="4"/>
  <c r="W743" i="4"/>
  <c r="W737" i="4"/>
  <c r="W734" i="4"/>
  <c r="W730" i="4"/>
  <c r="W726" i="4"/>
  <c r="W722" i="4"/>
  <c r="W718" i="4"/>
  <c r="W714" i="4"/>
  <c r="W710" i="4"/>
  <c r="W706" i="4"/>
  <c r="W702" i="4"/>
  <c r="W698" i="4"/>
  <c r="W693" i="4"/>
  <c r="W689" i="4"/>
  <c r="W685" i="4"/>
  <c r="W677" i="4"/>
  <c r="W673" i="4"/>
  <c r="W664" i="4"/>
  <c r="W660" i="4"/>
  <c r="W656" i="4"/>
  <c r="W652" i="4"/>
  <c r="W648" i="4"/>
  <c r="W644" i="4"/>
  <c r="W640" i="4"/>
  <c r="W636" i="4"/>
  <c r="W632" i="4"/>
  <c r="W628" i="4"/>
  <c r="W624" i="4"/>
  <c r="W620" i="4"/>
  <c r="W616" i="4"/>
  <c r="W612" i="4"/>
  <c r="W608" i="4"/>
  <c r="W604" i="4"/>
  <c r="W600" i="4"/>
  <c r="W596" i="4"/>
  <c r="W592" i="4"/>
  <c r="W588" i="4"/>
  <c r="W584" i="4"/>
  <c r="W580" i="4"/>
  <c r="W576" i="4"/>
  <c r="W572" i="4"/>
  <c r="W568" i="4"/>
  <c r="W564" i="4"/>
  <c r="W560" i="4"/>
  <c r="W556" i="4"/>
  <c r="W552" i="4"/>
  <c r="W548" i="4"/>
  <c r="W544" i="4"/>
  <c r="W540" i="4"/>
  <c r="W536" i="4"/>
  <c r="W532" i="4"/>
  <c r="W528" i="4"/>
  <c r="W524" i="4"/>
  <c r="W520" i="4"/>
  <c r="W516" i="4"/>
  <c r="W512" i="4"/>
  <c r="W508" i="4"/>
  <c r="W504" i="4"/>
  <c r="W500" i="4"/>
  <c r="W496" i="4"/>
  <c r="W492" i="4"/>
  <c r="W488" i="4"/>
  <c r="W423" i="4"/>
  <c r="W723" i="4"/>
  <c r="W719" i="4"/>
  <c r="W715" i="4"/>
  <c r="W711" i="4"/>
  <c r="W707" i="4"/>
  <c r="W703" i="4"/>
  <c r="W699" i="4"/>
  <c r="W694" i="4"/>
  <c r="W690" i="4"/>
  <c r="W686" i="4"/>
  <c r="W682" i="4"/>
  <c r="W678" i="4"/>
  <c r="W674" i="4"/>
  <c r="W668" i="4"/>
  <c r="W665" i="4"/>
  <c r="W657" i="4"/>
  <c r="W653" i="4"/>
  <c r="W649" i="4"/>
  <c r="W645" i="4"/>
  <c r="W641" i="4"/>
  <c r="W637" i="4"/>
  <c r="W633" i="4"/>
  <c r="W629" i="4"/>
  <c r="W625" i="4"/>
  <c r="W621" i="4"/>
  <c r="W617" i="4"/>
  <c r="W613" i="4"/>
  <c r="W609" i="4"/>
  <c r="W605" i="4"/>
  <c r="W601" i="4"/>
  <c r="W597" i="4"/>
  <c r="W589" i="4"/>
  <c r="W585" i="4"/>
  <c r="W581" i="4"/>
  <c r="W577" i="4"/>
  <c r="W573" i="4"/>
  <c r="W569" i="4"/>
  <c r="W565" i="4"/>
  <c r="W561" i="4"/>
  <c r="W557" i="4"/>
  <c r="W553" i="4"/>
  <c r="W549" i="4"/>
  <c r="W545" i="4"/>
  <c r="W541" i="4"/>
  <c r="W537" i="4"/>
  <c r="W529" i="4"/>
  <c r="W525" i="4"/>
  <c r="W521" i="4"/>
  <c r="W517" i="4"/>
  <c r="W513" i="4"/>
  <c r="W509" i="4"/>
  <c r="W505" i="4"/>
  <c r="W501" i="4"/>
  <c r="W497" i="4"/>
  <c r="W493" i="4"/>
  <c r="W489" i="4"/>
  <c r="W482" i="4"/>
  <c r="W477" i="4"/>
  <c r="W473" i="4"/>
  <c r="W469" i="4"/>
  <c r="W465" i="4"/>
  <c r="W460" i="4"/>
  <c r="W456" i="4"/>
  <c r="W452" i="4"/>
  <c r="W448" i="4"/>
  <c r="W444" i="4"/>
  <c r="W440" i="4"/>
  <c r="W436" i="4"/>
  <c r="W432" i="4"/>
  <c r="W428" i="4"/>
  <c r="W424" i="4"/>
  <c r="W420" i="4"/>
  <c r="W416" i="4"/>
  <c r="W412" i="4"/>
  <c r="W408" i="4"/>
  <c r="W404" i="4"/>
  <c r="W400" i="4"/>
  <c r="W396" i="4"/>
  <c r="W392" i="4"/>
  <c r="W388" i="4"/>
  <c r="W384" i="4"/>
  <c r="W720" i="4"/>
  <c r="W716" i="4"/>
  <c r="W712" i="4"/>
  <c r="W708" i="4"/>
  <c r="W704" i="4"/>
  <c r="W700" i="4"/>
  <c r="W695" i="4"/>
  <c r="W691" i="4"/>
  <c r="W687" i="4"/>
  <c r="W683" i="4"/>
  <c r="W679" i="4"/>
  <c r="W675" i="4"/>
  <c r="W671" i="4"/>
  <c r="W669" i="4"/>
  <c r="W666" i="4"/>
  <c r="W662" i="4"/>
  <c r="W658" i="4"/>
  <c r="W654" i="4"/>
  <c r="W650" i="4"/>
  <c r="W646" i="4"/>
  <c r="W642" i="4"/>
  <c r="W638" i="4"/>
  <c r="W634" i="4"/>
  <c r="W630" i="4"/>
  <c r="W626" i="4"/>
  <c r="W622" i="4"/>
  <c r="W618" i="4"/>
  <c r="W614" i="4"/>
  <c r="W610" i="4"/>
  <c r="W606" i="4"/>
  <c r="W602" i="4"/>
  <c r="W598" i="4"/>
  <c r="W594" i="4"/>
  <c r="W590" i="4"/>
  <c r="W586" i="4"/>
  <c r="W582" i="4"/>
  <c r="W578" i="4"/>
  <c r="W574" i="4"/>
  <c r="W570" i="4"/>
  <c r="W566" i="4"/>
  <c r="W562" i="4"/>
  <c r="W558" i="4"/>
  <c r="W554" i="4"/>
  <c r="W550" i="4"/>
  <c r="W546" i="4"/>
  <c r="W542" i="4"/>
  <c r="W538" i="4"/>
  <c r="W534" i="4"/>
  <c r="W530" i="4"/>
  <c r="W526" i="4"/>
  <c r="W522" i="4"/>
  <c r="W518" i="4"/>
  <c r="W514" i="4"/>
  <c r="W510" i="4"/>
  <c r="W506" i="4"/>
  <c r="W502" i="4"/>
  <c r="W498" i="4"/>
  <c r="W494" i="4"/>
  <c r="W490" i="4"/>
  <c r="W483" i="4"/>
  <c r="W478" i="4"/>
  <c r="W474" i="4"/>
  <c r="W470" i="4"/>
  <c r="W466" i="4"/>
  <c r="W461" i="4"/>
  <c r="W457" i="4"/>
  <c r="W453" i="4"/>
  <c r="W449" i="4"/>
  <c r="W445" i="4"/>
  <c r="W441" i="4"/>
  <c r="W437" i="4"/>
  <c r="W433" i="4"/>
  <c r="W429" i="4"/>
  <c r="W425" i="4"/>
  <c r="W421" i="4"/>
  <c r="W417" i="4"/>
  <c r="W413" i="4"/>
  <c r="W409" i="4"/>
  <c r="W405" i="4"/>
  <c r="W401" i="4"/>
  <c r="W397" i="4"/>
  <c r="W393" i="4"/>
  <c r="W389" i="4"/>
  <c r="W385" i="4"/>
  <c r="W381" i="4"/>
  <c r="W377" i="4"/>
  <c r="W373" i="4"/>
  <c r="W369" i="4"/>
  <c r="W365" i="4"/>
  <c r="W39" i="4"/>
  <c r="W53" i="4"/>
  <c r="W49" i="4"/>
  <c r="W45" i="4"/>
  <c r="W36" i="4"/>
  <c r="W29" i="4"/>
  <c r="W138" i="4"/>
  <c r="W134" i="4"/>
  <c r="W130" i="4"/>
  <c r="W126" i="4"/>
  <c r="W122" i="4"/>
  <c r="W118" i="4"/>
  <c r="W110" i="4"/>
  <c r="W106" i="4"/>
  <c r="W24" i="4"/>
  <c r="W20" i="4"/>
  <c r="W16" i="4"/>
  <c r="W12" i="4"/>
  <c r="W8" i="4"/>
  <c r="W3" i="4"/>
  <c r="W139" i="4"/>
  <c r="W135" i="4"/>
  <c r="W131" i="4"/>
  <c r="W127" i="4"/>
  <c r="W123" i="4"/>
  <c r="W119" i="4"/>
  <c r="W111" i="4"/>
  <c r="W107" i="4"/>
  <c r="W25" i="4"/>
  <c r="W21" i="4"/>
  <c r="W17" i="4"/>
  <c r="W13" i="4"/>
  <c r="W9" i="4"/>
  <c r="W4" i="4"/>
  <c r="W361" i="4"/>
  <c r="W357" i="4"/>
  <c r="W353" i="4"/>
  <c r="W349" i="4"/>
  <c r="W345" i="4"/>
  <c r="W341" i="4"/>
  <c r="W337" i="4"/>
  <c r="W333" i="4"/>
  <c r="W329" i="4"/>
  <c r="W325" i="4"/>
  <c r="W321" i="4"/>
  <c r="W317" i="4"/>
  <c r="W313" i="4"/>
  <c r="W309" i="4"/>
  <c r="W305" i="4"/>
  <c r="W301" i="4"/>
  <c r="W297" i="4"/>
  <c r="W293" i="4"/>
  <c r="W289" i="4"/>
  <c r="W285" i="4"/>
  <c r="W281" i="4"/>
  <c r="W277" i="4"/>
  <c r="W273" i="4"/>
  <c r="W269" i="4"/>
  <c r="W265" i="4"/>
  <c r="W261" i="4"/>
  <c r="W257" i="4"/>
  <c r="W253" i="4"/>
  <c r="W249" i="4"/>
  <c r="W245" i="4"/>
  <c r="W241" i="4"/>
  <c r="W237" i="4"/>
  <c r="W233" i="4"/>
  <c r="W229" i="4"/>
  <c r="W225" i="4"/>
  <c r="W221" i="4"/>
  <c r="W217" i="4"/>
  <c r="W213" i="4"/>
  <c r="W209" i="4"/>
  <c r="W201" i="4"/>
  <c r="W196" i="4"/>
  <c r="W192" i="4"/>
  <c r="W188" i="4"/>
  <c r="W184" i="4"/>
  <c r="W180" i="4"/>
  <c r="W176" i="4"/>
  <c r="W172" i="4"/>
  <c r="W168" i="4"/>
  <c r="W164" i="4"/>
  <c r="W160" i="4"/>
  <c r="W156" i="4"/>
  <c r="W152" i="4"/>
  <c r="W148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66" i="4"/>
  <c r="W62" i="4"/>
  <c r="W42" i="4"/>
  <c r="W38" i="4"/>
  <c r="W52" i="4"/>
  <c r="W48" i="4"/>
  <c r="W56" i="4"/>
  <c r="W32" i="4"/>
  <c r="W28" i="4"/>
  <c r="W26" i="4"/>
  <c r="W22" i="4"/>
  <c r="W18" i="4"/>
  <c r="W14" i="4"/>
  <c r="W10" i="4"/>
  <c r="W5" i="4"/>
  <c r="W205" i="4"/>
  <c r="W114" i="4"/>
  <c r="W63" i="4"/>
  <c r="W484" i="4"/>
  <c r="W479" i="4"/>
  <c r="W475" i="4"/>
  <c r="W471" i="4"/>
  <c r="W467" i="4"/>
  <c r="W462" i="4"/>
  <c r="W458" i="4"/>
  <c r="W454" i="4"/>
  <c r="W450" i="4"/>
  <c r="W446" i="4"/>
  <c r="W442" i="4"/>
  <c r="W438" i="4"/>
  <c r="W434" i="4"/>
  <c r="W430" i="4"/>
  <c r="W426" i="4"/>
  <c r="W422" i="4"/>
  <c r="W418" i="4"/>
  <c r="W414" i="4"/>
  <c r="W410" i="4"/>
  <c r="W406" i="4"/>
  <c r="W402" i="4"/>
  <c r="W398" i="4"/>
  <c r="W394" i="4"/>
  <c r="W390" i="4"/>
  <c r="W386" i="4"/>
  <c r="W382" i="4"/>
  <c r="W378" i="4"/>
  <c r="W374" i="4"/>
  <c r="W370" i="4"/>
  <c r="W366" i="4"/>
  <c r="W362" i="4"/>
  <c r="W358" i="4"/>
  <c r="W354" i="4"/>
  <c r="W350" i="4"/>
  <c r="W346" i="4"/>
  <c r="W342" i="4"/>
  <c r="W338" i="4"/>
  <c r="W334" i="4"/>
  <c r="W485" i="4"/>
  <c r="W481" i="4"/>
  <c r="W476" i="4"/>
  <c r="W472" i="4"/>
  <c r="W468" i="4"/>
  <c r="W463" i="4"/>
  <c r="W459" i="4"/>
  <c r="W455" i="4"/>
  <c r="W451" i="4"/>
  <c r="W447" i="4"/>
  <c r="W443" i="4"/>
  <c r="W439" i="4"/>
  <c r="W435" i="4"/>
  <c r="W431" i="4"/>
  <c r="W427" i="4"/>
  <c r="W419" i="4"/>
  <c r="W415" i="4"/>
  <c r="W411" i="4"/>
  <c r="W407" i="4"/>
  <c r="W403" i="4"/>
  <c r="W399" i="4"/>
  <c r="W395" i="4"/>
  <c r="W391" i="4"/>
  <c r="W387" i="4"/>
  <c r="W383" i="4"/>
  <c r="W379" i="4"/>
  <c r="W375" i="4"/>
  <c r="W371" i="4"/>
  <c r="W367" i="4"/>
  <c r="W363" i="4"/>
  <c r="W359" i="4"/>
  <c r="W355" i="4"/>
  <c r="W351" i="4"/>
  <c r="W347" i="4"/>
  <c r="W343" i="4"/>
  <c r="W339" i="4"/>
  <c r="W335" i="4"/>
  <c r="W331" i="4"/>
  <c r="W486" i="4"/>
  <c r="W380" i="4"/>
  <c r="W376" i="4"/>
  <c r="W372" i="4"/>
  <c r="W368" i="4"/>
  <c r="W364" i="4"/>
  <c r="W360" i="4"/>
  <c r="W356" i="4"/>
  <c r="W352" i="4"/>
  <c r="W348" i="4"/>
  <c r="W344" i="4"/>
  <c r="W340" i="4"/>
  <c r="W336" i="4"/>
  <c r="W332" i="4"/>
  <c r="W330" i="4"/>
  <c r="W326" i="4"/>
  <c r="W322" i="4"/>
  <c r="W318" i="4"/>
  <c r="W314" i="4"/>
  <c r="W310" i="4"/>
  <c r="W306" i="4"/>
  <c r="W327" i="4"/>
  <c r="W323" i="4"/>
  <c r="W319" i="4"/>
  <c r="W315" i="4"/>
  <c r="W311" i="4"/>
  <c r="W307" i="4"/>
  <c r="W303" i="4"/>
  <c r="W299" i="4"/>
  <c r="W295" i="4"/>
  <c r="W291" i="4"/>
  <c r="W287" i="4"/>
  <c r="W283" i="4"/>
  <c r="W279" i="4"/>
  <c r="W275" i="4"/>
  <c r="W271" i="4"/>
  <c r="W267" i="4"/>
  <c r="W328" i="4"/>
  <c r="W324" i="4"/>
  <c r="W320" i="4"/>
  <c r="W316" i="4"/>
  <c r="W312" i="4"/>
  <c r="W308" i="4"/>
  <c r="W304" i="4"/>
  <c r="W300" i="4"/>
  <c r="W296" i="4"/>
  <c r="W292" i="4"/>
  <c r="W288" i="4"/>
  <c r="W284" i="4"/>
  <c r="W280" i="4"/>
  <c r="W276" i="4"/>
  <c r="W272" i="4"/>
  <c r="W268" i="4"/>
  <c r="W264" i="4"/>
  <c r="W262" i="4"/>
  <c r="W258" i="4"/>
  <c r="W254" i="4"/>
  <c r="W250" i="4"/>
  <c r="W246" i="4"/>
  <c r="W242" i="4"/>
  <c r="W238" i="4"/>
  <c r="W234" i="4"/>
  <c r="W230" i="4"/>
  <c r="W226" i="4"/>
  <c r="W222" i="4"/>
  <c r="W218" i="4"/>
  <c r="W214" i="4"/>
  <c r="W210" i="4"/>
  <c r="W206" i="4"/>
  <c r="W202" i="4"/>
  <c r="W197" i="4"/>
  <c r="W193" i="4"/>
  <c r="W263" i="4"/>
  <c r="W259" i="4"/>
  <c r="W255" i="4"/>
  <c r="W251" i="4"/>
  <c r="W247" i="4"/>
  <c r="W243" i="4"/>
  <c r="W239" i="4"/>
  <c r="W235" i="4"/>
  <c r="W231" i="4"/>
  <c r="W227" i="4"/>
  <c r="W223" i="4"/>
  <c r="W219" i="4"/>
  <c r="W215" i="4"/>
  <c r="W211" i="4"/>
  <c r="W207" i="4"/>
  <c r="W203" i="4"/>
  <c r="W198" i="4"/>
  <c r="W194" i="4"/>
  <c r="W190" i="4"/>
  <c r="W260" i="4"/>
  <c r="W256" i="4"/>
  <c r="W252" i="4"/>
  <c r="W248" i="4"/>
  <c r="W244" i="4"/>
  <c r="W240" i="4"/>
  <c r="W236" i="4"/>
  <c r="W232" i="4"/>
  <c r="W228" i="4"/>
  <c r="W224" i="4"/>
  <c r="W220" i="4"/>
  <c r="W216" i="4"/>
  <c r="W212" i="4"/>
  <c r="W208" i="4"/>
  <c r="W204" i="4"/>
  <c r="W199" i="4"/>
  <c r="W195" i="4"/>
  <c r="W191" i="4"/>
  <c r="W189" i="4"/>
  <c r="W185" i="4"/>
  <c r="W181" i="4"/>
  <c r="W177" i="4"/>
  <c r="W173" i="4"/>
  <c r="W169" i="4"/>
  <c r="W165" i="4"/>
  <c r="W161" i="4"/>
  <c r="W157" i="4"/>
  <c r="W153" i="4"/>
  <c r="W149" i="4"/>
  <c r="W145" i="4"/>
  <c r="W186" i="4"/>
  <c r="W182" i="4"/>
  <c r="W178" i="4"/>
  <c r="W174" i="4"/>
  <c r="W170" i="4"/>
  <c r="W166" i="4"/>
  <c r="W162" i="4"/>
  <c r="W158" i="4"/>
  <c r="W154" i="4"/>
  <c r="W150" i="4"/>
  <c r="W146" i="4"/>
  <c r="W142" i="4"/>
  <c r="W187" i="4"/>
  <c r="W183" i="4"/>
  <c r="W179" i="4"/>
  <c r="W175" i="4"/>
  <c r="W171" i="4"/>
  <c r="W167" i="4"/>
  <c r="W163" i="4"/>
  <c r="W159" i="4"/>
  <c r="W155" i="4"/>
  <c r="W151" i="4"/>
  <c r="W147" i="4"/>
  <c r="W143" i="4"/>
  <c r="W102" i="4"/>
  <c r="W98" i="4"/>
  <c r="W90" i="4"/>
  <c r="W86" i="4"/>
  <c r="W82" i="4"/>
  <c r="W78" i="4"/>
  <c r="W64" i="4"/>
  <c r="W44" i="4"/>
  <c r="W40" i="4"/>
  <c r="W55" i="4"/>
  <c r="W50" i="4"/>
  <c r="W46" i="4"/>
  <c r="W33" i="4"/>
  <c r="W30" i="4"/>
  <c r="W103" i="4"/>
  <c r="W95" i="4"/>
  <c r="W91" i="4"/>
  <c r="W87" i="4"/>
  <c r="W83" i="4"/>
  <c r="W79" i="4"/>
  <c r="W65" i="4"/>
  <c r="W59" i="4"/>
  <c r="W41" i="4"/>
  <c r="W37" i="4"/>
  <c r="W51" i="4"/>
  <c r="W47" i="4"/>
  <c r="W54" i="4"/>
  <c r="W31" i="4"/>
  <c r="W27" i="4"/>
  <c r="P251" i="1"/>
  <c r="P255" i="1"/>
  <c r="P259" i="1"/>
  <c r="P270" i="1"/>
  <c r="P274" i="1"/>
  <c r="P278" i="1"/>
  <c r="P289" i="1"/>
  <c r="P293" i="1"/>
  <c r="P311" i="1"/>
  <c r="P315" i="1"/>
  <c r="P331" i="1"/>
  <c r="P360" i="1"/>
  <c r="P364" i="1"/>
  <c r="P368" i="1"/>
  <c r="P372" i="1"/>
  <c r="P376" i="1"/>
  <c r="P380" i="1"/>
  <c r="P413" i="1"/>
  <c r="P417" i="1"/>
  <c r="P421" i="1"/>
  <c r="P452" i="1"/>
  <c r="P250" i="1"/>
  <c r="P254" i="1"/>
  <c r="P269" i="1"/>
  <c r="P273" i="1"/>
  <c r="P277" i="1"/>
  <c r="P288" i="1"/>
  <c r="P292" i="1"/>
  <c r="P310" i="1"/>
  <c r="P314" i="1"/>
  <c r="P330" i="1"/>
  <c r="P359" i="1"/>
  <c r="P363" i="1"/>
  <c r="P367" i="1"/>
  <c r="P371" i="1"/>
  <c r="P375" i="1"/>
  <c r="P379" i="1"/>
  <c r="P412" i="1"/>
  <c r="P416" i="1"/>
  <c r="P420" i="1"/>
  <c r="P451" i="1"/>
  <c r="P455" i="1"/>
  <c r="P466" i="1"/>
  <c r="P470" i="1"/>
  <c r="P474" i="1"/>
  <c r="P478" i="1"/>
  <c r="P482" i="1"/>
  <c r="P508" i="1"/>
  <c r="P553" i="1"/>
  <c r="P557" i="1"/>
  <c r="P561" i="1"/>
  <c r="P565" i="1"/>
  <c r="P569" i="1"/>
  <c r="P573" i="1"/>
  <c r="P577" i="1"/>
  <c r="P581" i="1"/>
  <c r="P464" i="1"/>
  <c r="P468" i="1"/>
  <c r="P472" i="1"/>
  <c r="P476" i="1"/>
  <c r="P480" i="1"/>
  <c r="P484" i="1"/>
  <c r="P551" i="1"/>
  <c r="P555" i="1"/>
  <c r="P559" i="1"/>
  <c r="P563" i="1"/>
  <c r="P567" i="1"/>
  <c r="P571" i="1"/>
  <c r="P575" i="1"/>
  <c r="P579" i="1"/>
  <c r="P583" i="1"/>
  <c r="P745" i="1"/>
  <c r="P749" i="1"/>
  <c r="P753" i="1"/>
  <c r="P757" i="1"/>
  <c r="P761" i="1"/>
  <c r="P765" i="1"/>
  <c r="P769" i="1"/>
  <c r="P773" i="1"/>
  <c r="P777" i="1"/>
  <c r="P781" i="1"/>
  <c r="P785" i="1"/>
  <c r="P713" i="1"/>
  <c r="P717" i="1"/>
  <c r="P721" i="1"/>
  <c r="P725" i="1"/>
  <c r="P729" i="1"/>
  <c r="P733" i="1"/>
  <c r="P737" i="1"/>
  <c r="P741" i="1"/>
  <c r="P744" i="1"/>
  <c r="P748" i="1"/>
  <c r="P752" i="1"/>
  <c r="P756" i="1"/>
  <c r="P760" i="1"/>
  <c r="P764" i="1"/>
  <c r="P768" i="1"/>
  <c r="P772" i="1"/>
  <c r="P776" i="1"/>
  <c r="P780" i="1"/>
  <c r="P784" i="1"/>
  <c r="P789" i="1"/>
  <c r="P792" i="1"/>
  <c r="P795" i="1"/>
</calcChain>
</file>

<file path=xl/sharedStrings.xml><?xml version="1.0" encoding="utf-8"?>
<sst xmlns="http://schemas.openxmlformats.org/spreadsheetml/2006/main" count="9504" uniqueCount="1561">
  <si>
    <t>planet</t>
  </si>
  <si>
    <t>star</t>
  </si>
  <si>
    <t>Fe/H</t>
  </si>
  <si>
    <t>dFe/H</t>
  </si>
  <si>
    <t>Ms</t>
  </si>
  <si>
    <t>dMs</t>
  </si>
  <si>
    <t>P</t>
  </si>
  <si>
    <t>dP</t>
  </si>
  <si>
    <t>e</t>
  </si>
  <si>
    <t>de</t>
  </si>
  <si>
    <t>K</t>
  </si>
  <si>
    <t>dK</t>
  </si>
  <si>
    <t>a</t>
  </si>
  <si>
    <t>da</t>
  </si>
  <si>
    <t>Mp</t>
  </si>
  <si>
    <t>dMp</t>
  </si>
  <si>
    <t>DK</t>
  </si>
  <si>
    <t>De</t>
  </si>
  <si>
    <t>DP</t>
  </si>
  <si>
    <t>DMs</t>
  </si>
  <si>
    <t>Term</t>
  </si>
  <si>
    <t>RMS</t>
  </si>
  <si>
    <t>reference</t>
  </si>
  <si>
    <t>11 Com b</t>
  </si>
  <si>
    <t>11 Com</t>
  </si>
  <si>
    <t>Mortier et al. 2013a</t>
  </si>
  <si>
    <t>11 UMi b</t>
  </si>
  <si>
    <t>11 UMi</t>
  </si>
  <si>
    <t>Sousa et al. 2015</t>
  </si>
  <si>
    <t>14 And b</t>
  </si>
  <si>
    <t>14 And</t>
  </si>
  <si>
    <t>14 Her b</t>
  </si>
  <si>
    <t>14 Her</t>
  </si>
  <si>
    <t>Santos et al. 2004</t>
  </si>
  <si>
    <t>16 Cyg B b</t>
  </si>
  <si>
    <t>16 Cyg B</t>
  </si>
  <si>
    <t>18 Del b</t>
  </si>
  <si>
    <t>18 Del</t>
  </si>
  <si>
    <t>24 Boo b</t>
  </si>
  <si>
    <t>24 Boo</t>
  </si>
  <si>
    <t>Takarada et al. 2018</t>
  </si>
  <si>
    <t>24 Sex b</t>
  </si>
  <si>
    <t>24 Sex</t>
  </si>
  <si>
    <t>24 Sex c</t>
  </si>
  <si>
    <t>30 Ari B b</t>
  </si>
  <si>
    <t>30 Ari B</t>
  </si>
  <si>
    <t>Tsantaki et al. 2014</t>
  </si>
  <si>
    <t>4 Uma b</t>
  </si>
  <si>
    <t>4 Uma</t>
  </si>
  <si>
    <t>42 Dra b</t>
  </si>
  <si>
    <t>42 Dra</t>
  </si>
  <si>
    <t>47 Uma b</t>
  </si>
  <si>
    <t>47 Uma</t>
  </si>
  <si>
    <t>47 Uma c</t>
  </si>
  <si>
    <t>47 Uma d</t>
  </si>
  <si>
    <t>51 Peg b</t>
  </si>
  <si>
    <t>51 Peg</t>
  </si>
  <si>
    <t>55 Cnc b</t>
  </si>
  <si>
    <t>55 Cnc</t>
  </si>
  <si>
    <t>55 Cnc c</t>
  </si>
  <si>
    <t>55 Cnc d</t>
  </si>
  <si>
    <t>55 Cnc f</t>
  </si>
  <si>
    <t>6 Lyn b</t>
  </si>
  <si>
    <t>6 Lyn</t>
  </si>
  <si>
    <t>61 Vir b</t>
  </si>
  <si>
    <t>61 Vir</t>
  </si>
  <si>
    <t>Santos et al. 2005</t>
  </si>
  <si>
    <t>61 Vir c</t>
  </si>
  <si>
    <t>61 Vir d</t>
  </si>
  <si>
    <t>7 CMa b</t>
  </si>
  <si>
    <t>7 CMa</t>
  </si>
  <si>
    <t>70 Vir b</t>
  </si>
  <si>
    <t>70 Vir</t>
  </si>
  <si>
    <t>75 Cet b</t>
  </si>
  <si>
    <t>75 Cet</t>
  </si>
  <si>
    <t>8 Umi b</t>
  </si>
  <si>
    <t>8 Umi</t>
  </si>
  <si>
    <t>Lee et al. 2015</t>
  </si>
  <si>
    <t>81 Cet b</t>
  </si>
  <si>
    <t>81 Cet</t>
  </si>
  <si>
    <t>91 Aqr b</t>
  </si>
  <si>
    <t>91 Aqr</t>
  </si>
  <si>
    <t>Aldebaran b</t>
  </si>
  <si>
    <t>Aldebaran</t>
  </si>
  <si>
    <t>Hatzes et al. 2015</t>
  </si>
  <si>
    <t>alfpha Ari b</t>
  </si>
  <si>
    <t>alf Ari</t>
  </si>
  <si>
    <t>alfpha Cen B b</t>
  </si>
  <si>
    <t>alpha Cen B</t>
  </si>
  <si>
    <t>Dumusque 2012</t>
  </si>
  <si>
    <t>AS 205 A b</t>
  </si>
  <si>
    <t>AS 205A</t>
  </si>
  <si>
    <t>Viana Almeida et al. 2018</t>
  </si>
  <si>
    <t>BD -06 1339 b</t>
  </si>
  <si>
    <t>BD-06 1339</t>
  </si>
  <si>
    <t>Lo Curto et al. 2013</t>
  </si>
  <si>
    <t>BD -06 1339 c</t>
  </si>
  <si>
    <t>BD -06 1339 d</t>
  </si>
  <si>
    <t>BD -08 2823 b</t>
  </si>
  <si>
    <t>BD-08 2823</t>
  </si>
  <si>
    <t>Tsantaki et al. 2013</t>
  </si>
  <si>
    <t>BD -08 2823 c</t>
  </si>
  <si>
    <t>BD -10 3166 b</t>
  </si>
  <si>
    <t>BD-10 3166</t>
  </si>
  <si>
    <t>BD -11 4672 b</t>
  </si>
  <si>
    <t>BD-11 4672</t>
  </si>
  <si>
    <t>Moutou et al. 2015</t>
  </si>
  <si>
    <t>BD -17 0063 b</t>
  </si>
  <si>
    <t>BD-17 63</t>
  </si>
  <si>
    <t>Sousa et al. 2011b</t>
  </si>
  <si>
    <t>BD +03 2562 b</t>
  </si>
  <si>
    <t>BD+03 2562</t>
  </si>
  <si>
    <t>Villaver et al. 2017, Zielinski et al. 2012</t>
  </si>
  <si>
    <t>BD +14 4559 b</t>
  </si>
  <si>
    <t>BD+14 4559</t>
  </si>
  <si>
    <t>Santos et al. 2013</t>
  </si>
  <si>
    <t>BD +15 2375 b</t>
  </si>
  <si>
    <t>BD+15 2375</t>
  </si>
  <si>
    <t>Niedzielski et al. 2016</t>
  </si>
  <si>
    <t>BD +15 2940 b</t>
  </si>
  <si>
    <t>BD+15 2940</t>
  </si>
  <si>
    <t>Nowak et al. 2013</t>
  </si>
  <si>
    <t>BD +20 2457 b</t>
  </si>
  <si>
    <t>BD+20 2457</t>
  </si>
  <si>
    <t>BD +20 2457 c</t>
  </si>
  <si>
    <t>BD +20 274 b</t>
  </si>
  <si>
    <t>BD+20 274</t>
  </si>
  <si>
    <t>BD +24 4697 b</t>
  </si>
  <si>
    <t>BD+24 4697</t>
  </si>
  <si>
    <t>Wilson et al. 2016</t>
  </si>
  <si>
    <t>BD +26 1888 b</t>
  </si>
  <si>
    <t>BD+26 1888</t>
  </si>
  <si>
    <t>BD +48 738 b</t>
  </si>
  <si>
    <t>BD +48 738</t>
  </si>
  <si>
    <t>Gettel et al. 2011</t>
  </si>
  <si>
    <t>BD +49 828 b</t>
  </si>
  <si>
    <t>BD+49 828</t>
  </si>
  <si>
    <t>Andreasen et al. 2017</t>
  </si>
  <si>
    <t>BD +73 0275 b</t>
  </si>
  <si>
    <t>BD +73 0275</t>
  </si>
  <si>
    <t>beta Cnc b</t>
  </si>
  <si>
    <t>beta Cnc</t>
  </si>
  <si>
    <t>Lee et al. 2014</t>
  </si>
  <si>
    <t>beta Umi b</t>
  </si>
  <si>
    <t>beta Umi</t>
  </si>
  <si>
    <t>CI Tau b</t>
  </si>
  <si>
    <t>CI Tau</t>
  </si>
  <si>
    <t>Rosotti et al. 2017</t>
  </si>
  <si>
    <t>CoRoT-7 c</t>
  </si>
  <si>
    <t>CoRoT-7</t>
  </si>
  <si>
    <t>Mortier et al. 2013b</t>
  </si>
  <si>
    <t>EPIC 210894022 b</t>
  </si>
  <si>
    <t>EPIC 210894022</t>
  </si>
  <si>
    <t>Fridlund et al. 2017</t>
  </si>
  <si>
    <t>EPIC 248435473 b</t>
  </si>
  <si>
    <t>EPIC 248435473</t>
  </si>
  <si>
    <t>Rodriguez et al. 2018</t>
  </si>
  <si>
    <t>EPIC 248435473 c</t>
  </si>
  <si>
    <t>EPIC 248435473 d</t>
  </si>
  <si>
    <t>EPIC 248435473 e</t>
  </si>
  <si>
    <t>epsilon CrB b</t>
  </si>
  <si>
    <t>eps CrB</t>
  </si>
  <si>
    <t>epsilon Eridani b</t>
  </si>
  <si>
    <t>eps Eridani</t>
  </si>
  <si>
    <t>epsilon Ind A b</t>
  </si>
  <si>
    <t>eps Ind A</t>
  </si>
  <si>
    <t>epsilon Tau b</t>
  </si>
  <si>
    <t>eps Tau</t>
  </si>
  <si>
    <t>eta Cet b</t>
  </si>
  <si>
    <t>eta Cet</t>
  </si>
  <si>
    <t>Trifonov et al. 2014</t>
  </si>
  <si>
    <t>eta Cet c</t>
  </si>
  <si>
    <t>gamma Cep b</t>
  </si>
  <si>
    <t>gamma Cephei</t>
  </si>
  <si>
    <t>gamma Leo A b</t>
  </si>
  <si>
    <t>gamma 1 Leo</t>
  </si>
  <si>
    <t>gamma Lib b</t>
  </si>
  <si>
    <t>gamma Lib</t>
  </si>
  <si>
    <t>gamma Lib c</t>
  </si>
  <si>
    <t>GJ 15 A b</t>
  </si>
  <si>
    <t>GJ 15 A</t>
  </si>
  <si>
    <t>Howard et al. 2014</t>
  </si>
  <si>
    <t>GJ 163 b</t>
  </si>
  <si>
    <t>GJ 163</t>
  </si>
  <si>
    <t>GJ 163 c</t>
  </si>
  <si>
    <t>GJ 163 d</t>
  </si>
  <si>
    <t>GJ 176 b</t>
  </si>
  <si>
    <t>GJ 176</t>
  </si>
  <si>
    <t>Santos et al. 2013,Neves et al. 2014</t>
  </si>
  <si>
    <t>GJ 179 b</t>
  </si>
  <si>
    <t>GJ 179</t>
  </si>
  <si>
    <t>GJ 273 b</t>
  </si>
  <si>
    <t>GJ 273</t>
  </si>
  <si>
    <t>Astudillo-Defru et al. 2017</t>
  </si>
  <si>
    <t>GJ 273 c</t>
  </si>
  <si>
    <t>GJ 3021 b</t>
  </si>
  <si>
    <t>GJ 3021</t>
  </si>
  <si>
    <t>GJ 3138 b</t>
  </si>
  <si>
    <t>GJ 3138</t>
  </si>
  <si>
    <t>GJ 3138 c</t>
  </si>
  <si>
    <t>GJ 3138 d</t>
  </si>
  <si>
    <t>GJ 317 b</t>
  </si>
  <si>
    <t>GJ 317</t>
  </si>
  <si>
    <t>GJ 317 c</t>
  </si>
  <si>
    <t>GJ 328 b</t>
  </si>
  <si>
    <t>GJ 328</t>
  </si>
  <si>
    <t>N13,Newton,N13,D00</t>
  </si>
  <si>
    <t>GJ 3293 b</t>
  </si>
  <si>
    <t>GJ 3293</t>
  </si>
  <si>
    <t>Astudillo et al. 2014</t>
  </si>
  <si>
    <t>GJ 3293 c</t>
  </si>
  <si>
    <t>GJ 3293 d</t>
  </si>
  <si>
    <t>GJ 3293 e</t>
  </si>
  <si>
    <t>GJ 3323 b</t>
  </si>
  <si>
    <t>GJ 3323</t>
  </si>
  <si>
    <t>GJ 3323 c</t>
  </si>
  <si>
    <t>GJ 3341 b</t>
  </si>
  <si>
    <t>GJ 3341</t>
  </si>
  <si>
    <t>GJ 3634 b</t>
  </si>
  <si>
    <t>GJ 3634</t>
  </si>
  <si>
    <t>GJ 3942 b</t>
  </si>
  <si>
    <t>GJ 3942</t>
  </si>
  <si>
    <t>Perger et al. 2017</t>
  </si>
  <si>
    <t>GJ 3998 b</t>
  </si>
  <si>
    <t>GJ 3998</t>
  </si>
  <si>
    <t>Affer et al. 2016</t>
  </si>
  <si>
    <t>GJ 3998 c</t>
  </si>
  <si>
    <t>GJ 433 b</t>
  </si>
  <si>
    <t>GJ 433</t>
  </si>
  <si>
    <t>GJ 433 c</t>
  </si>
  <si>
    <t>GJ 436 b</t>
  </si>
  <si>
    <t>GJ 436</t>
  </si>
  <si>
    <t>GJ 536 b</t>
  </si>
  <si>
    <t>GJ 536</t>
  </si>
  <si>
    <t>Suarez Mascareno et al. 2017</t>
  </si>
  <si>
    <t>GJ 581 b</t>
  </si>
  <si>
    <t>GJ 581</t>
  </si>
  <si>
    <t>GJ 581 c</t>
  </si>
  <si>
    <t>GJ 581 d</t>
  </si>
  <si>
    <t>GJ 581 e</t>
  </si>
  <si>
    <t>GJ 623 b</t>
  </si>
  <si>
    <t>GJ 623</t>
  </si>
  <si>
    <t>GJ 625 b</t>
  </si>
  <si>
    <t>GJ 625</t>
  </si>
  <si>
    <t>GJ 649 b</t>
  </si>
  <si>
    <t>GJ 649</t>
  </si>
  <si>
    <t>GJ 649 c</t>
  </si>
  <si>
    <t>GJ 667 C b</t>
  </si>
  <si>
    <t>GJ 667 C</t>
  </si>
  <si>
    <t>GJ 667 C c</t>
  </si>
  <si>
    <t>GJ 667 C d</t>
  </si>
  <si>
    <t>GJ 667 C e</t>
  </si>
  <si>
    <t>GJ 667 C f</t>
  </si>
  <si>
    <t>GJ 667 C g</t>
  </si>
  <si>
    <t>GJ 674 b</t>
  </si>
  <si>
    <t>GJ 674</t>
  </si>
  <si>
    <t>GJ 676 A b</t>
  </si>
  <si>
    <t>GJ 676 A</t>
  </si>
  <si>
    <t>GJ 676 A c</t>
  </si>
  <si>
    <t>GJ 676 A d</t>
  </si>
  <si>
    <t>GJ 676 A e</t>
  </si>
  <si>
    <t>GJ 785 b</t>
  </si>
  <si>
    <t>GJ 785</t>
  </si>
  <si>
    <t>GJ 785 c</t>
  </si>
  <si>
    <t>GJ 832 b</t>
  </si>
  <si>
    <t>GJ 832</t>
  </si>
  <si>
    <t>GJ 832 c</t>
  </si>
  <si>
    <t>GJ 849 b</t>
  </si>
  <si>
    <t>GJ 849</t>
  </si>
  <si>
    <t>GJ 849 c</t>
  </si>
  <si>
    <t>GJ 86 b</t>
  </si>
  <si>
    <t>GJ 86</t>
  </si>
  <si>
    <t>GJ 876 b</t>
  </si>
  <si>
    <t>GJ 876</t>
  </si>
  <si>
    <t>GJ 876 c</t>
  </si>
  <si>
    <t>GJ 876 d</t>
  </si>
  <si>
    <t>GJ 876 e</t>
  </si>
  <si>
    <t>HAT-P-13 b</t>
  </si>
  <si>
    <t>HAT-P-13</t>
  </si>
  <si>
    <t>Southworth et al. 2012</t>
  </si>
  <si>
    <t>HAT-P-13 c</t>
  </si>
  <si>
    <t>HAT-P-17 b</t>
  </si>
  <si>
    <t>HAT-P-17</t>
  </si>
  <si>
    <t>HAT-P-17 c</t>
  </si>
  <si>
    <t>HATS-59 b</t>
  </si>
  <si>
    <t>HATS-59</t>
  </si>
  <si>
    <t>Sarkis et al. 2018</t>
  </si>
  <si>
    <t>HATS-59 c</t>
  </si>
  <si>
    <t>HD 100655 b</t>
  </si>
  <si>
    <t>HD 100655</t>
  </si>
  <si>
    <t>HD 100777 b</t>
  </si>
  <si>
    <t>HD 100777</t>
  </si>
  <si>
    <t>Sousa et al. 2008</t>
  </si>
  <si>
    <t>HD 10180 c</t>
  </si>
  <si>
    <t>HD 10180</t>
  </si>
  <si>
    <t>HD 10180 d</t>
  </si>
  <si>
    <t>HD 10180 e</t>
  </si>
  <si>
    <t>HD 10180 f</t>
  </si>
  <si>
    <t>HD 10180 g</t>
  </si>
  <si>
    <t>HD 10180 h</t>
  </si>
  <si>
    <t>HD 101930 b</t>
  </si>
  <si>
    <t>HD 101930</t>
  </si>
  <si>
    <t>HD 102117 b</t>
  </si>
  <si>
    <t>HD 102117</t>
  </si>
  <si>
    <t>HD 102195 b</t>
  </si>
  <si>
    <t>HD 102195</t>
  </si>
  <si>
    <t>Sousa et al. 2006</t>
  </si>
  <si>
    <t>HD 102272 b</t>
  </si>
  <si>
    <t>HD 102272</t>
  </si>
  <si>
    <t>HD 102272 c</t>
  </si>
  <si>
    <t>HD 102329 b</t>
  </si>
  <si>
    <t>HD 102329</t>
  </si>
  <si>
    <t>HD 102365 b</t>
  </si>
  <si>
    <t>HD 102365</t>
  </si>
  <si>
    <t>HD 102956 b</t>
  </si>
  <si>
    <t>HD 102956</t>
  </si>
  <si>
    <t>HD 103197 b</t>
  </si>
  <si>
    <t>HD 103197</t>
  </si>
  <si>
    <t>HD 103720 b</t>
  </si>
  <si>
    <t>HD 103720</t>
  </si>
  <si>
    <t>Sousa et al. 2011a</t>
  </si>
  <si>
    <t>HD 103774 b</t>
  </si>
  <si>
    <t>HD 103774</t>
  </si>
  <si>
    <t>HD 104067 b</t>
  </si>
  <si>
    <t>HD 104067</t>
  </si>
  <si>
    <t>HD 10442 b</t>
  </si>
  <si>
    <t>HD 10442</t>
  </si>
  <si>
    <t>Brewer et al. 2016</t>
  </si>
  <si>
    <t>HD 104985 b</t>
  </si>
  <si>
    <t>HD 104985</t>
  </si>
  <si>
    <t>HD 106252 b</t>
  </si>
  <si>
    <t>HD 106252</t>
  </si>
  <si>
    <t>HD 106270 b</t>
  </si>
  <si>
    <t>HD 106270</t>
  </si>
  <si>
    <t>HD 10647 b</t>
  </si>
  <si>
    <t>HD 10647</t>
  </si>
  <si>
    <t>HD 106515 A b</t>
  </si>
  <si>
    <t>HD 106515 A</t>
  </si>
  <si>
    <t>HD 10697 b</t>
  </si>
  <si>
    <t>HD 10697</t>
  </si>
  <si>
    <t>HD 107148 b</t>
  </si>
  <si>
    <t>HD 107148</t>
  </si>
  <si>
    <t>HD 108147 b</t>
  </si>
  <si>
    <t>HD 108147</t>
  </si>
  <si>
    <t>HD 108341 b</t>
  </si>
  <si>
    <t>HD 108341</t>
  </si>
  <si>
    <t>HD 10844 b</t>
  </si>
  <si>
    <t>HD 10844</t>
  </si>
  <si>
    <t>HD 108863 b</t>
  </si>
  <si>
    <t>HD 108863</t>
  </si>
  <si>
    <t>HD 108874 b</t>
  </si>
  <si>
    <t>HD 108874</t>
  </si>
  <si>
    <t>HD 108874 c</t>
  </si>
  <si>
    <t>HD 109246 b</t>
  </si>
  <si>
    <t>HD 109246</t>
  </si>
  <si>
    <t>Boisse et al. 2010</t>
  </si>
  <si>
    <t>HD 109271 b</t>
  </si>
  <si>
    <t>HD 109271</t>
  </si>
  <si>
    <t>HD 109271 c</t>
  </si>
  <si>
    <t>HD 109749 b</t>
  </si>
  <si>
    <t>HD 109749</t>
  </si>
  <si>
    <t>HD 110014 b</t>
  </si>
  <si>
    <t>HD 110014</t>
  </si>
  <si>
    <t>HD 110014 c</t>
  </si>
  <si>
    <t>HD 110833 b</t>
  </si>
  <si>
    <t>HD 110833</t>
  </si>
  <si>
    <t>HD 111232 b</t>
  </si>
  <si>
    <t>HD 111232</t>
  </si>
  <si>
    <t>HD 111591 b</t>
  </si>
  <si>
    <t>HD 111591</t>
  </si>
  <si>
    <t>Jeong et al. 2017</t>
  </si>
  <si>
    <t>HD 112758 b</t>
  </si>
  <si>
    <t>HD 112758</t>
  </si>
  <si>
    <t>HD 113337 b</t>
  </si>
  <si>
    <t>HD 113337</t>
  </si>
  <si>
    <t>Borgniet et al. 2013</t>
  </si>
  <si>
    <t>HD 113337 c</t>
  </si>
  <si>
    <t>HD 113538 b</t>
  </si>
  <si>
    <t>HD 113538</t>
  </si>
  <si>
    <t>HD 113538 c</t>
  </si>
  <si>
    <t>HD 113996 b</t>
  </si>
  <si>
    <t>HD 113996</t>
  </si>
  <si>
    <t>HD 114386 b</t>
  </si>
  <si>
    <t>HD 114386</t>
  </si>
  <si>
    <t>HD 114613 b</t>
  </si>
  <si>
    <t>HD 114613</t>
  </si>
  <si>
    <t>HD 114729 b</t>
  </si>
  <si>
    <t>HD 114729</t>
  </si>
  <si>
    <t>HD 114762 b</t>
  </si>
  <si>
    <t>HD 114762</t>
  </si>
  <si>
    <t>HD 114783 b</t>
  </si>
  <si>
    <t>HD 114783</t>
  </si>
  <si>
    <t>HD 11506 b</t>
  </si>
  <si>
    <t>HD 11506</t>
  </si>
  <si>
    <t>HD 11506 c</t>
  </si>
  <si>
    <t>HD 116029 b</t>
  </si>
  <si>
    <t>HD 116029</t>
  </si>
  <si>
    <t>HD 117207 b</t>
  </si>
  <si>
    <t>HD 117207</t>
  </si>
  <si>
    <t>HD 11755 b</t>
  </si>
  <si>
    <t>HD 11755</t>
  </si>
  <si>
    <t>HD 117618 b</t>
  </si>
  <si>
    <t>HD 117618</t>
  </si>
  <si>
    <t>HD 117618 c</t>
  </si>
  <si>
    <t>HD 118203 b</t>
  </si>
  <si>
    <t>HD 118203</t>
  </si>
  <si>
    <t>HD 119445 b</t>
  </si>
  <si>
    <t>HD 119445</t>
  </si>
  <si>
    <t>Omiya et al. 2009</t>
  </si>
  <si>
    <t>HD 11964 b</t>
  </si>
  <si>
    <t>HD 11964</t>
  </si>
  <si>
    <t>HD 11964 c</t>
  </si>
  <si>
    <t>HD 11977 b</t>
  </si>
  <si>
    <t>HD 11977</t>
  </si>
  <si>
    <t>HD 120084 b</t>
  </si>
  <si>
    <t>HD 120084</t>
  </si>
  <si>
    <t>HD 121504 b</t>
  </si>
  <si>
    <t>HD 121504</t>
  </si>
  <si>
    <t>HD 122562 b</t>
  </si>
  <si>
    <t>HD 122562</t>
  </si>
  <si>
    <t>HD 12484 b</t>
  </si>
  <si>
    <t>HD 12484</t>
  </si>
  <si>
    <t>Hebrard et al. 2016</t>
  </si>
  <si>
    <t>HD 125595 b</t>
  </si>
  <si>
    <t>HD 125595</t>
  </si>
  <si>
    <t>HD 125612 b</t>
  </si>
  <si>
    <t>HD 125612</t>
  </si>
  <si>
    <t>HD 125612 c</t>
  </si>
  <si>
    <t>HD 125612 d</t>
  </si>
  <si>
    <t>HD 12648 b</t>
  </si>
  <si>
    <t>HD 12648</t>
  </si>
  <si>
    <t>HD 126525 b</t>
  </si>
  <si>
    <t>HD 126525</t>
  </si>
  <si>
    <t>HD 12661 b</t>
  </si>
  <si>
    <t>HD 12661</t>
  </si>
  <si>
    <t>HD 12661 c</t>
  </si>
  <si>
    <t>HD 126614 A b</t>
  </si>
  <si>
    <t>HD 126614</t>
  </si>
  <si>
    <t>HD 127506 b</t>
  </si>
  <si>
    <t>HD 127506</t>
  </si>
  <si>
    <t>HD 128311 b</t>
  </si>
  <si>
    <t>HD 128311</t>
  </si>
  <si>
    <t>HD 128311 c</t>
  </si>
  <si>
    <t>HD 128356 b</t>
  </si>
  <si>
    <t>HD 128356</t>
  </si>
  <si>
    <t>Jenkins et al. 2016</t>
  </si>
  <si>
    <t>HD 129445 b</t>
  </si>
  <si>
    <t>HD 129445</t>
  </si>
  <si>
    <t>HD 130322 b</t>
  </si>
  <si>
    <t>HD 130322</t>
  </si>
  <si>
    <t>HD 131496 b</t>
  </si>
  <si>
    <t>HD 131496</t>
  </si>
  <si>
    <t>HD 131664 b</t>
  </si>
  <si>
    <t>HD 131664</t>
  </si>
  <si>
    <t>Moutou et al. 2009</t>
  </si>
  <si>
    <t>HD 13189 b</t>
  </si>
  <si>
    <t>HD 13189</t>
  </si>
  <si>
    <t>HD 132032 b</t>
  </si>
  <si>
    <t>HD 132032</t>
  </si>
  <si>
    <t>HD 132406 b</t>
  </si>
  <si>
    <t>HD 132406</t>
  </si>
  <si>
    <t>HD 132563 B b</t>
  </si>
  <si>
    <t>HD 132563B</t>
  </si>
  <si>
    <t>Desidera et al. 2011</t>
  </si>
  <si>
    <t>HD 133131 A b</t>
  </si>
  <si>
    <t>HD 133131 A</t>
  </si>
  <si>
    <t>Teske et al. 2016</t>
  </si>
  <si>
    <t>HD 133131 A c</t>
  </si>
  <si>
    <t>HD 133131 B b</t>
  </si>
  <si>
    <t>HD 133131 B</t>
  </si>
  <si>
    <t>HD 134060 b</t>
  </si>
  <si>
    <t>HD 134060</t>
  </si>
  <si>
    <t>HD 134060 c</t>
  </si>
  <si>
    <t>HD 134113 b</t>
  </si>
  <si>
    <t>HD 134113</t>
  </si>
  <si>
    <t>HD 134169 b</t>
  </si>
  <si>
    <t>HD 134169</t>
  </si>
  <si>
    <t>HD 134606 b</t>
  </si>
  <si>
    <t>HD 134606</t>
  </si>
  <si>
    <t>HD 134606 c</t>
  </si>
  <si>
    <t>HD 134606 d</t>
  </si>
  <si>
    <t>HD 134987 b</t>
  </si>
  <si>
    <t>HD 134987</t>
  </si>
  <si>
    <t>HD 134987 c</t>
  </si>
  <si>
    <t>HD 136352 b</t>
  </si>
  <si>
    <t>HD 136352</t>
  </si>
  <si>
    <t>HD 136352 c</t>
  </si>
  <si>
    <t>HD 136352 d</t>
  </si>
  <si>
    <t>HD 136418 b</t>
  </si>
  <si>
    <t>HD 136418</t>
  </si>
  <si>
    <t>HD 137388 b</t>
  </si>
  <si>
    <t>HD 137388</t>
  </si>
  <si>
    <t>HD 137510 b</t>
  </si>
  <si>
    <t>HD 137510</t>
  </si>
  <si>
    <t>HD 13808 b</t>
  </si>
  <si>
    <t>HD 13808</t>
  </si>
  <si>
    <t>HD 13808 c</t>
  </si>
  <si>
    <t>HD 13908 b</t>
  </si>
  <si>
    <t>HD 13908</t>
  </si>
  <si>
    <t>Moutou et al. 2014a</t>
  </si>
  <si>
    <t>HD 13908 c</t>
  </si>
  <si>
    <t>HD 13931 b</t>
  </si>
  <si>
    <t>HD 13931</t>
  </si>
  <si>
    <t>HD 139357 b</t>
  </si>
  <si>
    <t>HD 139357</t>
  </si>
  <si>
    <t>HD 14067 b</t>
  </si>
  <si>
    <t>HD 14067</t>
  </si>
  <si>
    <t>Wang et al. 2014</t>
  </si>
  <si>
    <t>HD 140913 b</t>
  </si>
  <si>
    <t>HD 140913</t>
  </si>
  <si>
    <t>HD 141399 b</t>
  </si>
  <si>
    <t>HD 141399</t>
  </si>
  <si>
    <t>HD 141399 c</t>
  </si>
  <si>
    <t>HD 141399 d</t>
  </si>
  <si>
    <t>HD 141399 e</t>
  </si>
  <si>
    <t>HD 141937 b</t>
  </si>
  <si>
    <t>HD 141937</t>
  </si>
  <si>
    <t>HD 142 b</t>
  </si>
  <si>
    <t>HD 142</t>
  </si>
  <si>
    <t>HD 142 c</t>
  </si>
  <si>
    <t>HD 142022 b</t>
  </si>
  <si>
    <t>HD 142022 A</t>
  </si>
  <si>
    <t>HD 142245 b</t>
  </si>
  <si>
    <t>HD 142245</t>
  </si>
  <si>
    <t>Johnson et al. 2011</t>
  </si>
  <si>
    <t>HD 142415 b</t>
  </si>
  <si>
    <t>HD 142415</t>
  </si>
  <si>
    <t>HD 143105 b</t>
  </si>
  <si>
    <t>HD 143105</t>
  </si>
  <si>
    <t>HD 143361 b</t>
  </si>
  <si>
    <t>HD 143361</t>
  </si>
  <si>
    <t>HD 14348 b</t>
  </si>
  <si>
    <t>HD 14348</t>
  </si>
  <si>
    <t>HD 143761 b</t>
  </si>
  <si>
    <t>HD 143761</t>
  </si>
  <si>
    <t>HD 143761 c</t>
  </si>
  <si>
    <t>HD 145377 b</t>
  </si>
  <si>
    <t>HD 145377</t>
  </si>
  <si>
    <t>HD 145457 b</t>
  </si>
  <si>
    <t>HD 145457</t>
  </si>
  <si>
    <t>HD 1461 b</t>
  </si>
  <si>
    <t>HD 1461</t>
  </si>
  <si>
    <t>HD 1461 c</t>
  </si>
  <si>
    <t>HD 14651 b</t>
  </si>
  <si>
    <t>HD 14651</t>
  </si>
  <si>
    <t>HD 147018 b</t>
  </si>
  <si>
    <t>HD 147018</t>
  </si>
  <si>
    <t>Segransan et al. 2010</t>
  </si>
  <si>
    <t>HD 147018 c</t>
  </si>
  <si>
    <t>HD 147379 b</t>
  </si>
  <si>
    <t>HD 147379</t>
  </si>
  <si>
    <t>Reiners et al. 2017</t>
  </si>
  <si>
    <t>HD 147513 b</t>
  </si>
  <si>
    <t>HD 147513</t>
  </si>
  <si>
    <t>HD 147873 b</t>
  </si>
  <si>
    <t>HD 147873</t>
  </si>
  <si>
    <t>HD 147873 c</t>
  </si>
  <si>
    <t>HD 148156 b</t>
  </si>
  <si>
    <t>HD 148156</t>
  </si>
  <si>
    <t>HD 148427 b</t>
  </si>
  <si>
    <t>HD 148427</t>
  </si>
  <si>
    <t>HD 149026 b</t>
  </si>
  <si>
    <t>HD 149026</t>
  </si>
  <si>
    <t>Ammler-von Eiff et al. 2009</t>
  </si>
  <si>
    <t>HD 149143 b</t>
  </si>
  <si>
    <t>HD 149143</t>
  </si>
  <si>
    <t>HD 1502 b</t>
  </si>
  <si>
    <t>HD 1502</t>
  </si>
  <si>
    <t>HD 150433 b</t>
  </si>
  <si>
    <t>HD 150433</t>
  </si>
  <si>
    <t>HD 150706 b</t>
  </si>
  <si>
    <t>HD 150706</t>
  </si>
  <si>
    <t>HD 152079 b</t>
  </si>
  <si>
    <t>HD 152079</t>
  </si>
  <si>
    <t>HD 152581 b</t>
  </si>
  <si>
    <t>HD 152581</t>
  </si>
  <si>
    <t>HD 153950 b</t>
  </si>
  <si>
    <t>HD 153950</t>
  </si>
  <si>
    <t>HD 154088 b</t>
  </si>
  <si>
    <t>HD 154088</t>
  </si>
  <si>
    <t>HD 154345 b</t>
  </si>
  <si>
    <t>HD 154345</t>
  </si>
  <si>
    <t>HD 154672 b</t>
  </si>
  <si>
    <t>HD 154672</t>
  </si>
  <si>
    <t>HD 154697 b</t>
  </si>
  <si>
    <t>HD 154697</t>
  </si>
  <si>
    <t>HD 154857 b</t>
  </si>
  <si>
    <t>HD 154857</t>
  </si>
  <si>
    <t>HD 154857 c</t>
  </si>
  <si>
    <t>HD 155233 b</t>
  </si>
  <si>
    <t>HD 155233</t>
  </si>
  <si>
    <t>Wittenmyer et al. 2015</t>
  </si>
  <si>
    <t>HD 155358 b</t>
  </si>
  <si>
    <t>HD 155358</t>
  </si>
  <si>
    <t>HD 155358 c</t>
  </si>
  <si>
    <t>HD 156279 b</t>
  </si>
  <si>
    <t>HD 156279</t>
  </si>
  <si>
    <t>Diaz et al. 2012</t>
  </si>
  <si>
    <t>HD 156411 b</t>
  </si>
  <si>
    <t>HD 156411</t>
  </si>
  <si>
    <t>HD 156668 b</t>
  </si>
  <si>
    <t>HD 156668</t>
  </si>
  <si>
    <t>Howard et al. 2011</t>
  </si>
  <si>
    <t>HD 157172 b</t>
  </si>
  <si>
    <t>HD 157172</t>
  </si>
  <si>
    <t>HD 158038 b</t>
  </si>
  <si>
    <t>HD 158038</t>
  </si>
  <si>
    <t>HD 158996 b</t>
  </si>
  <si>
    <t>HD 158996</t>
  </si>
  <si>
    <t>Bang et al. 2018</t>
  </si>
  <si>
    <t>HD 159243 b</t>
  </si>
  <si>
    <t>HD 159243</t>
  </si>
  <si>
    <t>HD 159243 c</t>
  </si>
  <si>
    <t>HD 159868 b</t>
  </si>
  <si>
    <t>HD 159868</t>
  </si>
  <si>
    <t>HD 159868 c</t>
  </si>
  <si>
    <t>HD 1605 b</t>
  </si>
  <si>
    <t>HD 1605</t>
  </si>
  <si>
    <t>Harakawa et al. 2015</t>
  </si>
  <si>
    <t>HD 1605 c</t>
  </si>
  <si>
    <t>HD 160508 b</t>
  </si>
  <si>
    <t>HD 160508</t>
  </si>
  <si>
    <t>HD 16141 b</t>
  </si>
  <si>
    <t>HD 16141</t>
  </si>
  <si>
    <t>HD 16175 b</t>
  </si>
  <si>
    <t>HD 16175</t>
  </si>
  <si>
    <t>HD 162004 b</t>
  </si>
  <si>
    <t>HD 162004</t>
  </si>
  <si>
    <t>HD 162020 b</t>
  </si>
  <si>
    <t>HD 162020</t>
  </si>
  <si>
    <t>HD 163607 b</t>
  </si>
  <si>
    <t>HD 163607</t>
  </si>
  <si>
    <t>HD 163607 c</t>
  </si>
  <si>
    <t>HD 16417 b</t>
  </si>
  <si>
    <t>HD 16417</t>
  </si>
  <si>
    <t>HD 164427 b</t>
  </si>
  <si>
    <t>HD 164427</t>
  </si>
  <si>
    <t>HD 164509 b</t>
  </si>
  <si>
    <t>HD 164509</t>
  </si>
  <si>
    <t>HD 164595 b</t>
  </si>
  <si>
    <t>HD 164595</t>
  </si>
  <si>
    <t>HD 164604 b</t>
  </si>
  <si>
    <t>HD 164604</t>
  </si>
  <si>
    <t>HD 164922 b</t>
  </si>
  <si>
    <t>HD 164922</t>
  </si>
  <si>
    <t>HD 164922 c</t>
  </si>
  <si>
    <t>HD 165155 b</t>
  </si>
  <si>
    <t>HD 165155</t>
  </si>
  <si>
    <t>HD 1666 b</t>
  </si>
  <si>
    <t>HD 1666</t>
  </si>
  <si>
    <t>HD 166724 b</t>
  </si>
  <si>
    <t>HD 166724</t>
  </si>
  <si>
    <t>HD 16702 b</t>
  </si>
  <si>
    <t>HD 16702</t>
  </si>
  <si>
    <t>HD 167042 b</t>
  </si>
  <si>
    <t>HD 167042</t>
  </si>
  <si>
    <t>HD 167215 b</t>
  </si>
  <si>
    <t>HD 167215</t>
  </si>
  <si>
    <t>HD 16760 b</t>
  </si>
  <si>
    <t>HD 16760</t>
  </si>
  <si>
    <t>Sato et al. 2009</t>
  </si>
  <si>
    <t>HD 167665 b</t>
  </si>
  <si>
    <t>HD 167665</t>
  </si>
  <si>
    <t>HD 168443 b</t>
  </si>
  <si>
    <t>HD 168443</t>
  </si>
  <si>
    <t>HD 168443 c</t>
  </si>
  <si>
    <t>HD 168746 b</t>
  </si>
  <si>
    <t>HD 168746</t>
  </si>
  <si>
    <t>HD 1690 b</t>
  </si>
  <si>
    <t>HD 1690</t>
  </si>
  <si>
    <t>HD 169830 b</t>
  </si>
  <si>
    <t>HD 169830</t>
  </si>
  <si>
    <t>HD 169830 c</t>
  </si>
  <si>
    <t>HD 170469 b</t>
  </si>
  <si>
    <t>HD 170469</t>
  </si>
  <si>
    <t>HD 17092 b</t>
  </si>
  <si>
    <t>HD 17092</t>
  </si>
  <si>
    <t>HD 171028 b</t>
  </si>
  <si>
    <t>HD 171028</t>
  </si>
  <si>
    <t>HD 171238 b</t>
  </si>
  <si>
    <t>HD 171238</t>
  </si>
  <si>
    <t>HD 17156 b</t>
  </si>
  <si>
    <t>HD 17156</t>
  </si>
  <si>
    <t>HD 17289 b</t>
  </si>
  <si>
    <t>HD 17289</t>
  </si>
  <si>
    <t>HD 173416 b</t>
  </si>
  <si>
    <t>HD 173416</t>
  </si>
  <si>
    <t>HD 174457 b</t>
  </si>
  <si>
    <t>HD 174457</t>
  </si>
  <si>
    <t>HD 175167 b</t>
  </si>
  <si>
    <t>HD 175167</t>
  </si>
  <si>
    <t>HD 175370 b</t>
  </si>
  <si>
    <t>HD 175370</t>
  </si>
  <si>
    <t>Hrudkova et al. 2016</t>
  </si>
  <si>
    <t>HD 175541 b</t>
  </si>
  <si>
    <t>HD 175541</t>
  </si>
  <si>
    <t>HD 175607 b</t>
  </si>
  <si>
    <t>HD 175607</t>
  </si>
  <si>
    <t>HD 17674 b</t>
  </si>
  <si>
    <t>HD 17674</t>
  </si>
  <si>
    <t>Rey et al. 2017</t>
  </si>
  <si>
    <t>HD 176986 b</t>
  </si>
  <si>
    <t>HD 176986</t>
  </si>
  <si>
    <t>Suarez Mascareno et al. 2017,Tsantaki et al. 2013</t>
  </si>
  <si>
    <t>HD 176986 c</t>
  </si>
  <si>
    <t>HD 177830 b</t>
  </si>
  <si>
    <t>HD 177830</t>
  </si>
  <si>
    <t>HD 177830 c</t>
  </si>
  <si>
    <t>HD 178911 B b</t>
  </si>
  <si>
    <t>HD 178911 B</t>
  </si>
  <si>
    <t>HD 179079 b</t>
  </si>
  <si>
    <t>HD 179079</t>
  </si>
  <si>
    <t>Delgado-Mena et al. 2014</t>
  </si>
  <si>
    <t>HD 179949 b</t>
  </si>
  <si>
    <t>HD 179949</t>
  </si>
  <si>
    <t>HD 180314 b</t>
  </si>
  <si>
    <t>HD 180314</t>
  </si>
  <si>
    <t>HD 180902 b</t>
  </si>
  <si>
    <t>HD 180902</t>
  </si>
  <si>
    <t>HD 181342 b</t>
  </si>
  <si>
    <t>HD 181342</t>
  </si>
  <si>
    <t>HD 181433 b</t>
  </si>
  <si>
    <t>HD 181433</t>
  </si>
  <si>
    <t>HD 181433 c</t>
  </si>
  <si>
    <t>HD 181433 d</t>
  </si>
  <si>
    <t>HD 181720 b</t>
  </si>
  <si>
    <t>HD 181720</t>
  </si>
  <si>
    <t>HD 183263 b</t>
  </si>
  <si>
    <t>HD 183263</t>
  </si>
  <si>
    <t>HD 183263 c</t>
  </si>
  <si>
    <t>HD 18445 b</t>
  </si>
  <si>
    <t>HD 18445</t>
  </si>
  <si>
    <t>HD 185269 b</t>
  </si>
  <si>
    <t>HD 185269</t>
  </si>
  <si>
    <t>Moutou et al. 2006</t>
  </si>
  <si>
    <t>HD 187085 b</t>
  </si>
  <si>
    <t>HD 187085</t>
  </si>
  <si>
    <t>HD 187123 b</t>
  </si>
  <si>
    <t>HD 187123</t>
  </si>
  <si>
    <t>HD 187123 c</t>
  </si>
  <si>
    <t>HD 18742 b</t>
  </si>
  <si>
    <t>HD 18742</t>
  </si>
  <si>
    <t>HD 18757 b</t>
  </si>
  <si>
    <t>HD 18757</t>
  </si>
  <si>
    <t>HD 188015 b</t>
  </si>
  <si>
    <t>HD 188015</t>
  </si>
  <si>
    <t>HD 189310 b</t>
  </si>
  <si>
    <t>HD 189310</t>
  </si>
  <si>
    <t>HD 189567 b</t>
  </si>
  <si>
    <t>HD 189567</t>
  </si>
  <si>
    <t>HD 189733 b</t>
  </si>
  <si>
    <t>HD 190228</t>
  </si>
  <si>
    <t>HD 190360 b</t>
  </si>
  <si>
    <t>HD 190360</t>
  </si>
  <si>
    <t>HD 190360 c</t>
  </si>
  <si>
    <t>HD 190647 b</t>
  </si>
  <si>
    <t>HD 190647</t>
  </si>
  <si>
    <t>HD 190984 b</t>
  </si>
  <si>
    <t>HD 190984</t>
  </si>
  <si>
    <t>HD 191806 b</t>
  </si>
  <si>
    <t>HD 191806</t>
  </si>
  <si>
    <t>Diaz et al. 2016</t>
  </si>
  <si>
    <t>HD 192263 b</t>
  </si>
  <si>
    <t>HD 192263</t>
  </si>
  <si>
    <t>HD 192699 b</t>
  </si>
  <si>
    <t>HD 192699</t>
  </si>
  <si>
    <t>HD 195019 b</t>
  </si>
  <si>
    <t>HD 195019</t>
  </si>
  <si>
    <t>HD 196050 b</t>
  </si>
  <si>
    <t>HD 196050</t>
  </si>
  <si>
    <t>HD 196067 b</t>
  </si>
  <si>
    <t>HD 196067</t>
  </si>
  <si>
    <t>HD 196885 A b</t>
  </si>
  <si>
    <t>HD 196885 A</t>
  </si>
  <si>
    <t>HD 197037 b</t>
  </si>
  <si>
    <t>HD 197037</t>
  </si>
  <si>
    <t>HD 19994 b</t>
  </si>
  <si>
    <t>HD 19994</t>
  </si>
  <si>
    <t>HD 20003 b</t>
  </si>
  <si>
    <t>HD 20003</t>
  </si>
  <si>
    <t>HD 20003 c</t>
  </si>
  <si>
    <t>HD 200964 b</t>
  </si>
  <si>
    <t>HD 200964</t>
  </si>
  <si>
    <t>HD 200964 c</t>
  </si>
  <si>
    <t>HD 202206 b</t>
  </si>
  <si>
    <t>HD 202206</t>
  </si>
  <si>
    <t>Correia et al. 2005</t>
  </si>
  <si>
    <t>HD 202206 c</t>
  </si>
  <si>
    <t>HD 20367 b</t>
  </si>
  <si>
    <t>HD 20367</t>
  </si>
  <si>
    <t>HD 2039 b</t>
  </si>
  <si>
    <t>HD 2039</t>
  </si>
  <si>
    <t>HD 204313 b</t>
  </si>
  <si>
    <t>HD 204313</t>
  </si>
  <si>
    <t>HD 204313 c</t>
  </si>
  <si>
    <t>HD 204313 d</t>
  </si>
  <si>
    <t>HD 204941 b</t>
  </si>
  <si>
    <t>HD 204941</t>
  </si>
  <si>
    <t>HD 205739 b</t>
  </si>
  <si>
    <t>HD 205739</t>
  </si>
  <si>
    <t>HD 206610 b</t>
  </si>
  <si>
    <t>HD 206610</t>
  </si>
  <si>
    <t>HD 20781 b</t>
  </si>
  <si>
    <t>HD 20781</t>
  </si>
  <si>
    <t>HD 20781 c</t>
  </si>
  <si>
    <t>HD 20782 b</t>
  </si>
  <si>
    <t>HD 20782</t>
  </si>
  <si>
    <t>HD 207832 b</t>
  </si>
  <si>
    <t>HD 207832</t>
  </si>
  <si>
    <t>HD 207832 c</t>
  </si>
  <si>
    <t>HD 20794 b</t>
  </si>
  <si>
    <t>HD 20794</t>
  </si>
  <si>
    <t>HD 20794 c</t>
  </si>
  <si>
    <t>HD 20794 d</t>
  </si>
  <si>
    <t>HD 20794 e</t>
  </si>
  <si>
    <t>HD 208487 b</t>
  </si>
  <si>
    <t>HD 208487</t>
  </si>
  <si>
    <t>HD 208527 b</t>
  </si>
  <si>
    <t>HD 208527</t>
  </si>
  <si>
    <t>Lee et al. 2013</t>
  </si>
  <si>
    <t>HD 20868 b</t>
  </si>
  <si>
    <t>HD 20868</t>
  </si>
  <si>
    <t>HD 208897 b</t>
  </si>
  <si>
    <t>HD 208897</t>
  </si>
  <si>
    <t>Yilmaz et al. 2017</t>
  </si>
  <si>
    <t>HD 209262 b</t>
  </si>
  <si>
    <t>HD 209262</t>
  </si>
  <si>
    <t>HD 209458 b</t>
  </si>
  <si>
    <t>HD 209458</t>
  </si>
  <si>
    <t>HD 210277 b</t>
  </si>
  <si>
    <t>HD 210277</t>
  </si>
  <si>
    <t>HD 210702 b</t>
  </si>
  <si>
    <t>HD 210702</t>
  </si>
  <si>
    <t>HD 211847 b</t>
  </si>
  <si>
    <t>HD 211847</t>
  </si>
  <si>
    <t>Sahlmann et al. 2011</t>
  </si>
  <si>
    <t>HD 212301 b</t>
  </si>
  <si>
    <t>HD 212301</t>
  </si>
  <si>
    <t>HD 212771 b</t>
  </si>
  <si>
    <t>HD 212771</t>
  </si>
  <si>
    <t>HD 213240 b</t>
  </si>
  <si>
    <t>HD 213240</t>
  </si>
  <si>
    <t>HD 214823 b</t>
  </si>
  <si>
    <t>HD 214823</t>
  </si>
  <si>
    <t>HD 215152 b</t>
  </si>
  <si>
    <t>HD 215152</t>
  </si>
  <si>
    <t>HD 215152 c</t>
  </si>
  <si>
    <t>HD 215152 e</t>
  </si>
  <si>
    <t>HD 215456 b</t>
  </si>
  <si>
    <t>HD 215456</t>
  </si>
  <si>
    <t>HD 215456 c</t>
  </si>
  <si>
    <t>HD 215497 b</t>
  </si>
  <si>
    <t>HD 215497</t>
  </si>
  <si>
    <t>HD 215497 c</t>
  </si>
  <si>
    <t>HD 216435 b</t>
  </si>
  <si>
    <t>HD 216435</t>
  </si>
  <si>
    <t>HD 216437 b</t>
  </si>
  <si>
    <t>HD 216437</t>
  </si>
  <si>
    <t>HD 216536 b</t>
  </si>
  <si>
    <t>HD 216536</t>
  </si>
  <si>
    <t>Niedzielski et al. 2015</t>
  </si>
  <si>
    <t>HD 216770 b</t>
  </si>
  <si>
    <t>HD 216770</t>
  </si>
  <si>
    <t>HD 21693 b</t>
  </si>
  <si>
    <t>HD 21693</t>
  </si>
  <si>
    <t>HD 21693 c</t>
  </si>
  <si>
    <t>HD 217107 b</t>
  </si>
  <si>
    <t>HD 217107</t>
  </si>
  <si>
    <t>HD 217107 c</t>
  </si>
  <si>
    <t>HD 217786 b</t>
  </si>
  <si>
    <t>HD 217786</t>
  </si>
  <si>
    <t>HD 218566 b</t>
  </si>
  <si>
    <t>HD 218566</t>
  </si>
  <si>
    <t>HD 219077 b</t>
  </si>
  <si>
    <t>HD 219077</t>
  </si>
  <si>
    <t>HD 219134 b</t>
  </si>
  <si>
    <t>HD 219134</t>
  </si>
  <si>
    <t>HD 219134 c</t>
  </si>
  <si>
    <t>HD 219134 d</t>
  </si>
  <si>
    <t>HD 219134 e</t>
  </si>
  <si>
    <t>HD 219134 g</t>
  </si>
  <si>
    <t>HD 219134 h</t>
  </si>
  <si>
    <t>HD 219415 b</t>
  </si>
  <si>
    <t>HD 219415</t>
  </si>
  <si>
    <t>HD 219828 b</t>
  </si>
  <si>
    <t>HD 219828</t>
  </si>
  <si>
    <t>Melo et al. 2007</t>
  </si>
  <si>
    <t>HD 219828 c</t>
  </si>
  <si>
    <t>HD 220074 b</t>
  </si>
  <si>
    <t>HD 220074</t>
  </si>
  <si>
    <t>HD 220689 b</t>
  </si>
  <si>
    <t>HD 220689</t>
  </si>
  <si>
    <t>HD 220773 b</t>
  </si>
  <si>
    <t>HD 220773</t>
  </si>
  <si>
    <t>HD 220842 b</t>
  </si>
  <si>
    <t>HD 220842</t>
  </si>
  <si>
    <t>HD 221287 b</t>
  </si>
  <si>
    <t>HD 221287</t>
  </si>
  <si>
    <t>HD 221585 b</t>
  </si>
  <si>
    <t>HD 221585</t>
  </si>
  <si>
    <t>HD 222076 b</t>
  </si>
  <si>
    <t>HD 222076</t>
  </si>
  <si>
    <t>Wittenmyer et al. 2016</t>
  </si>
  <si>
    <t>HD 222155 b</t>
  </si>
  <si>
    <t>HD 222155</t>
  </si>
  <si>
    <t>HD 222582 b</t>
  </si>
  <si>
    <t>HD 222582</t>
  </si>
  <si>
    <t>HD 224538 b</t>
  </si>
  <si>
    <t>HD 224538</t>
  </si>
  <si>
    <t>HD 224693 b</t>
  </si>
  <si>
    <t>HD 224693</t>
  </si>
  <si>
    <t>HD 22781 b</t>
  </si>
  <si>
    <t>HD 22781</t>
  </si>
  <si>
    <t>HD 23079 b</t>
  </si>
  <si>
    <t>HD 23079</t>
  </si>
  <si>
    <t>HD 23127 b</t>
  </si>
  <si>
    <t>HD 23127</t>
  </si>
  <si>
    <t>HD 231701 b</t>
  </si>
  <si>
    <t>HD 231701</t>
  </si>
  <si>
    <t>HD 233604 b</t>
  </si>
  <si>
    <t>HD 233604</t>
  </si>
  <si>
    <t>HD 23596 b</t>
  </si>
  <si>
    <t>HD 23596</t>
  </si>
  <si>
    <t>HD 238914 b</t>
  </si>
  <si>
    <t>HD 238914</t>
  </si>
  <si>
    <t>Adamow et al. 2018</t>
  </si>
  <si>
    <t>HD 240210 b</t>
  </si>
  <si>
    <t>HD 240210</t>
  </si>
  <si>
    <t>HD 240237 b</t>
  </si>
  <si>
    <t>HD 240237</t>
  </si>
  <si>
    <t>HD 24040 b</t>
  </si>
  <si>
    <t>HD 24040</t>
  </si>
  <si>
    <t>HD 24064 b</t>
  </si>
  <si>
    <t>HD 24064</t>
  </si>
  <si>
    <t>HD 25171 b</t>
  </si>
  <si>
    <t>HD 25171</t>
  </si>
  <si>
    <t>HD 2638 b</t>
  </si>
  <si>
    <t>HD 2638</t>
  </si>
  <si>
    <t>HD 27442 b</t>
  </si>
  <si>
    <t>HD 27442</t>
  </si>
  <si>
    <t>HD 27631 b</t>
  </si>
  <si>
    <t>HD 27631</t>
  </si>
  <si>
    <t>HD 27894 b</t>
  </si>
  <si>
    <t>HD 27894</t>
  </si>
  <si>
    <t>HD 27894 c</t>
  </si>
  <si>
    <t>HD 27894 d</t>
  </si>
  <si>
    <t>HD 28185 b</t>
  </si>
  <si>
    <t>HD 28185</t>
  </si>
  <si>
    <t>HD 28254 b</t>
  </si>
  <si>
    <t>HD 28254</t>
  </si>
  <si>
    <t>HD 283668 b</t>
  </si>
  <si>
    <t>HD 283668</t>
  </si>
  <si>
    <t>HD 285507 b</t>
  </si>
  <si>
    <t>HD 285507</t>
  </si>
  <si>
    <t>HD 28678 b</t>
  </si>
  <si>
    <t>HD 28678</t>
  </si>
  <si>
    <t>HD 29021 b</t>
  </si>
  <si>
    <t>HD 29021</t>
  </si>
  <si>
    <t>HD 290327 b</t>
  </si>
  <si>
    <t>HD 290327</t>
  </si>
  <si>
    <t>HD 2952 b</t>
  </si>
  <si>
    <t>HD 2952</t>
  </si>
  <si>
    <t>Sato et al. 2013</t>
  </si>
  <si>
    <t>HD 29587 b</t>
  </si>
  <si>
    <t>HD 29587</t>
  </si>
  <si>
    <t>HD 30177 b</t>
  </si>
  <si>
    <t>HD 30177</t>
  </si>
  <si>
    <t>HD 30177 c</t>
  </si>
  <si>
    <t>HD 30246 b</t>
  </si>
  <si>
    <t>HD 30246</t>
  </si>
  <si>
    <t>HD 30339 b</t>
  </si>
  <si>
    <t>HD 30339</t>
  </si>
  <si>
    <t>HD 30501 b</t>
  </si>
  <si>
    <t>HD 30501</t>
  </si>
  <si>
    <t>HD 30562 b</t>
  </si>
  <si>
    <t>HD 30562</t>
  </si>
  <si>
    <t>HD 30669 b</t>
  </si>
  <si>
    <t>HD 30669</t>
  </si>
  <si>
    <t>HD 30856 b</t>
  </si>
  <si>
    <t>HD 30856</t>
  </si>
  <si>
    <t>HD 31253 b</t>
  </si>
  <si>
    <t>HD 31253</t>
  </si>
  <si>
    <t>HD 31527 b</t>
  </si>
  <si>
    <t>HD 31527</t>
  </si>
  <si>
    <t>HD 31527 c</t>
  </si>
  <si>
    <t>HD 31527 d</t>
  </si>
  <si>
    <t>HD 3167 d</t>
  </si>
  <si>
    <t>HD 3167</t>
  </si>
  <si>
    <t>Vanderburg et al. 2016</t>
  </si>
  <si>
    <t>HD 32518 b</t>
  </si>
  <si>
    <t>HD 32518</t>
  </si>
  <si>
    <t>HD 3277 b</t>
  </si>
  <si>
    <t>HD 3277</t>
  </si>
  <si>
    <t>HD 32963 b</t>
  </si>
  <si>
    <t>HD 32963</t>
  </si>
  <si>
    <t>HD 330075 b</t>
  </si>
  <si>
    <t>HD 330075</t>
  </si>
  <si>
    <t>HD 33142 b</t>
  </si>
  <si>
    <t>HD 33142</t>
  </si>
  <si>
    <t>HD 33283 b</t>
  </si>
  <si>
    <t>HD 33283</t>
  </si>
  <si>
    <t>HD 33564 b</t>
  </si>
  <si>
    <t>HD 33564</t>
  </si>
  <si>
    <t>Galland et al. 2005</t>
  </si>
  <si>
    <t>HD 33844 b</t>
  </si>
  <si>
    <t>HD 33844</t>
  </si>
  <si>
    <t>HD 33844 c</t>
  </si>
  <si>
    <t>HD 34445 b</t>
  </si>
  <si>
    <t>HD 34445</t>
  </si>
  <si>
    <t>HD 34445 c</t>
  </si>
  <si>
    <t>HD 34445 d</t>
  </si>
  <si>
    <t>HD 34445 e</t>
  </si>
  <si>
    <t>HD 34445 f</t>
  </si>
  <si>
    <t>HD 34445 g</t>
  </si>
  <si>
    <t>HD 35759 b</t>
  </si>
  <si>
    <t>HD 35759</t>
  </si>
  <si>
    <t>HD 3651 b</t>
  </si>
  <si>
    <t>HD 3651</t>
  </si>
  <si>
    <t>HD 3651 c</t>
  </si>
  <si>
    <t>HD 37124 b</t>
  </si>
  <si>
    <t>HD 37124</t>
  </si>
  <si>
    <t>HD 37124 c</t>
  </si>
  <si>
    <t>HD 37124 d</t>
  </si>
  <si>
    <t>HD 37605 b</t>
  </si>
  <si>
    <t>HD 37605</t>
  </si>
  <si>
    <t>HD 37605 c</t>
  </si>
  <si>
    <t>HD 38283 b</t>
  </si>
  <si>
    <t>HD 38283</t>
  </si>
  <si>
    <t>HD 38529 b</t>
  </si>
  <si>
    <t>HD 38529</t>
  </si>
  <si>
    <t>HD 38529 c</t>
  </si>
  <si>
    <t>HD 38801 b</t>
  </si>
  <si>
    <t>HD 38801</t>
  </si>
  <si>
    <t>HD 38858 b</t>
  </si>
  <si>
    <t>HD 38858</t>
  </si>
  <si>
    <t>HD 39091 b</t>
  </si>
  <si>
    <t>HD 39091</t>
  </si>
  <si>
    <t>HD 39194 b</t>
  </si>
  <si>
    <t>HD 39194</t>
  </si>
  <si>
    <t>HD 39194 c</t>
  </si>
  <si>
    <t>HD 39194 d</t>
  </si>
  <si>
    <t>HD 39392 b</t>
  </si>
  <si>
    <t>HD 39392</t>
  </si>
  <si>
    <t>HD 40307 b</t>
  </si>
  <si>
    <t>HD 40307</t>
  </si>
  <si>
    <t>HD 40307 c</t>
  </si>
  <si>
    <t>HD 40307 d</t>
  </si>
  <si>
    <t>HD 40307 e</t>
  </si>
  <si>
    <t>HD 40307 f</t>
  </si>
  <si>
    <t>HD 40307 g</t>
  </si>
  <si>
    <t>HD 40956 b</t>
  </si>
  <si>
    <t>HD 40956</t>
  </si>
  <si>
    <t>HD 40979 b</t>
  </si>
  <si>
    <t>HD 40979</t>
  </si>
  <si>
    <t>HD 41004 A b</t>
  </si>
  <si>
    <t>HD 41004 A</t>
  </si>
  <si>
    <t>HD 41004 B b</t>
  </si>
  <si>
    <t>HD 41004 B</t>
  </si>
  <si>
    <t>HD 4113 b</t>
  </si>
  <si>
    <t>HD 4113</t>
  </si>
  <si>
    <t>Tamuz et al. 2008</t>
  </si>
  <si>
    <t>HD 42012 b</t>
  </si>
  <si>
    <t>HD 42012</t>
  </si>
  <si>
    <t>HD 4203 b</t>
  </si>
  <si>
    <t>HD 4203</t>
  </si>
  <si>
    <t>HD 4203 c</t>
  </si>
  <si>
    <t>HD 4208 b</t>
  </si>
  <si>
    <t>HD 4208</t>
  </si>
  <si>
    <t>HD 42618 b</t>
  </si>
  <si>
    <t>HD 42618</t>
  </si>
  <si>
    <t>Fulton et al. 2016</t>
  </si>
  <si>
    <t>HD 4308 b</t>
  </si>
  <si>
    <t>HD 4308</t>
  </si>
  <si>
    <t>HD 4313 b</t>
  </si>
  <si>
    <t>HD 4313</t>
  </si>
  <si>
    <t>HD 43197 b</t>
  </si>
  <si>
    <t>HD 43197</t>
  </si>
  <si>
    <t>HD 43691 b</t>
  </si>
  <si>
    <t>HD 43691</t>
  </si>
  <si>
    <t>da Silva et al. 2007</t>
  </si>
  <si>
    <t>HD 43848 b</t>
  </si>
  <si>
    <t>HD 43848</t>
  </si>
  <si>
    <t>HD 44219 b</t>
  </si>
  <si>
    <t>HD 44219</t>
  </si>
  <si>
    <t>HD 45184 b</t>
  </si>
  <si>
    <t>HD 45184</t>
  </si>
  <si>
    <t>HD 45350 b</t>
  </si>
  <si>
    <t>HD 45350</t>
  </si>
  <si>
    <t>HD 45364 b</t>
  </si>
  <si>
    <t>HD 45364</t>
  </si>
  <si>
    <t>HD 45364 c</t>
  </si>
  <si>
    <t>HD 45652 b</t>
  </si>
  <si>
    <t>HD 45652</t>
  </si>
  <si>
    <t>Santos et al. 2008</t>
  </si>
  <si>
    <t>HD 46375 b</t>
  </si>
  <si>
    <t>HD 46375</t>
  </si>
  <si>
    <t>HD 47186 b</t>
  </si>
  <si>
    <t>HD 47186</t>
  </si>
  <si>
    <t>HD 47186 c</t>
  </si>
  <si>
    <t>HD 4732 b</t>
  </si>
  <si>
    <t>HD 4732</t>
  </si>
  <si>
    <t>HD 4732 c</t>
  </si>
  <si>
    <t>HD 47366 b</t>
  </si>
  <si>
    <t>HD 47366</t>
  </si>
  <si>
    <t>Sato et al. 2016</t>
  </si>
  <si>
    <t>HD 47366 c</t>
  </si>
  <si>
    <t>HD 4747 b</t>
  </si>
  <si>
    <t>HD 4747</t>
  </si>
  <si>
    <t>Crepp et al. 2016</t>
  </si>
  <si>
    <t>HD 47536 b</t>
  </si>
  <si>
    <t>HD 47536</t>
  </si>
  <si>
    <t>HD 48265 b</t>
  </si>
  <si>
    <t>HD 48265</t>
  </si>
  <si>
    <t>HD 49674 b</t>
  </si>
  <si>
    <t>HD 49674</t>
  </si>
  <si>
    <t>HD 50499 b</t>
  </si>
  <si>
    <t>HD 50499</t>
  </si>
  <si>
    <t>HD 50554 b</t>
  </si>
  <si>
    <t>HD 50554</t>
  </si>
  <si>
    <t>HD 51608 b</t>
  </si>
  <si>
    <t>HD 51608</t>
  </si>
  <si>
    <t>HD 51608 c</t>
  </si>
  <si>
    <t>HD 51813 b</t>
  </si>
  <si>
    <t>HD 51813</t>
  </si>
  <si>
    <t>HD 52265 b</t>
  </si>
  <si>
    <t>HD 52265</t>
  </si>
  <si>
    <t>HD 52265 c</t>
  </si>
  <si>
    <t>HD 52756 b</t>
  </si>
  <si>
    <t>HD 52756</t>
  </si>
  <si>
    <t>HD 5319 b</t>
  </si>
  <si>
    <t>HD 5319</t>
  </si>
  <si>
    <t>HD 5319 c</t>
  </si>
  <si>
    <t>HD 53680 b</t>
  </si>
  <si>
    <t>HD 53680</t>
  </si>
  <si>
    <t>HD 5583 b</t>
  </si>
  <si>
    <t>HD 5583</t>
  </si>
  <si>
    <t>HD 5608 b</t>
  </si>
  <si>
    <t>HD 5608</t>
  </si>
  <si>
    <t>HD 564 b</t>
  </si>
  <si>
    <t>HD 564</t>
  </si>
  <si>
    <t>HD 56709 b</t>
  </si>
  <si>
    <t>HD 56709</t>
  </si>
  <si>
    <t>HD 5891 b</t>
  </si>
  <si>
    <t>HD 5891</t>
  </si>
  <si>
    <t>HD 59686 A b</t>
  </si>
  <si>
    <t>HD 59686 A</t>
  </si>
  <si>
    <t>HD 60532 b</t>
  </si>
  <si>
    <t>HD 60532</t>
  </si>
  <si>
    <t>HD 60532 c</t>
  </si>
  <si>
    <t>HD 62509 b</t>
  </si>
  <si>
    <t>HD 62509</t>
  </si>
  <si>
    <t>HD 63454 b</t>
  </si>
  <si>
    <t>HD 63454</t>
  </si>
  <si>
    <t>HD 63765 b</t>
  </si>
  <si>
    <t>HD 63765</t>
  </si>
  <si>
    <t>HD 6434 b</t>
  </si>
  <si>
    <t>HD 6434</t>
  </si>
  <si>
    <t>HD 65216 b</t>
  </si>
  <si>
    <t>HD 65216</t>
  </si>
  <si>
    <t>HD 65216 c</t>
  </si>
  <si>
    <t>HD 65430 b</t>
  </si>
  <si>
    <t>HD 65430</t>
  </si>
  <si>
    <t>HD 66141 b</t>
  </si>
  <si>
    <t>HD 66141</t>
  </si>
  <si>
    <t>HD 66428 b</t>
  </si>
  <si>
    <t>HD 66428</t>
  </si>
  <si>
    <t>HD 6664 b</t>
  </si>
  <si>
    <t>HD 6664</t>
  </si>
  <si>
    <t>HD 67087 b</t>
  </si>
  <si>
    <t>HD 67087</t>
  </si>
  <si>
    <t>HD 67087 c</t>
  </si>
  <si>
    <t>HD 6718 b</t>
  </si>
  <si>
    <t>HD 6718</t>
  </si>
  <si>
    <t>HD 68402 b</t>
  </si>
  <si>
    <t>HD 68402</t>
  </si>
  <si>
    <t>HD 68988 b</t>
  </si>
  <si>
    <t>HD 68988</t>
  </si>
  <si>
    <t>HD 69830 b</t>
  </si>
  <si>
    <t>HD 69830</t>
  </si>
  <si>
    <t>HD 69830 c</t>
  </si>
  <si>
    <t>HD 69830 d</t>
  </si>
  <si>
    <t>HD 70642 b</t>
  </si>
  <si>
    <t>HD 70642</t>
  </si>
  <si>
    <t>HD 7199 b</t>
  </si>
  <si>
    <t>HD 7199</t>
  </si>
  <si>
    <t>HD 72659 b</t>
  </si>
  <si>
    <t>HD 72659</t>
  </si>
  <si>
    <t>HD 72892 b</t>
  </si>
  <si>
    <t>HD 72892</t>
  </si>
  <si>
    <t>HD 72946 b</t>
  </si>
  <si>
    <t>HD 72946</t>
  </si>
  <si>
    <t>HD 73256 b</t>
  </si>
  <si>
    <t>HD 73256</t>
  </si>
  <si>
    <t>HD 73267 b</t>
  </si>
  <si>
    <t>HD 73267</t>
  </si>
  <si>
    <t>HD 73526 b</t>
  </si>
  <si>
    <t>HD 73526</t>
  </si>
  <si>
    <t>HD 73526 c</t>
  </si>
  <si>
    <t>HD 73534 b</t>
  </si>
  <si>
    <t>HD 73534</t>
  </si>
  <si>
    <t>HD 74014 b</t>
  </si>
  <si>
    <t>HD 74014</t>
  </si>
  <si>
    <t>HD 74156 b</t>
  </si>
  <si>
    <t>HD 74156</t>
  </si>
  <si>
    <t>HD 74156 c</t>
  </si>
  <si>
    <t>HD 7449 b</t>
  </si>
  <si>
    <t>HD 7449</t>
  </si>
  <si>
    <t>HD 7449 c</t>
  </si>
  <si>
    <t>HD 75289 b</t>
  </si>
  <si>
    <t>HD 75289</t>
  </si>
  <si>
    <t>HD 75784 b</t>
  </si>
  <si>
    <t>HD 75784</t>
  </si>
  <si>
    <t>HD 75784 c</t>
  </si>
  <si>
    <t>HD 75898 b</t>
  </si>
  <si>
    <t>HD 75898</t>
  </si>
  <si>
    <t>HD 76700 b</t>
  </si>
  <si>
    <t>HD 76700</t>
  </si>
  <si>
    <t>HD 76920 b</t>
  </si>
  <si>
    <t>HD 76920</t>
  </si>
  <si>
    <t>Wittenmyer et al. 2017</t>
  </si>
  <si>
    <t>HD 77065 b</t>
  </si>
  <si>
    <t>HD 77065</t>
  </si>
  <si>
    <t>HD 77338 b</t>
  </si>
  <si>
    <t>HD 77338</t>
  </si>
  <si>
    <t>HD 7924 b</t>
  </si>
  <si>
    <t>HD 7924</t>
  </si>
  <si>
    <t>HD 7924 c</t>
  </si>
  <si>
    <t>HD 7924 d</t>
  </si>
  <si>
    <t>HD 79498 b</t>
  </si>
  <si>
    <t>HD 79498</t>
  </si>
  <si>
    <t>HD 80606 b</t>
  </si>
  <si>
    <t>HD 80606</t>
  </si>
  <si>
    <t>HD 81040 b</t>
  </si>
  <si>
    <t>HD 81040</t>
  </si>
  <si>
    <t>HD 81688 b</t>
  </si>
  <si>
    <t>HD 81688</t>
  </si>
  <si>
    <t>HD 82886 b</t>
  </si>
  <si>
    <t>HD 82886</t>
  </si>
  <si>
    <t>HD 82943 b</t>
  </si>
  <si>
    <t>HD 82943</t>
  </si>
  <si>
    <t>HD 82943 c</t>
  </si>
  <si>
    <t>HD 82943 d</t>
  </si>
  <si>
    <t>HD 83443 b</t>
  </si>
  <si>
    <t>HD 83443</t>
  </si>
  <si>
    <t>HD 8535 b</t>
  </si>
  <si>
    <t>HD 8535</t>
  </si>
  <si>
    <t>HD 85390 b</t>
  </si>
  <si>
    <t>HD 85390</t>
  </si>
  <si>
    <t>HD 85390 c</t>
  </si>
  <si>
    <t>HD 85512 b</t>
  </si>
  <si>
    <t>HD 85512</t>
  </si>
  <si>
    <t>HD 8574 b</t>
  </si>
  <si>
    <t>HD 8574</t>
  </si>
  <si>
    <t>HD 86081 b</t>
  </si>
  <si>
    <t>HD 86081</t>
  </si>
  <si>
    <t>HD 86226 b</t>
  </si>
  <si>
    <t>HD 86226</t>
  </si>
  <si>
    <t>HD 86264 b</t>
  </si>
  <si>
    <t>HD 86264</t>
  </si>
  <si>
    <t>HD 8673 b</t>
  </si>
  <si>
    <t>HD 8673</t>
  </si>
  <si>
    <t>HD 86950</t>
  </si>
  <si>
    <t>HD 86950 b</t>
  </si>
  <si>
    <t>HD 87646 A b</t>
  </si>
  <si>
    <t>HD 87646 A</t>
  </si>
  <si>
    <t>Ma et al. 2016</t>
  </si>
  <si>
    <t>HD 87646 A c</t>
  </si>
  <si>
    <t>HD 87646A b</t>
  </si>
  <si>
    <t>HD 87646A c</t>
  </si>
  <si>
    <t>HD 87883 b</t>
  </si>
  <si>
    <t>HD 87883</t>
  </si>
  <si>
    <t>HD 88133 b</t>
  </si>
  <si>
    <t>HD 88133</t>
  </si>
  <si>
    <t>HD 89307 b</t>
  </si>
  <si>
    <t>HD 89307</t>
  </si>
  <si>
    <t>HD 89707 b</t>
  </si>
  <si>
    <t>HD 89707</t>
  </si>
  <si>
    <t>HD 89744 b</t>
  </si>
  <si>
    <t>HD 89744</t>
  </si>
  <si>
    <t>HD 89744 c</t>
  </si>
  <si>
    <t>HD 90156 b</t>
  </si>
  <si>
    <t>HD 90156</t>
  </si>
  <si>
    <t>HD 9174 b</t>
  </si>
  <si>
    <t>HD 9174</t>
  </si>
  <si>
    <t>HD 92320 b</t>
  </si>
  <si>
    <t>HD 92320</t>
  </si>
  <si>
    <t>HD 92788 b</t>
  </si>
  <si>
    <t>HD 92788</t>
  </si>
  <si>
    <t>HD 92788 c</t>
  </si>
  <si>
    <t>HD 93083 b</t>
  </si>
  <si>
    <t>HD 93083</t>
  </si>
  <si>
    <t>HD 93385 b</t>
  </si>
  <si>
    <t>HD 93385</t>
  </si>
  <si>
    <t>HD 93385 c</t>
  </si>
  <si>
    <t>HD 9446 b</t>
  </si>
  <si>
    <t>HD 9446</t>
  </si>
  <si>
    <t>Hebrard et al. 2010</t>
  </si>
  <si>
    <t>HD 9446 c</t>
  </si>
  <si>
    <t>HD 95089 b</t>
  </si>
  <si>
    <t>HD 95089</t>
  </si>
  <si>
    <t>HD 95127 b</t>
  </si>
  <si>
    <t>HD 95127</t>
  </si>
  <si>
    <t>HD 95872 b</t>
  </si>
  <si>
    <t>HD 95872</t>
  </si>
  <si>
    <t>Endl et al. 2015</t>
  </si>
  <si>
    <t>HD 96063 b</t>
  </si>
  <si>
    <t>HD 96063</t>
  </si>
  <si>
    <t>HD 96127 b</t>
  </si>
  <si>
    <t>HD 96127</t>
  </si>
  <si>
    <t>HD 96167 b</t>
  </si>
  <si>
    <t>HD 96167</t>
  </si>
  <si>
    <t>HD 96700 b</t>
  </si>
  <si>
    <t>HD 96700</t>
  </si>
  <si>
    <t>HD 96700 c</t>
  </si>
  <si>
    <t>HD 97658 b</t>
  </si>
  <si>
    <t>HD 97658</t>
  </si>
  <si>
    <t>HD 98219 b</t>
  </si>
  <si>
    <t>HD 98219</t>
  </si>
  <si>
    <t>HD 98649 b</t>
  </si>
  <si>
    <t>HD 98649</t>
  </si>
  <si>
    <t>HD 99109 b</t>
  </si>
  <si>
    <t>HD 99109</t>
  </si>
  <si>
    <t>HD 99492 b</t>
  </si>
  <si>
    <t>HD 99492</t>
  </si>
  <si>
    <t>HD 99706 b</t>
  </si>
  <si>
    <t>HD 99706</t>
  </si>
  <si>
    <t>HIP 103019 b</t>
  </si>
  <si>
    <t>HIP 103019</t>
  </si>
  <si>
    <t>HIP 105854 b</t>
  </si>
  <si>
    <t>HIP 105854</t>
  </si>
  <si>
    <t>Jones et al. 2014</t>
  </si>
  <si>
    <t>HIP 107773 b</t>
  </si>
  <si>
    <t>HIP 107773</t>
  </si>
  <si>
    <t>HIP 109384 b</t>
  </si>
  <si>
    <t>HIP 109384</t>
  </si>
  <si>
    <t>HIP 109600 b</t>
  </si>
  <si>
    <t>HIP 109600</t>
  </si>
  <si>
    <t>HIP 11915</t>
  </si>
  <si>
    <t>HIP 12961 b</t>
  </si>
  <si>
    <t>HIP 12961</t>
  </si>
  <si>
    <t>HIP 14810 b</t>
  </si>
  <si>
    <t>HIP 14810</t>
  </si>
  <si>
    <t>HIP 14810 c</t>
  </si>
  <si>
    <t>HIP 14810 d</t>
  </si>
  <si>
    <t>HIP 5158 b</t>
  </si>
  <si>
    <t>HIP 5158</t>
  </si>
  <si>
    <t>HIP 5158 c</t>
  </si>
  <si>
    <t>HIP 57050 b</t>
  </si>
  <si>
    <t>HIP 57050</t>
  </si>
  <si>
    <t>HIP 57050 c</t>
  </si>
  <si>
    <t>HIP 57274 b</t>
  </si>
  <si>
    <t>HIP 57274</t>
  </si>
  <si>
    <t>HIP 57274 c</t>
  </si>
  <si>
    <t>HIP 57274 d</t>
  </si>
  <si>
    <t>HIP 63242 b</t>
  </si>
  <si>
    <t>HIP 63242</t>
  </si>
  <si>
    <t>HIP 65407 b</t>
  </si>
  <si>
    <t>HIP 65407</t>
  </si>
  <si>
    <t>HIP 65407 c</t>
  </si>
  <si>
    <t>HIP 65891 b</t>
  </si>
  <si>
    <t>HIP 65891</t>
  </si>
  <si>
    <t>Jones et al. 2015</t>
  </si>
  <si>
    <t>HIP 67537 b</t>
  </si>
  <si>
    <t>HIP 67537</t>
  </si>
  <si>
    <t>Jones et al. 2016</t>
  </si>
  <si>
    <t>HIP 67851 b</t>
  </si>
  <si>
    <t>HIP 67851</t>
  </si>
  <si>
    <t>HIP 67851 c</t>
  </si>
  <si>
    <t>HIP 68468 b</t>
  </si>
  <si>
    <t>HIP 68468</t>
  </si>
  <si>
    <t>Melendez et al. 2016</t>
  </si>
  <si>
    <t>HIP 68468 c</t>
  </si>
  <si>
    <t>HIP 74890 b</t>
  </si>
  <si>
    <t>HIP 74890</t>
  </si>
  <si>
    <t>HIP 75458 b</t>
  </si>
  <si>
    <t>HIP 75458</t>
  </si>
  <si>
    <t>HIP 79431 b</t>
  </si>
  <si>
    <t>HIP 79431</t>
  </si>
  <si>
    <t>HIP 8541 b</t>
  </si>
  <si>
    <t>HIP 8541</t>
  </si>
  <si>
    <t>HIP 91258 b</t>
  </si>
  <si>
    <t>HIP 91258</t>
  </si>
  <si>
    <t>HIP 97233 b</t>
  </si>
  <si>
    <t>HIP 97233</t>
  </si>
  <si>
    <t>HR 810 b</t>
  </si>
  <si>
    <t>HR 810</t>
  </si>
  <si>
    <t>K2-18 c</t>
  </si>
  <si>
    <t>K2-18</t>
  </si>
  <si>
    <t>Montet et al. 2015</t>
  </si>
  <si>
    <t>kappa CrB b</t>
  </si>
  <si>
    <t>kappa CrB</t>
  </si>
  <si>
    <t>Kapteyn's b</t>
  </si>
  <si>
    <t>Kapteyn's</t>
  </si>
  <si>
    <t>Kapteyn's c</t>
  </si>
  <si>
    <t>KELT-4A b</t>
  </si>
  <si>
    <t>KELT-4 A</t>
  </si>
  <si>
    <t>KELT-6 c</t>
  </si>
  <si>
    <t>KELT-6</t>
  </si>
  <si>
    <t>Kepler-19 d</t>
  </si>
  <si>
    <t>Kepler-19</t>
  </si>
  <si>
    <t>Petigura et al. 2017</t>
  </si>
  <si>
    <t>Kepler-25 d</t>
  </si>
  <si>
    <t>Kepler-25</t>
  </si>
  <si>
    <t>Kepler-424 c</t>
  </si>
  <si>
    <t>Kepler-424</t>
  </si>
  <si>
    <t>Kepler-454 c</t>
  </si>
  <si>
    <t>Kepler-454</t>
  </si>
  <si>
    <t>Kepler-48 e</t>
  </si>
  <si>
    <t>Kepler-48</t>
  </si>
  <si>
    <t>~</t>
  </si>
  <si>
    <t>Kepler-68 d</t>
  </si>
  <si>
    <t>Kepler-68</t>
  </si>
  <si>
    <t>Kepler-88 c</t>
  </si>
  <si>
    <t>Kepler-88</t>
  </si>
  <si>
    <t>Kepler-94 c</t>
  </si>
  <si>
    <t>Kepler-94</t>
  </si>
  <si>
    <t>KOI-1299 c</t>
  </si>
  <si>
    <t>Kepler-432</t>
  </si>
  <si>
    <t>Lalande 21185 b</t>
  </si>
  <si>
    <t>Lalande 21185</t>
  </si>
  <si>
    <t>Butler et al. 2017</t>
  </si>
  <si>
    <t>M 67 SAND364 b</t>
  </si>
  <si>
    <t>SAND364</t>
  </si>
  <si>
    <t>M 67 YBP1194 b</t>
  </si>
  <si>
    <t>YBP1194</t>
  </si>
  <si>
    <t>Brucalassi et al. 2014</t>
  </si>
  <si>
    <t>M 67 YBP1514 b</t>
  </si>
  <si>
    <t>YBP1514</t>
  </si>
  <si>
    <t>mu Ara b</t>
  </si>
  <si>
    <t>mu Ara</t>
  </si>
  <si>
    <t>mu Ara c</t>
  </si>
  <si>
    <t>mu Ara d</t>
  </si>
  <si>
    <t>mu Ara e</t>
  </si>
  <si>
    <t>mu Leo b</t>
  </si>
  <si>
    <t>mu Leo</t>
  </si>
  <si>
    <t>NGC 2423 3 b</t>
  </si>
  <si>
    <t>NGC 2423 3</t>
  </si>
  <si>
    <t>NGC 4349 127 b</t>
  </si>
  <si>
    <t>NGC 4349 No 127</t>
  </si>
  <si>
    <t>nu Oph b</t>
  </si>
  <si>
    <t>nu Oph</t>
  </si>
  <si>
    <t>nu Oph c</t>
  </si>
  <si>
    <t>omega Ser b</t>
  </si>
  <si>
    <t>ome Ser</t>
  </si>
  <si>
    <t>omicron CrB b</t>
  </si>
  <si>
    <t>omi  CrB</t>
  </si>
  <si>
    <t>omicron UMa b</t>
  </si>
  <si>
    <t>omi UMa</t>
  </si>
  <si>
    <t>Pr 201 b</t>
  </si>
  <si>
    <t>Pr 0201</t>
  </si>
  <si>
    <t>Pr 211 b</t>
  </si>
  <si>
    <t>Pr 0211</t>
  </si>
  <si>
    <t>Quinn et al. 2012</t>
  </si>
  <si>
    <t>Pr 211 c</t>
  </si>
  <si>
    <t>Proxima Cen b</t>
  </si>
  <si>
    <t>Proxima Centauri</t>
  </si>
  <si>
    <t>Ross 128 b</t>
  </si>
  <si>
    <t>Ross 128</t>
  </si>
  <si>
    <t>Bonfils et al. 2017</t>
  </si>
  <si>
    <t>sig Per b</t>
  </si>
  <si>
    <t>sig Per</t>
  </si>
  <si>
    <t>TAP 26 b</t>
  </si>
  <si>
    <t>TAP 26</t>
  </si>
  <si>
    <t>Yu et al. 2017</t>
  </si>
  <si>
    <t>tau Boo b</t>
  </si>
  <si>
    <t>tau Boo</t>
  </si>
  <si>
    <t>tau Cet g</t>
  </si>
  <si>
    <t>tau Cet</t>
  </si>
  <si>
    <t>tau Cet h</t>
  </si>
  <si>
    <t>tau Gem b</t>
  </si>
  <si>
    <t>tau Gem</t>
  </si>
  <si>
    <t>Hekker et al. 2007</t>
  </si>
  <si>
    <t>TYC 1422-614-1 b</t>
  </si>
  <si>
    <t>TYC+1422-614-1</t>
  </si>
  <si>
    <t>TYC 1422-614-1 c</t>
  </si>
  <si>
    <t>TYC 3318-01333-1 b</t>
  </si>
  <si>
    <t>TYC 3318-01333-1</t>
  </si>
  <si>
    <t>TYC 3667-1280-1 b</t>
  </si>
  <si>
    <t>TYC-3667-1280-1</t>
  </si>
  <si>
    <t>TYC 4282-605-1 b</t>
  </si>
  <si>
    <t>TYC 4282-605-1</t>
  </si>
  <si>
    <t>Gonzalez-Alvarez et al. 2017</t>
  </si>
  <si>
    <t>upsilon And b</t>
  </si>
  <si>
    <t>ups And</t>
  </si>
  <si>
    <t>upsilon And c</t>
  </si>
  <si>
    <t>upsilon And d</t>
  </si>
  <si>
    <t>upsilon And e</t>
  </si>
  <si>
    <t>V830 Tau b</t>
  </si>
  <si>
    <t>V830 Tau</t>
  </si>
  <si>
    <t>Donati et al. 2016</t>
  </si>
  <si>
    <t>WASP-157 b</t>
  </si>
  <si>
    <t>WASP-157</t>
  </si>
  <si>
    <t>Mocnik et al. 2016</t>
  </si>
  <si>
    <t>WASP-41 c</t>
  </si>
  <si>
    <t>WASP-41</t>
  </si>
  <si>
    <t>WASP-47 c</t>
  </si>
  <si>
    <t>WASP-47</t>
  </si>
  <si>
    <t>WASP-53 c</t>
  </si>
  <si>
    <t>WASP-53</t>
  </si>
  <si>
    <t>Triaud et al. 2016</t>
  </si>
  <si>
    <t>WASP-81 b</t>
  </si>
  <si>
    <t>WASP-81</t>
  </si>
  <si>
    <t>WASP-94 B b</t>
  </si>
  <si>
    <t>WASP-94 B</t>
  </si>
  <si>
    <t>xi Aql b</t>
  </si>
  <si>
    <t>ksi Aql</t>
  </si>
  <si>
    <t>XO-2S b</t>
  </si>
  <si>
    <t>XO-2S</t>
  </si>
  <si>
    <t>Damasso et al. 2015</t>
  </si>
  <si>
    <t>XO-2S c</t>
  </si>
  <si>
    <t>YBP401 b</t>
  </si>
  <si>
    <t>YBP401</t>
  </si>
  <si>
    <t>Brucalassi et al. 2016</t>
  </si>
  <si>
    <t>YZ Cet b</t>
  </si>
  <si>
    <t>YZ Cet</t>
  </si>
  <si>
    <t>YZ Cet c</t>
  </si>
  <si>
    <t>YZ Cet d</t>
  </si>
  <si>
    <t>Fe/H_sweet</t>
  </si>
  <si>
    <t>Fe/H_eu</t>
  </si>
  <si>
    <t>dFe/H_sweet</t>
  </si>
  <si>
    <t>dFe/H_eu</t>
  </si>
  <si>
    <t>Ms_sweet</t>
  </si>
  <si>
    <t>Ms_eu</t>
  </si>
  <si>
    <t>dMs_sweet</t>
  </si>
  <si>
    <t>dMs_eu</t>
  </si>
  <si>
    <t>Sousa et al. 2018</t>
  </si>
  <si>
    <t>Robertson et al. 2013</t>
  </si>
  <si>
    <t>Fe/H_casa</t>
  </si>
  <si>
    <t>Ms_padova</t>
  </si>
  <si>
    <t>Ms_basti</t>
  </si>
  <si>
    <t>Butler et al. 2006</t>
    <phoneticPr fontId="2"/>
  </si>
  <si>
    <t>Sahlmann et al. 2011</t>
    <phoneticPr fontId="2"/>
  </si>
  <si>
    <t>Udry et al. 2003</t>
    <phoneticPr fontId="2"/>
  </si>
  <si>
    <t>HIP 11915 b</t>
    <phoneticPr fontId="2"/>
  </si>
  <si>
    <t>Kepler-432 c</t>
    <phoneticPr fontId="2"/>
  </si>
  <si>
    <t>HD 1160</t>
    <phoneticPr fontId="2"/>
  </si>
  <si>
    <t>HD 1160 b</t>
    <phoneticPr fontId="2"/>
  </si>
  <si>
    <t>HD 984</t>
    <phoneticPr fontId="2"/>
  </si>
  <si>
    <t>HD 984 b</t>
    <phoneticPr fontId="2"/>
  </si>
  <si>
    <t>CoRoT-15</t>
    <phoneticPr fontId="2"/>
  </si>
  <si>
    <t>CoRoT-15 b</t>
    <phoneticPr fontId="2"/>
  </si>
  <si>
    <t>CoRoT-33</t>
    <phoneticPr fontId="2"/>
  </si>
  <si>
    <t>CoRoT-33 b</t>
    <phoneticPr fontId="2"/>
  </si>
  <si>
    <t>HD 220197</t>
    <phoneticPr fontId="2"/>
  </si>
  <si>
    <t>HD 220197 b</t>
    <phoneticPr fontId="2"/>
  </si>
  <si>
    <t>Barbato et al. 2018</t>
    <phoneticPr fontId="2"/>
  </si>
  <si>
    <t>HD 233832</t>
    <phoneticPr fontId="2"/>
  </si>
  <si>
    <t>HD 233832 b</t>
    <phoneticPr fontId="2"/>
  </si>
  <si>
    <t>15 Sagittae</t>
    <phoneticPr fontId="2"/>
  </si>
  <si>
    <t>15 Sagittae b</t>
    <phoneticPr fontId="2"/>
  </si>
  <si>
    <t>Crepp et al. 2012</t>
    <phoneticPr fontId="2"/>
  </si>
  <si>
    <t>Diaz et al. 2012</t>
    <phoneticPr fontId="2"/>
  </si>
  <si>
    <t>Bouchy et al. 2016</t>
    <phoneticPr fontId="2"/>
  </si>
  <si>
    <t>Wilson et al. 2016</t>
    <phoneticPr fontId="2"/>
  </si>
  <si>
    <t>Nidever et al. 2002</t>
    <phoneticPr fontId="2"/>
  </si>
  <si>
    <t>Mazeh et al. 1996</t>
    <phoneticPr fontId="2"/>
  </si>
  <si>
    <t>Halbwachs et al. 2000</t>
    <phoneticPr fontId="2"/>
  </si>
  <si>
    <t>Anglada-Escude et al. 2014</t>
    <phoneticPr fontId="2"/>
  </si>
  <si>
    <t>Sato et al. 2012</t>
    <phoneticPr fontId="2"/>
  </si>
  <si>
    <t>Quinn et al. 2012</t>
    <phoneticPr fontId="2"/>
  </si>
  <si>
    <t>Malavolta et al. 2016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</si>
</sst>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000000"/>
      <name val="ＭＳ Ｐゴシック"/>
      <family val="2"/>
      <charset val="128"/>
      <scheme val="minor"/>
    </font>
    <font>
      <sz val="10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b/>
      <sz val="11"/>
      <name val="ＭＳ Ｐ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0" borderId="3" xfId="0" applyFont="1" applyBorder="1" applyAlignment="1">
      <alignment horizontal="center" vertical="top"/>
    </xf>
    <xf numFmtId="0" fontId="5" fillId="4" borderId="3" xfId="0" applyFont="1" applyFill="1" applyBorder="1" applyAlignment="1">
      <alignment horizontal="center" vertical="top"/>
    </xf>
    <xf numFmtId="0" fontId="5" fillId="6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6" fillId="4" borderId="4" xfId="0" applyFont="1" applyFill="1" applyBorder="1" applyAlignment="1">
      <alignment horizontal="center" vertical="top"/>
    </xf>
    <xf numFmtId="0" fontId="6" fillId="6" borderId="4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  <xf numFmtId="0" fontId="0" fillId="0" borderId="0" xfId="0" applyFill="1"/>
    <xf numFmtId="0" fontId="0" fillId="7" borderId="0" xfId="0" applyFill="1"/>
    <xf numFmtId="0" fontId="0" fillId="8" borderId="0" xfId="0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9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2" sqref="Q2"/>
    </sheetView>
  </sheetViews>
  <sheetFormatPr baseColWidth="10" defaultColWidth="8.83203125" defaultRowHeight="14"/>
  <cols>
    <col min="1" max="1" width="19.6640625" style="12" bestFit="1" customWidth="1"/>
    <col min="2" max="2" width="18.1640625" style="12" bestFit="1" customWidth="1"/>
    <col min="3" max="3" width="7" style="12" bestFit="1" customWidth="1"/>
    <col min="5" max="5" width="6" style="12" bestFit="1" customWidth="1"/>
    <col min="7" max="7" width="12" style="12" bestFit="1" customWidth="1"/>
    <col min="8" max="9" width="11" style="12" bestFit="1" customWidth="1"/>
    <col min="11" max="11" width="9" style="12" bestFit="1" customWidth="1"/>
    <col min="13" max="13" width="13" style="12" bestFit="1" customWidth="1"/>
    <col min="15" max="15" width="13" style="12" customWidth="1"/>
    <col min="17" max="17" width="13" style="12" customWidth="1"/>
    <col min="19" max="20" width="13" style="12" customWidth="1"/>
    <col min="21" max="21" width="13" style="12" bestFit="1" customWidth="1"/>
    <col min="22" max="22" width="9" style="12" bestFit="1" customWidth="1"/>
    <col min="23" max="23" width="43.6640625" style="9" bestFit="1" customWidth="1"/>
  </cols>
  <sheetData>
    <row r="1" spans="1:23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6" t="s">
        <v>22</v>
      </c>
    </row>
    <row r="2" spans="1:23">
      <c r="A2" t="s">
        <v>23</v>
      </c>
      <c r="B2" t="s">
        <v>24</v>
      </c>
      <c r="C2">
        <v>-0.34</v>
      </c>
      <c r="D2">
        <v>0.06</v>
      </c>
      <c r="E2">
        <v>2</v>
      </c>
      <c r="F2">
        <v>0.28999999999999998</v>
      </c>
      <c r="G2">
        <v>326.02999999999997</v>
      </c>
      <c r="H2">
        <v>0.32</v>
      </c>
      <c r="I2">
        <v>0.23100000000000001</v>
      </c>
      <c r="J2">
        <v>5.0000000000000001E-3</v>
      </c>
      <c r="K2">
        <v>302.8</v>
      </c>
      <c r="L2">
        <v>2.6</v>
      </c>
      <c r="M2">
        <f>(G2/365)^(2/3)*E2^(1/3)</f>
        <v>1.1685656917030367</v>
      </c>
      <c r="N2">
        <f>SQRT((2/3*(G2/365)^(-1/3)*E2^(1/3)*(H2/365))^2+(1/3*(G2/365)^(2/3)*E2^(-2/3)*F2)^2)</f>
        <v>5.6485850676302178E-2</v>
      </c>
      <c r="O2">
        <f>0.004919*K2*SQRT(1-I2^2)*G2^(1/3)*E2^(2/3)</f>
        <v>15.833031465513702</v>
      </c>
      <c r="P2">
        <f>SQRT(Q2^2+R2^2+S2^2+T2^2)</f>
        <v>1.5366826619684437</v>
      </c>
      <c r="Q2">
        <f>0.004919*SQRT(1-I2^2)*G2^(1/3)*E2^(2/3)*L2</f>
        <v>0.13595073253083098</v>
      </c>
      <c r="R2">
        <f>0.004919*K2*I2/SQRT(1-I2^2)*G2^(1/3)*E2^(2/3)*J2</f>
        <v>1.9317977964850724E-2</v>
      </c>
      <c r="S2">
        <f>0.004919*K2*SQRT(1-I2^2)*1/3*G2^(-2/3)*E2^(2/3)*H2</f>
        <v>5.180065299680384E-3</v>
      </c>
      <c r="T2">
        <f>0.004919*K2*SQRT(1-I2^2)*G2^(1/3)*2/3*E2^(-1/3)*F2</f>
        <v>1.530526374999658</v>
      </c>
      <c r="U2">
        <v>3.1260273972602741</v>
      </c>
      <c r="V2">
        <v>25.5</v>
      </c>
      <c r="W2" s="9" t="s">
        <v>25</v>
      </c>
    </row>
    <row r="3" spans="1:23">
      <c r="A3" t="s">
        <v>26</v>
      </c>
      <c r="B3" t="s">
        <v>27</v>
      </c>
      <c r="C3">
        <v>-0.13</v>
      </c>
      <c r="D3">
        <v>0.04</v>
      </c>
      <c r="E3">
        <v>3.4</v>
      </c>
      <c r="F3">
        <v>0.77</v>
      </c>
      <c r="G3">
        <v>516.22</v>
      </c>
      <c r="H3">
        <v>3.25</v>
      </c>
      <c r="I3">
        <v>0.08</v>
      </c>
      <c r="J3">
        <v>0.03</v>
      </c>
      <c r="K3">
        <v>189.7</v>
      </c>
      <c r="L3">
        <v>7.15</v>
      </c>
      <c r="M3">
        <f t="shared" ref="M3:M65" si="0">(G3/365)^(2/3)*E3^(1/3)</f>
        <v>1.8946148938200913</v>
      </c>
      <c r="N3">
        <f t="shared" ref="N3:N65" si="1">SQRT((2/3*(G3/365)^(-1/3)*E3^(1/3)*(H3/365))^2+(1/3*(G3/365)^(2/3)*E3^(-2/3)*F3)^2)</f>
        <v>0.14324574168628129</v>
      </c>
      <c r="O3">
        <f t="shared" ref="O3:O65" si="2">0.004919*K3*SQRT(1-I3^2)*G3^(1/3)*E3^(2/3)</f>
        <v>16.871259225980634</v>
      </c>
      <c r="P3">
        <f t="shared" ref="P3:P65" si="3">SQRT(Q3^2+R3^2+S3^2+T3^2)</f>
        <v>2.6259580165114524</v>
      </c>
      <c r="Q3">
        <f t="shared" ref="Q3:Q65" si="4">0.004919*SQRT(1-I3^2)*G3^(1/3)*E3^(2/3)*L3</f>
        <v>0.63589617008835819</v>
      </c>
      <c r="R3">
        <f t="shared" ref="R3:R65" si="5">0.004919*K3*I3/SQRT(1-I3^2)*G3^(1/3)*E3^(2/3)*J3</f>
        <v>4.0751833879180265E-2</v>
      </c>
      <c r="S3">
        <f t="shared" ref="S3:S65" si="6">0.004919*K3*SQRT(1-I3^2)*1/3*G3^(-2/3)*E3^(2/3)*H3</f>
        <v>3.5405829868684596E-2</v>
      </c>
      <c r="T3">
        <f t="shared" ref="T3:T65" si="7">0.004919*K3*SQRT(1-I3^2)*G3^(1/3)*2/3*E3^(-1/3)*F3</f>
        <v>2.5472293341186445</v>
      </c>
      <c r="U3">
        <v>3.8356164383561642</v>
      </c>
      <c r="V3">
        <v>28</v>
      </c>
      <c r="W3" s="9" t="s">
        <v>28</v>
      </c>
    </row>
    <row r="4" spans="1:23">
      <c r="A4" t="s">
        <v>29</v>
      </c>
      <c r="B4" t="s">
        <v>30</v>
      </c>
      <c r="C4">
        <v>-0.28999999999999998</v>
      </c>
      <c r="D4">
        <v>0.03</v>
      </c>
      <c r="E4">
        <v>2.38</v>
      </c>
      <c r="F4">
        <v>0.28999999999999998</v>
      </c>
      <c r="G4">
        <v>185.84</v>
      </c>
      <c r="H4">
        <v>0.23</v>
      </c>
      <c r="I4">
        <v>0</v>
      </c>
      <c r="J4">
        <v>0</v>
      </c>
      <c r="K4">
        <v>100</v>
      </c>
      <c r="L4">
        <v>1.3</v>
      </c>
      <c r="M4">
        <f t="shared" si="0"/>
        <v>0.85131419291219679</v>
      </c>
      <c r="N4">
        <f t="shared" si="1"/>
        <v>3.4584320728455777E-2</v>
      </c>
      <c r="O4">
        <f t="shared" si="2"/>
        <v>5.003891215010448</v>
      </c>
      <c r="P4">
        <f t="shared" si="3"/>
        <v>0.41165599506746403</v>
      </c>
      <c r="Q4">
        <f t="shared" si="4"/>
        <v>6.5050585795135826E-2</v>
      </c>
      <c r="R4">
        <f t="shared" si="5"/>
        <v>0</v>
      </c>
      <c r="S4">
        <f t="shared" si="6"/>
        <v>2.0643115573475449E-3</v>
      </c>
      <c r="T4">
        <f t="shared" si="7"/>
        <v>0.40647855808208117</v>
      </c>
      <c r="U4">
        <v>4.0712328767123287</v>
      </c>
      <c r="V4">
        <v>20.3</v>
      </c>
      <c r="W4" s="9" t="s">
        <v>28</v>
      </c>
    </row>
    <row r="5" spans="1:23">
      <c r="A5" t="s">
        <v>31</v>
      </c>
      <c r="B5" t="s">
        <v>32</v>
      </c>
      <c r="C5">
        <v>0.43</v>
      </c>
      <c r="D5">
        <v>0.08</v>
      </c>
      <c r="E5">
        <v>0.95</v>
      </c>
      <c r="F5">
        <v>0.09</v>
      </c>
      <c r="G5">
        <v>1773.4</v>
      </c>
      <c r="H5">
        <v>2.5</v>
      </c>
      <c r="I5">
        <v>0.36899999999999999</v>
      </c>
      <c r="J5">
        <v>5.0000000000000001E-3</v>
      </c>
      <c r="K5">
        <v>90</v>
      </c>
      <c r="L5">
        <v>0.5</v>
      </c>
      <c r="M5">
        <f t="shared" si="0"/>
        <v>2.8200085704528837</v>
      </c>
      <c r="N5">
        <f t="shared" si="1"/>
        <v>8.9092330769005107E-2</v>
      </c>
      <c r="O5">
        <f t="shared" si="2"/>
        <v>4.8130500065115083</v>
      </c>
      <c r="P5">
        <f t="shared" si="3"/>
        <v>0.30533734256737999</v>
      </c>
      <c r="Q5">
        <f t="shared" si="4"/>
        <v>2.6739166702841714E-2</v>
      </c>
      <c r="R5">
        <f t="shared" si="5"/>
        <v>1.0279782762776087E-2</v>
      </c>
      <c r="S5">
        <f t="shared" si="6"/>
        <v>2.2616865937894774E-3</v>
      </c>
      <c r="T5">
        <f t="shared" si="7"/>
        <v>0.30398210567441103</v>
      </c>
      <c r="U5">
        <v>12.6027397260274</v>
      </c>
      <c r="V5">
        <v>5.6</v>
      </c>
      <c r="W5" s="9" t="s">
        <v>33</v>
      </c>
    </row>
    <row r="6" spans="1:23">
      <c r="A6" t="s">
        <v>34</v>
      </c>
      <c r="B6" t="s">
        <v>35</v>
      </c>
      <c r="C6">
        <v>0.08</v>
      </c>
      <c r="D6">
        <v>0.04</v>
      </c>
      <c r="E6">
        <v>1</v>
      </c>
      <c r="F6">
        <v>7.0000000000000007E-2</v>
      </c>
      <c r="G6">
        <v>798.5</v>
      </c>
      <c r="H6">
        <v>1</v>
      </c>
      <c r="I6">
        <v>0.68100000000000005</v>
      </c>
      <c r="J6">
        <v>1.7000000000000001E-2</v>
      </c>
      <c r="K6">
        <v>50.5</v>
      </c>
      <c r="L6">
        <v>1.6</v>
      </c>
      <c r="M6">
        <f t="shared" si="0"/>
        <v>1.6852126248786781</v>
      </c>
      <c r="N6">
        <f t="shared" si="1"/>
        <v>3.9346791736916839E-2</v>
      </c>
      <c r="O6">
        <f t="shared" si="2"/>
        <v>1.6876110968681972</v>
      </c>
      <c r="P6">
        <f t="shared" si="3"/>
        <v>0.10192767396666921</v>
      </c>
      <c r="Q6">
        <f t="shared" si="4"/>
        <v>5.3468866435428031E-2</v>
      </c>
      <c r="R6">
        <f t="shared" si="5"/>
        <v>3.6434264699962388E-2</v>
      </c>
      <c r="S6">
        <f t="shared" si="6"/>
        <v>7.0449221326161489E-4</v>
      </c>
      <c r="T6">
        <f t="shared" si="7"/>
        <v>7.8755184520515886E-2</v>
      </c>
      <c r="U6">
        <v>16</v>
      </c>
      <c r="V6">
        <v>7.3</v>
      </c>
      <c r="W6" s="9" t="s">
        <v>33</v>
      </c>
    </row>
    <row r="7" spans="1:23">
      <c r="A7" t="s">
        <v>36</v>
      </c>
      <c r="B7" t="s">
        <v>37</v>
      </c>
      <c r="C7">
        <v>0</v>
      </c>
      <c r="D7">
        <v>0.03</v>
      </c>
      <c r="E7">
        <v>2.33</v>
      </c>
      <c r="F7">
        <v>0.05</v>
      </c>
      <c r="G7">
        <v>993.3</v>
      </c>
      <c r="H7">
        <v>3.2</v>
      </c>
      <c r="I7">
        <v>0.08</v>
      </c>
      <c r="J7">
        <v>0.01</v>
      </c>
      <c r="K7">
        <v>119.4</v>
      </c>
      <c r="L7">
        <v>1.3</v>
      </c>
      <c r="M7">
        <f t="shared" si="0"/>
        <v>2.5841061779611825</v>
      </c>
      <c r="N7">
        <f t="shared" si="1"/>
        <v>1.9299520839529564E-2</v>
      </c>
      <c r="O7">
        <f t="shared" si="2"/>
        <v>10.266388622085437</v>
      </c>
      <c r="P7">
        <f t="shared" si="3"/>
        <v>0.18508308737741921</v>
      </c>
      <c r="Q7">
        <f t="shared" si="4"/>
        <v>0.11177810057546958</v>
      </c>
      <c r="R7">
        <f t="shared" si="5"/>
        <v>8.2660133833216062E-3</v>
      </c>
      <c r="S7">
        <f t="shared" si="6"/>
        <v>1.102467988545703E-2</v>
      </c>
      <c r="T7">
        <f t="shared" si="7"/>
        <v>0.14687251247618649</v>
      </c>
      <c r="U7">
        <v>5</v>
      </c>
      <c r="V7">
        <v>15.5</v>
      </c>
      <c r="W7" s="9" t="s">
        <v>25</v>
      </c>
    </row>
    <row r="8" spans="1:23">
      <c r="A8" t="s">
        <v>38</v>
      </c>
      <c r="B8" t="s">
        <v>39</v>
      </c>
      <c r="C8">
        <v>-0.77</v>
      </c>
      <c r="D8">
        <v>0.03</v>
      </c>
      <c r="E8">
        <v>0.99</v>
      </c>
      <c r="F8">
        <v>0.16</v>
      </c>
      <c r="G8">
        <v>30.3506</v>
      </c>
      <c r="H8">
        <v>7.7999999999999996E-3</v>
      </c>
      <c r="I8">
        <v>4.2000000000000003E-2</v>
      </c>
      <c r="J8">
        <v>3.85E-2</v>
      </c>
      <c r="K8">
        <v>59.9</v>
      </c>
      <c r="L8">
        <v>3.25</v>
      </c>
      <c r="M8">
        <f t="shared" si="0"/>
        <v>0.18987218256168423</v>
      </c>
      <c r="N8">
        <f t="shared" si="1"/>
        <v>1.022885617733419E-2</v>
      </c>
      <c r="O8">
        <f t="shared" si="2"/>
        <v>0.91214976178949569</v>
      </c>
      <c r="P8">
        <f t="shared" si="3"/>
        <v>0.11004646066080759</v>
      </c>
      <c r="Q8">
        <f t="shared" si="4"/>
        <v>4.949059642430486E-2</v>
      </c>
      <c r="R8">
        <f t="shared" si="5"/>
        <v>1.4775525675427598E-3</v>
      </c>
      <c r="S8">
        <f t="shared" si="6"/>
        <v>7.8139785725906205E-5</v>
      </c>
      <c r="T8">
        <f t="shared" si="7"/>
        <v>9.8278762213009629E-2</v>
      </c>
      <c r="U8">
        <f>664.1086/365</f>
        <v>1.8194756164383563</v>
      </c>
      <c r="V8">
        <v>26.51</v>
      </c>
      <c r="W8" s="9" t="s">
        <v>40</v>
      </c>
    </row>
    <row r="9" spans="1:23">
      <c r="A9" t="s">
        <v>41</v>
      </c>
      <c r="B9" t="s">
        <v>42</v>
      </c>
      <c r="C9">
        <v>-0.01</v>
      </c>
      <c r="D9">
        <v>0.05</v>
      </c>
      <c r="E9">
        <v>1.81</v>
      </c>
      <c r="F9">
        <v>0.08</v>
      </c>
      <c r="G9">
        <v>455.2</v>
      </c>
      <c r="H9">
        <v>3.2</v>
      </c>
      <c r="I9">
        <v>0.184</v>
      </c>
      <c r="J9">
        <v>2.9000000000000001E-2</v>
      </c>
      <c r="K9">
        <v>33.200000000000003</v>
      </c>
      <c r="L9">
        <v>1.6</v>
      </c>
      <c r="M9">
        <f t="shared" si="0"/>
        <v>1.4119926983427677</v>
      </c>
      <c r="N9">
        <f t="shared" si="1"/>
        <v>2.1829988603834321E-2</v>
      </c>
      <c r="O9">
        <f t="shared" si="2"/>
        <v>1.8339562503240419</v>
      </c>
      <c r="P9">
        <f t="shared" si="3"/>
        <v>0.10417741000333745</v>
      </c>
      <c r="Q9">
        <f t="shared" si="4"/>
        <v>8.838343375055624E-2</v>
      </c>
      <c r="R9">
        <f t="shared" si="5"/>
        <v>1.0128915101402161E-2</v>
      </c>
      <c r="S9">
        <f t="shared" si="6"/>
        <v>4.2974956070862156E-3</v>
      </c>
      <c r="T9">
        <f t="shared" si="7"/>
        <v>5.4039226528885209E-2</v>
      </c>
      <c r="U9">
        <v>5.4</v>
      </c>
      <c r="V9">
        <v>4.8</v>
      </c>
      <c r="W9" s="9" t="s">
        <v>25</v>
      </c>
    </row>
    <row r="10" spans="1:23">
      <c r="A10" t="s">
        <v>43</v>
      </c>
      <c r="B10" t="s">
        <v>42</v>
      </c>
      <c r="C10">
        <v>-0.01</v>
      </c>
      <c r="D10">
        <v>0.05</v>
      </c>
      <c r="E10">
        <v>1.81</v>
      </c>
      <c r="F10">
        <v>0.08</v>
      </c>
      <c r="G10">
        <v>910</v>
      </c>
      <c r="H10">
        <v>21</v>
      </c>
      <c r="I10">
        <v>0.41199999999999998</v>
      </c>
      <c r="J10">
        <v>6.4000000000000001E-2</v>
      </c>
      <c r="K10">
        <v>23.5</v>
      </c>
      <c r="L10">
        <v>2.9</v>
      </c>
      <c r="M10">
        <f t="shared" si="0"/>
        <v>2.2407421150898927</v>
      </c>
      <c r="N10">
        <f t="shared" si="1"/>
        <v>4.7730786645467378E-2</v>
      </c>
      <c r="O10">
        <f t="shared" si="2"/>
        <v>1.5159453442990285</v>
      </c>
      <c r="P10">
        <f t="shared" si="3"/>
        <v>0.19860995382957508</v>
      </c>
      <c r="Q10">
        <f t="shared" si="4"/>
        <v>0.18707410631775245</v>
      </c>
      <c r="R10">
        <f t="shared" si="5"/>
        <v>4.8144725046825057E-2</v>
      </c>
      <c r="S10">
        <f t="shared" si="6"/>
        <v>1.166111803306946E-2</v>
      </c>
      <c r="T10">
        <f t="shared" si="7"/>
        <v>4.4668739426859033E-2</v>
      </c>
      <c r="U10">
        <v>5.4</v>
      </c>
      <c r="V10">
        <v>6.8</v>
      </c>
      <c r="W10" s="9" t="s">
        <v>25</v>
      </c>
    </row>
    <row r="11" spans="1:23">
      <c r="A11" t="s">
        <v>44</v>
      </c>
      <c r="B11" t="s">
        <v>45</v>
      </c>
      <c r="C11">
        <v>0.12</v>
      </c>
      <c r="D11">
        <v>0.08</v>
      </c>
      <c r="E11">
        <v>1.22</v>
      </c>
      <c r="F11">
        <v>0.08</v>
      </c>
      <c r="G11">
        <v>335.1</v>
      </c>
      <c r="H11">
        <v>2.5</v>
      </c>
      <c r="I11">
        <v>0.28899999999999998</v>
      </c>
      <c r="J11">
        <v>9.1999999999999998E-2</v>
      </c>
      <c r="K11">
        <v>177</v>
      </c>
      <c r="L11">
        <v>26</v>
      </c>
      <c r="M11">
        <f t="shared" si="0"/>
        <v>1.0093481371136699</v>
      </c>
      <c r="N11">
        <f t="shared" si="1"/>
        <v>2.2626197486892392E-2</v>
      </c>
      <c r="O11">
        <f t="shared" si="2"/>
        <v>6.6101205168764627</v>
      </c>
      <c r="P11">
        <f t="shared" si="3"/>
        <v>1.0311862503158327</v>
      </c>
      <c r="Q11">
        <f t="shared" si="4"/>
        <v>0.97097815502140139</v>
      </c>
      <c r="R11">
        <f t="shared" si="5"/>
        <v>0.19176640632541647</v>
      </c>
      <c r="S11">
        <f t="shared" si="6"/>
        <v>1.6438178943789072E-2</v>
      </c>
      <c r="T11">
        <f t="shared" si="7"/>
        <v>0.28896701713121148</v>
      </c>
      <c r="U11">
        <f>1554.793855/365</f>
        <v>4.2597091917808214</v>
      </c>
      <c r="V11">
        <v>40</v>
      </c>
      <c r="W11" s="9" t="s">
        <v>46</v>
      </c>
    </row>
    <row r="12" spans="1:23">
      <c r="A12" t="s">
        <v>47</v>
      </c>
      <c r="B12" t="s">
        <v>48</v>
      </c>
      <c r="C12">
        <v>-0.19</v>
      </c>
      <c r="D12">
        <v>0.03</v>
      </c>
      <c r="E12">
        <v>2.5099999999999998</v>
      </c>
      <c r="F12">
        <v>0.34</v>
      </c>
      <c r="G12">
        <v>269.29998999999998</v>
      </c>
      <c r="H12">
        <v>1.96</v>
      </c>
      <c r="I12">
        <v>0.432</v>
      </c>
      <c r="J12">
        <v>2.4E-2</v>
      </c>
      <c r="K12">
        <v>215.55</v>
      </c>
      <c r="L12">
        <v>7.1</v>
      </c>
      <c r="M12">
        <f t="shared" si="0"/>
        <v>1.1096522268801803</v>
      </c>
      <c r="N12">
        <f t="shared" si="1"/>
        <v>5.0392276313174611E-2</v>
      </c>
      <c r="O12">
        <f t="shared" si="2"/>
        <v>11.40508308288171</v>
      </c>
      <c r="P12">
        <f t="shared" si="3"/>
        <v>1.1062589074400888</v>
      </c>
      <c r="Q12">
        <f t="shared" si="4"/>
        <v>0.3756719549453032</v>
      </c>
      <c r="R12">
        <f t="shared" si="5"/>
        <v>0.14537913757391119</v>
      </c>
      <c r="S12">
        <f t="shared" si="6"/>
        <v>2.7669221032955549E-2</v>
      </c>
      <c r="T12">
        <f t="shared" si="7"/>
        <v>1.0299411017741784</v>
      </c>
      <c r="U12">
        <v>2.4657534246575339</v>
      </c>
      <c r="V12">
        <v>28.8</v>
      </c>
      <c r="W12" s="9" t="s">
        <v>28</v>
      </c>
    </row>
    <row r="13" spans="1:23">
      <c r="A13" t="s">
        <v>49</v>
      </c>
      <c r="B13" t="s">
        <v>50</v>
      </c>
      <c r="C13">
        <v>-0.41</v>
      </c>
      <c r="D13">
        <v>0.03</v>
      </c>
      <c r="E13">
        <v>2.77</v>
      </c>
      <c r="F13">
        <v>0.42</v>
      </c>
      <c r="G13">
        <v>479.1</v>
      </c>
      <c r="H13">
        <v>6.2</v>
      </c>
      <c r="I13">
        <v>0.38</v>
      </c>
      <c r="J13">
        <v>0.06</v>
      </c>
      <c r="K13">
        <v>110.5</v>
      </c>
      <c r="L13">
        <v>7</v>
      </c>
      <c r="M13">
        <f t="shared" si="0"/>
        <v>1.6836382894668438</v>
      </c>
      <c r="N13">
        <f t="shared" si="1"/>
        <v>8.6324437681521426E-2</v>
      </c>
      <c r="O13">
        <f t="shared" si="2"/>
        <v>7.759547420013539</v>
      </c>
      <c r="P13">
        <f t="shared" si="3"/>
        <v>0.949063483162362</v>
      </c>
      <c r="Q13">
        <f t="shared" si="4"/>
        <v>0.49155504018185303</v>
      </c>
      <c r="R13">
        <f t="shared" si="5"/>
        <v>0.20677615845758376</v>
      </c>
      <c r="S13">
        <f t="shared" si="6"/>
        <v>3.3471922357255927E-2</v>
      </c>
      <c r="T13">
        <f t="shared" si="7"/>
        <v>0.78435858397248759</v>
      </c>
      <c r="U13">
        <v>3.3123287671232871</v>
      </c>
      <c r="V13">
        <v>26</v>
      </c>
      <c r="W13" s="9" t="s">
        <v>28</v>
      </c>
    </row>
    <row r="14" spans="1:23">
      <c r="A14" t="s">
        <v>51</v>
      </c>
      <c r="B14" t="s">
        <v>52</v>
      </c>
      <c r="C14">
        <v>0.06</v>
      </c>
      <c r="D14">
        <v>0.03</v>
      </c>
      <c r="E14">
        <v>1.04</v>
      </c>
      <c r="F14">
        <v>0.08</v>
      </c>
      <c r="G14">
        <v>1078</v>
      </c>
      <c r="H14">
        <v>2</v>
      </c>
      <c r="I14">
        <v>3.2000000000000001E-2</v>
      </c>
      <c r="J14">
        <v>1.4E-2</v>
      </c>
      <c r="K14">
        <v>48.4</v>
      </c>
      <c r="L14">
        <v>0.85</v>
      </c>
      <c r="M14">
        <f t="shared" si="0"/>
        <v>2.085587318210389</v>
      </c>
      <c r="N14">
        <f t="shared" si="1"/>
        <v>5.3538777875299245E-2</v>
      </c>
      <c r="O14">
        <f t="shared" si="2"/>
        <v>2.5045412636642639</v>
      </c>
      <c r="P14">
        <f t="shared" si="3"/>
        <v>0.13577421997043712</v>
      </c>
      <c r="Q14">
        <f t="shared" si="4"/>
        <v>4.3984712275095539E-2</v>
      </c>
      <c r="R14">
        <f t="shared" si="5"/>
        <v>1.1231846271798221E-3</v>
      </c>
      <c r="S14">
        <f t="shared" si="6"/>
        <v>1.5488814246532247E-3</v>
      </c>
      <c r="T14">
        <f t="shared" si="7"/>
        <v>0.12843801352124432</v>
      </c>
      <c r="U14">
        <v>18.904109589041099</v>
      </c>
      <c r="V14">
        <v>6.5</v>
      </c>
      <c r="W14" s="9" t="s">
        <v>33</v>
      </c>
    </row>
    <row r="15" spans="1:23">
      <c r="A15" t="s">
        <v>53</v>
      </c>
      <c r="B15" t="s">
        <v>52</v>
      </c>
      <c r="C15">
        <v>0.06</v>
      </c>
      <c r="D15">
        <v>0.03</v>
      </c>
      <c r="E15">
        <v>1.04</v>
      </c>
      <c r="F15">
        <v>0.08</v>
      </c>
      <c r="G15">
        <v>2391</v>
      </c>
      <c r="H15">
        <v>93.5</v>
      </c>
      <c r="I15">
        <v>9.8000000000000004E-2</v>
      </c>
      <c r="J15">
        <v>7.1499999999999994E-2</v>
      </c>
      <c r="K15">
        <v>8</v>
      </c>
      <c r="L15">
        <v>1</v>
      </c>
      <c r="M15">
        <f t="shared" si="0"/>
        <v>3.5470631531597565</v>
      </c>
      <c r="N15">
        <f t="shared" si="1"/>
        <v>0.12970355742938075</v>
      </c>
      <c r="O15">
        <f t="shared" si="2"/>
        <v>0.537551403312307</v>
      </c>
      <c r="P15">
        <f t="shared" si="3"/>
        <v>7.3065110507734482E-2</v>
      </c>
      <c r="Q15">
        <f t="shared" si="4"/>
        <v>6.7193925414038375E-2</v>
      </c>
      <c r="R15">
        <f t="shared" si="5"/>
        <v>3.8031481175300934E-3</v>
      </c>
      <c r="S15">
        <f t="shared" si="6"/>
        <v>7.0069784204239158E-3</v>
      </c>
      <c r="T15">
        <f t="shared" si="7"/>
        <v>2.7566738631400359E-2</v>
      </c>
      <c r="U15">
        <v>18.904109589041099</v>
      </c>
      <c r="V15">
        <v>6.5</v>
      </c>
      <c r="W15" s="9" t="s">
        <v>33</v>
      </c>
    </row>
    <row r="16" spans="1:23">
      <c r="A16" t="s">
        <v>54</v>
      </c>
      <c r="B16" t="s">
        <v>52</v>
      </c>
      <c r="C16">
        <v>0.06</v>
      </c>
      <c r="D16">
        <v>0.03</v>
      </c>
      <c r="E16">
        <v>1.04</v>
      </c>
      <c r="F16">
        <v>0.08</v>
      </c>
      <c r="G16">
        <v>4.230785</v>
      </c>
      <c r="H16">
        <v>3.6000000000000001E-5</v>
      </c>
      <c r="I16">
        <v>1.2999999999999999E-2</v>
      </c>
      <c r="J16">
        <v>1.2E-2</v>
      </c>
      <c r="K16">
        <v>55.94</v>
      </c>
      <c r="L16">
        <v>0.69</v>
      </c>
      <c r="M16">
        <f t="shared" si="0"/>
        <v>5.1891533767728003E-2</v>
      </c>
      <c r="N16">
        <f t="shared" si="1"/>
        <v>1.3305521804525076E-3</v>
      </c>
      <c r="O16">
        <f t="shared" si="2"/>
        <v>0.4567989831119158</v>
      </c>
      <c r="P16">
        <f t="shared" si="3"/>
        <v>2.4093782514268143E-2</v>
      </c>
      <c r="Q16">
        <f t="shared" si="4"/>
        <v>5.6344529557958885E-3</v>
      </c>
      <c r="R16">
        <f t="shared" si="5"/>
        <v>7.1272686449468819E-5</v>
      </c>
      <c r="S16">
        <f t="shared" si="6"/>
        <v>1.2956431956109774E-6</v>
      </c>
      <c r="T16">
        <f t="shared" si="7"/>
        <v>2.3425588877534143E-2</v>
      </c>
      <c r="U16">
        <v>18.904109589041099</v>
      </c>
      <c r="V16">
        <v>6.5</v>
      </c>
      <c r="W16" s="9" t="s">
        <v>33</v>
      </c>
    </row>
    <row r="17" spans="1:23">
      <c r="A17" t="s">
        <v>55</v>
      </c>
      <c r="B17" t="s">
        <v>56</v>
      </c>
      <c r="C17">
        <v>0.2</v>
      </c>
      <c r="D17">
        <v>0.05</v>
      </c>
      <c r="E17">
        <v>1.04</v>
      </c>
      <c r="F17">
        <v>0.08</v>
      </c>
      <c r="G17">
        <v>14.651</v>
      </c>
      <c r="H17">
        <v>1E-4</v>
      </c>
      <c r="I17">
        <v>4.0000000000000001E-3</v>
      </c>
      <c r="J17">
        <v>3.0000000000000001E-3</v>
      </c>
      <c r="K17">
        <v>71.11</v>
      </c>
      <c r="L17">
        <v>0.24</v>
      </c>
      <c r="M17">
        <f t="shared" si="0"/>
        <v>0.11877564086230194</v>
      </c>
      <c r="N17">
        <f t="shared" si="1"/>
        <v>3.0455293008357569E-3</v>
      </c>
      <c r="O17">
        <f t="shared" si="2"/>
        <v>0.87858140876724788</v>
      </c>
      <c r="P17">
        <f t="shared" si="3"/>
        <v>4.5152929766411526E-2</v>
      </c>
      <c r="Q17">
        <f t="shared" si="4"/>
        <v>2.9652585867548796E-3</v>
      </c>
      <c r="R17">
        <f t="shared" si="5"/>
        <v>1.0543145595536504E-5</v>
      </c>
      <c r="S17">
        <f t="shared" si="6"/>
        <v>1.9989111295412101E-6</v>
      </c>
      <c r="T17">
        <f t="shared" si="7"/>
        <v>4.5055456859858865E-2</v>
      </c>
      <c r="U17">
        <f>115/365</f>
        <v>0.31506849315068491</v>
      </c>
      <c r="V17">
        <v>7</v>
      </c>
      <c r="W17" s="9" t="s">
        <v>33</v>
      </c>
    </row>
    <row r="18" spans="1:23">
      <c r="A18" t="s">
        <v>57</v>
      </c>
      <c r="B18" t="s">
        <v>58</v>
      </c>
      <c r="C18">
        <v>0.33</v>
      </c>
      <c r="D18">
        <v>7.0000000000000007E-2</v>
      </c>
      <c r="E18">
        <v>0.93</v>
      </c>
      <c r="F18">
        <v>0.09</v>
      </c>
      <c r="G18">
        <v>44.38</v>
      </c>
      <c r="H18">
        <v>7.0000000000000001E-3</v>
      </c>
      <c r="I18">
        <v>4.0000000000000001E-3</v>
      </c>
      <c r="J18">
        <v>3.0000000000000001E-3</v>
      </c>
      <c r="K18">
        <v>10.119999999999999</v>
      </c>
      <c r="L18">
        <v>0.23</v>
      </c>
      <c r="M18">
        <f t="shared" si="0"/>
        <v>0.23956531427964767</v>
      </c>
      <c r="N18">
        <f t="shared" si="1"/>
        <v>7.7279544214491781E-3</v>
      </c>
      <c r="O18">
        <f t="shared" si="2"/>
        <v>0.16792096666914544</v>
      </c>
      <c r="P18">
        <f t="shared" si="3"/>
        <v>1.1486165724229587E-2</v>
      </c>
      <c r="Q18">
        <f t="shared" si="4"/>
        <v>3.8163856061169425E-3</v>
      </c>
      <c r="R18">
        <f t="shared" si="5"/>
        <v>2.0150838413712081E-6</v>
      </c>
      <c r="S18">
        <f t="shared" si="6"/>
        <v>8.8286522959592827E-6</v>
      </c>
      <c r="T18">
        <f t="shared" si="7"/>
        <v>1.083361075284809E-2</v>
      </c>
      <c r="U18">
        <v>13.15068493150685</v>
      </c>
      <c r="V18">
        <v>7.55</v>
      </c>
      <c r="W18" s="9" t="s">
        <v>33</v>
      </c>
    </row>
    <row r="19" spans="1:23">
      <c r="A19" t="s">
        <v>59</v>
      </c>
      <c r="B19" t="s">
        <v>58</v>
      </c>
      <c r="C19">
        <v>0.33</v>
      </c>
      <c r="D19">
        <v>7.0000000000000007E-2</v>
      </c>
      <c r="E19">
        <v>0.93</v>
      </c>
      <c r="F19">
        <v>0.09</v>
      </c>
      <c r="G19">
        <v>4909</v>
      </c>
      <c r="H19">
        <v>30</v>
      </c>
      <c r="I19">
        <v>7.0000000000000007E-2</v>
      </c>
      <c r="J19">
        <v>0.02</v>
      </c>
      <c r="K19">
        <v>45.2</v>
      </c>
      <c r="L19">
        <v>0.4</v>
      </c>
      <c r="M19">
        <f t="shared" si="0"/>
        <v>5.5202798476321489</v>
      </c>
      <c r="N19">
        <f t="shared" si="1"/>
        <v>0.17948818073455869</v>
      </c>
      <c r="O19">
        <f t="shared" si="2"/>
        <v>3.5914370909468096</v>
      </c>
      <c r="P19">
        <f t="shared" si="3"/>
        <v>0.23404419242520347</v>
      </c>
      <c r="Q19">
        <f t="shared" si="4"/>
        <v>3.1782629123423098E-2</v>
      </c>
      <c r="R19">
        <f t="shared" si="5"/>
        <v>5.0527705027892016E-3</v>
      </c>
      <c r="S19">
        <f t="shared" si="6"/>
        <v>7.3160258524074331E-3</v>
      </c>
      <c r="T19">
        <f t="shared" si="7"/>
        <v>0.2317056187707619</v>
      </c>
      <c r="U19">
        <v>13.15068493150685</v>
      </c>
      <c r="V19">
        <v>7.55</v>
      </c>
      <c r="W19" s="9" t="s">
        <v>33</v>
      </c>
    </row>
    <row r="20" spans="1:23">
      <c r="A20" t="s">
        <v>60</v>
      </c>
      <c r="B20" t="s">
        <v>58</v>
      </c>
      <c r="C20">
        <v>0.33</v>
      </c>
      <c r="D20">
        <v>7.0000000000000007E-2</v>
      </c>
      <c r="E20">
        <v>0.93</v>
      </c>
      <c r="F20">
        <v>0.09</v>
      </c>
      <c r="G20">
        <v>0.73654600000000003</v>
      </c>
      <c r="H20">
        <v>3.0000000000000001E-6</v>
      </c>
      <c r="I20">
        <v>0.02</v>
      </c>
      <c r="J20">
        <v>8.0000000000000002E-3</v>
      </c>
      <c r="K20">
        <v>6.3</v>
      </c>
      <c r="L20">
        <v>0.21</v>
      </c>
      <c r="M20">
        <f t="shared" si="0"/>
        <v>1.5587112026797131E-2</v>
      </c>
      <c r="N20">
        <f t="shared" si="1"/>
        <v>5.0281006716193662E-4</v>
      </c>
      <c r="O20">
        <f t="shared" si="2"/>
        <v>2.6659525778078945E-2</v>
      </c>
      <c r="P20">
        <f t="shared" si="3"/>
        <v>1.9359786451599238E-3</v>
      </c>
      <c r="Q20">
        <f t="shared" si="4"/>
        <v>8.8865085926929824E-4</v>
      </c>
      <c r="R20">
        <f t="shared" si="5"/>
        <v>4.2672310168993917E-6</v>
      </c>
      <c r="S20">
        <f t="shared" si="6"/>
        <v>3.6195330336569534E-8</v>
      </c>
      <c r="T20">
        <f t="shared" si="7"/>
        <v>1.7199694050373509E-3</v>
      </c>
      <c r="U20">
        <v>13.15068493150685</v>
      </c>
      <c r="V20">
        <v>7.55</v>
      </c>
      <c r="W20" s="9" t="s">
        <v>33</v>
      </c>
    </row>
    <row r="21" spans="1:23">
      <c r="A21" t="s">
        <v>61</v>
      </c>
      <c r="B21" t="s">
        <v>58</v>
      </c>
      <c r="C21">
        <v>0.33</v>
      </c>
      <c r="D21">
        <v>7.0000000000000007E-2</v>
      </c>
      <c r="E21">
        <v>0.93</v>
      </c>
      <c r="F21">
        <v>0.09</v>
      </c>
      <c r="G21">
        <v>261.2</v>
      </c>
      <c r="H21">
        <v>0.4</v>
      </c>
      <c r="I21">
        <v>0.32</v>
      </c>
      <c r="J21">
        <v>0.05</v>
      </c>
      <c r="K21">
        <v>6.2</v>
      </c>
      <c r="L21">
        <v>0.3</v>
      </c>
      <c r="M21">
        <f t="shared" si="0"/>
        <v>0.78093434206780821</v>
      </c>
      <c r="N21">
        <f t="shared" si="1"/>
        <v>2.5204043686445476E-2</v>
      </c>
      <c r="O21">
        <f t="shared" si="2"/>
        <v>0.17597715432976857</v>
      </c>
      <c r="P21">
        <f t="shared" si="3"/>
        <v>1.4534524477431294E-2</v>
      </c>
      <c r="Q21">
        <f t="shared" si="4"/>
        <v>8.5150235966017038E-3</v>
      </c>
      <c r="R21">
        <f t="shared" si="5"/>
        <v>3.136847670762364E-3</v>
      </c>
      <c r="S21">
        <f t="shared" si="6"/>
        <v>8.9830094093807357E-5</v>
      </c>
      <c r="T21">
        <f t="shared" si="7"/>
        <v>1.135336479546894E-2</v>
      </c>
      <c r="U21">
        <v>13.15068493150685</v>
      </c>
      <c r="V21">
        <v>7.55</v>
      </c>
      <c r="W21" s="9" t="s">
        <v>33</v>
      </c>
    </row>
    <row r="22" spans="1:23">
      <c r="A22" t="s">
        <v>62</v>
      </c>
      <c r="B22" t="s">
        <v>63</v>
      </c>
      <c r="C22">
        <v>-0.1</v>
      </c>
      <c r="D22">
        <v>0.02</v>
      </c>
      <c r="E22">
        <v>1.6</v>
      </c>
      <c r="F22">
        <v>0.19</v>
      </c>
      <c r="G22">
        <v>874.774</v>
      </c>
      <c r="H22">
        <v>12</v>
      </c>
      <c r="I22">
        <v>5.8999999999999997E-2</v>
      </c>
      <c r="J22">
        <v>3.3000000000000002E-2</v>
      </c>
      <c r="K22">
        <v>31.52</v>
      </c>
      <c r="L22">
        <v>1.2</v>
      </c>
      <c r="M22">
        <f t="shared" si="0"/>
        <v>2.0946364767807593</v>
      </c>
      <c r="N22">
        <f t="shared" si="1"/>
        <v>8.5096790094406766E-2</v>
      </c>
      <c r="O22">
        <f t="shared" si="2"/>
        <v>2.0249661465987892</v>
      </c>
      <c r="P22">
        <f t="shared" si="3"/>
        <v>0.17816817746169691</v>
      </c>
      <c r="Q22">
        <f t="shared" si="4"/>
        <v>7.709261979437014E-2</v>
      </c>
      <c r="R22">
        <f t="shared" si="5"/>
        <v>3.956381250561046E-3</v>
      </c>
      <c r="S22">
        <f t="shared" si="6"/>
        <v>9.2593796642277421E-3</v>
      </c>
      <c r="T22">
        <f t="shared" si="7"/>
        <v>0.16030981993907081</v>
      </c>
      <c r="U22">
        <v>1.3452054794520549</v>
      </c>
      <c r="V22">
        <v>9.3000000000000007</v>
      </c>
      <c r="W22" s="9" t="s">
        <v>28</v>
      </c>
    </row>
    <row r="23" spans="1:23">
      <c r="A23" t="s">
        <v>64</v>
      </c>
      <c r="B23" t="s">
        <v>65</v>
      </c>
      <c r="C23">
        <v>0.01</v>
      </c>
      <c r="D23">
        <v>0.05</v>
      </c>
      <c r="E23">
        <v>0.94</v>
      </c>
      <c r="F23">
        <v>0.08</v>
      </c>
      <c r="G23">
        <v>4.2149999999999999</v>
      </c>
      <c r="H23">
        <v>5.9999999999999995E-4</v>
      </c>
      <c r="I23">
        <v>0.12</v>
      </c>
      <c r="J23">
        <v>0.11</v>
      </c>
      <c r="K23">
        <v>2.12</v>
      </c>
      <c r="L23">
        <v>0.23</v>
      </c>
      <c r="M23">
        <f t="shared" si="0"/>
        <v>5.0047120400824215E-2</v>
      </c>
      <c r="N23">
        <f t="shared" si="1"/>
        <v>1.4197844091361441E-3</v>
      </c>
      <c r="O23">
        <f t="shared" si="2"/>
        <v>1.6047749121148171E-2</v>
      </c>
      <c r="P23">
        <f t="shared" si="3"/>
        <v>1.9764630733082517E-3</v>
      </c>
      <c r="Q23">
        <f t="shared" si="4"/>
        <v>1.7410293857849433E-3</v>
      </c>
      <c r="R23">
        <f t="shared" si="5"/>
        <v>2.1492521144394873E-4</v>
      </c>
      <c r="S23">
        <f t="shared" si="6"/>
        <v>7.614590330319418E-7</v>
      </c>
      <c r="T23">
        <f t="shared" si="7"/>
        <v>9.1051058843393874E-4</v>
      </c>
      <c r="U23">
        <v>4.6575342465753424</v>
      </c>
      <c r="V23">
        <v>2.17</v>
      </c>
      <c r="W23" s="9" t="s">
        <v>66</v>
      </c>
    </row>
    <row r="24" spans="1:23">
      <c r="A24" t="s">
        <v>67</v>
      </c>
      <c r="B24" t="s">
        <v>65</v>
      </c>
      <c r="C24">
        <v>0.01</v>
      </c>
      <c r="D24">
        <v>0.05</v>
      </c>
      <c r="E24">
        <v>0.94</v>
      </c>
      <c r="F24">
        <v>0.08</v>
      </c>
      <c r="G24">
        <v>38.021000000000001</v>
      </c>
      <c r="H24">
        <v>3.4000000000000002E-2</v>
      </c>
      <c r="I24">
        <v>0.14000000000000001</v>
      </c>
      <c r="J24">
        <v>0.06</v>
      </c>
      <c r="K24">
        <v>2.12</v>
      </c>
      <c r="L24">
        <v>0.23</v>
      </c>
      <c r="M24">
        <f t="shared" si="0"/>
        <v>0.21686846140995605</v>
      </c>
      <c r="N24">
        <f t="shared" si="1"/>
        <v>6.1536551092667849E-3</v>
      </c>
      <c r="O24">
        <f t="shared" si="2"/>
        <v>3.3317628564800077E-2</v>
      </c>
      <c r="P24">
        <f t="shared" si="3"/>
        <v>4.0891000111793353E-3</v>
      </c>
      <c r="Q24">
        <f t="shared" si="4"/>
        <v>3.6146483820301972E-3</v>
      </c>
      <c r="R24">
        <f t="shared" si="5"/>
        <v>2.8546315783794439E-4</v>
      </c>
      <c r="S24">
        <f t="shared" si="6"/>
        <v>9.9313482128578352E-6</v>
      </c>
      <c r="T24">
        <f t="shared" si="7"/>
        <v>1.8903619043858198E-3</v>
      </c>
      <c r="U24">
        <v>4.6575342465753424</v>
      </c>
      <c r="V24">
        <v>2.17</v>
      </c>
      <c r="W24" s="9" t="s">
        <v>66</v>
      </c>
    </row>
    <row r="25" spans="1:23">
      <c r="A25" t="s">
        <v>68</v>
      </c>
      <c r="B25" t="s">
        <v>65</v>
      </c>
      <c r="C25">
        <v>0.01</v>
      </c>
      <c r="D25">
        <v>0.05</v>
      </c>
      <c r="E25">
        <v>0.94</v>
      </c>
      <c r="F25">
        <v>0.08</v>
      </c>
      <c r="G25">
        <v>123.01</v>
      </c>
      <c r="H25">
        <v>0.55000000000000004</v>
      </c>
      <c r="I25">
        <v>0.35</v>
      </c>
      <c r="J25">
        <v>0.09</v>
      </c>
      <c r="K25">
        <v>3.25</v>
      </c>
      <c r="L25">
        <v>0.39</v>
      </c>
      <c r="M25">
        <f t="shared" si="0"/>
        <v>0.47439596584197663</v>
      </c>
      <c r="N25">
        <f t="shared" si="1"/>
        <v>1.3532127965996817E-2</v>
      </c>
      <c r="O25">
        <f t="shared" si="2"/>
        <v>7.1468684457867304E-2</v>
      </c>
      <c r="P25">
        <f t="shared" si="3"/>
        <v>9.8279189347802078E-3</v>
      </c>
      <c r="Q25">
        <f t="shared" si="4"/>
        <v>8.5762421349440746E-3</v>
      </c>
      <c r="R25">
        <f t="shared" si="5"/>
        <v>2.5655425190003645E-3</v>
      </c>
      <c r="S25">
        <f t="shared" si="6"/>
        <v>1.0651647955945863E-4</v>
      </c>
      <c r="T25">
        <f t="shared" si="7"/>
        <v>4.0549608203045272E-3</v>
      </c>
      <c r="U25">
        <v>4.6575342465753424</v>
      </c>
      <c r="V25">
        <v>2.17</v>
      </c>
      <c r="W25" s="9" t="s">
        <v>66</v>
      </c>
    </row>
    <row r="26" spans="1:23">
      <c r="A26" t="s">
        <v>69</v>
      </c>
      <c r="B26" t="s">
        <v>70</v>
      </c>
      <c r="C26">
        <v>0.21</v>
      </c>
      <c r="D26">
        <v>0.05</v>
      </c>
      <c r="E26">
        <v>1.34</v>
      </c>
      <c r="F26">
        <v>0.13</v>
      </c>
      <c r="G26">
        <v>763</v>
      </c>
      <c r="H26">
        <v>17</v>
      </c>
      <c r="I26">
        <v>0.14000000000000001</v>
      </c>
      <c r="J26">
        <v>0.06</v>
      </c>
      <c r="K26">
        <v>44.9</v>
      </c>
      <c r="L26">
        <v>4</v>
      </c>
      <c r="M26">
        <f t="shared" si="0"/>
        <v>1.8024202103999114</v>
      </c>
      <c r="N26">
        <f t="shared" si="1"/>
        <v>6.4141777865989444E-2</v>
      </c>
      <c r="O26">
        <f t="shared" si="2"/>
        <v>2.4288621086898661</v>
      </c>
      <c r="P26">
        <f t="shared" si="3"/>
        <v>0.26880493056103061</v>
      </c>
      <c r="Q26">
        <f t="shared" si="4"/>
        <v>0.21637969787882996</v>
      </c>
      <c r="R26">
        <f t="shared" si="5"/>
        <v>2.0810324064662253E-2</v>
      </c>
      <c r="S26">
        <f t="shared" si="6"/>
        <v>1.803873125719866E-2</v>
      </c>
      <c r="T26">
        <f t="shared" si="7"/>
        <v>0.15709058414412069</v>
      </c>
      <c r="U26">
        <v>2.5</v>
      </c>
      <c r="V26">
        <v>21</v>
      </c>
      <c r="W26" s="9" t="s">
        <v>25</v>
      </c>
    </row>
    <row r="27" spans="1:23">
      <c r="A27" t="s">
        <v>71</v>
      </c>
      <c r="B27" t="s">
        <v>72</v>
      </c>
      <c r="C27">
        <v>-0.06</v>
      </c>
      <c r="D27">
        <v>0.05</v>
      </c>
      <c r="E27">
        <v>1.03</v>
      </c>
      <c r="F27">
        <v>0.08</v>
      </c>
      <c r="G27">
        <v>116.6884</v>
      </c>
      <c r="H27">
        <v>4.4000000000000003E-3</v>
      </c>
      <c r="I27">
        <v>0.4007</v>
      </c>
      <c r="J27">
        <v>3.5000000000000001E-3</v>
      </c>
      <c r="K27">
        <v>316.3</v>
      </c>
      <c r="L27">
        <v>1.7</v>
      </c>
      <c r="M27">
        <f t="shared" si="0"/>
        <v>0.47217423848282669</v>
      </c>
      <c r="N27">
        <f t="shared" si="1"/>
        <v>1.2224581516063664E-2</v>
      </c>
      <c r="O27">
        <f t="shared" si="2"/>
        <v>7.1045748771380293</v>
      </c>
      <c r="P27">
        <f t="shared" si="3"/>
        <v>0.37004128213773291</v>
      </c>
      <c r="Q27">
        <f t="shared" si="4"/>
        <v>3.8184563045003637E-2</v>
      </c>
      <c r="R27">
        <f t="shared" si="5"/>
        <v>1.1869599795752084E-2</v>
      </c>
      <c r="S27">
        <f t="shared" si="6"/>
        <v>8.9298020652745056E-5</v>
      </c>
      <c r="T27">
        <f t="shared" si="7"/>
        <v>0.36787442729517311</v>
      </c>
      <c r="U27">
        <f>7821.71983/365</f>
        <v>21.429369397260274</v>
      </c>
      <c r="V27">
        <v>6.08</v>
      </c>
      <c r="W27" s="9" t="s">
        <v>33</v>
      </c>
    </row>
    <row r="28" spans="1:23">
      <c r="A28" t="s">
        <v>73</v>
      </c>
      <c r="B28" t="s">
        <v>74</v>
      </c>
      <c r="C28">
        <v>0.02</v>
      </c>
      <c r="D28">
        <v>0.04</v>
      </c>
      <c r="E28">
        <v>2.15</v>
      </c>
      <c r="F28">
        <v>0.18</v>
      </c>
      <c r="G28">
        <v>691.9</v>
      </c>
      <c r="H28">
        <v>3.6</v>
      </c>
      <c r="I28">
        <v>0.11700000000000001</v>
      </c>
      <c r="J28">
        <v>4.8000000000000001E-2</v>
      </c>
      <c r="K28">
        <v>38.299999999999997</v>
      </c>
      <c r="L28">
        <v>2</v>
      </c>
      <c r="M28">
        <f t="shared" si="0"/>
        <v>1.9768776771853025</v>
      </c>
      <c r="N28">
        <f t="shared" si="1"/>
        <v>5.5593206128950738E-2</v>
      </c>
      <c r="O28">
        <f t="shared" si="2"/>
        <v>2.7566985957574102</v>
      </c>
      <c r="P28">
        <f t="shared" si="3"/>
        <v>0.21134160869985658</v>
      </c>
      <c r="Q28">
        <f t="shared" si="4"/>
        <v>0.14395292928237127</v>
      </c>
      <c r="R28">
        <f t="shared" si="5"/>
        <v>1.5696488545472589E-2</v>
      </c>
      <c r="S28">
        <f t="shared" si="6"/>
        <v>4.781093098582009E-3</v>
      </c>
      <c r="T28">
        <f t="shared" si="7"/>
        <v>0.15386224720506472</v>
      </c>
      <c r="U28">
        <v>9.8630136986301373</v>
      </c>
      <c r="V28">
        <v>10.8</v>
      </c>
      <c r="W28" s="9" t="s">
        <v>25</v>
      </c>
    </row>
    <row r="29" spans="1:23">
      <c r="A29" t="s">
        <v>75</v>
      </c>
      <c r="B29" t="s">
        <v>76</v>
      </c>
      <c r="C29">
        <v>-0.03</v>
      </c>
      <c r="D29">
        <v>0.02</v>
      </c>
      <c r="E29">
        <v>2.39</v>
      </c>
      <c r="F29">
        <v>0.17</v>
      </c>
      <c r="G29">
        <v>93.4</v>
      </c>
      <c r="H29">
        <v>4.5</v>
      </c>
      <c r="I29">
        <v>0.06</v>
      </c>
      <c r="J29">
        <v>0.09</v>
      </c>
      <c r="K29">
        <v>46.1</v>
      </c>
      <c r="L29">
        <v>4</v>
      </c>
      <c r="M29">
        <f t="shared" si="0"/>
        <v>0.53889229582859499</v>
      </c>
      <c r="N29">
        <f t="shared" si="1"/>
        <v>2.1514213588158144E-2</v>
      </c>
      <c r="O29">
        <f t="shared" si="2"/>
        <v>1.8358710216361398</v>
      </c>
      <c r="P29">
        <f t="shared" si="3"/>
        <v>0.18417912432772829</v>
      </c>
      <c r="Q29">
        <f t="shared" si="4"/>
        <v>0.15929466565172584</v>
      </c>
      <c r="R29">
        <f t="shared" si="5"/>
        <v>9.9495217952982277E-3</v>
      </c>
      <c r="S29">
        <f t="shared" si="6"/>
        <v>2.9484009983449796E-2</v>
      </c>
      <c r="T29">
        <f t="shared" si="7"/>
        <v>8.7056645377445979E-2</v>
      </c>
      <c r="U29">
        <v>5.1726027397260266</v>
      </c>
      <c r="V29">
        <v>17.2</v>
      </c>
      <c r="W29" s="9" t="s">
        <v>77</v>
      </c>
    </row>
    <row r="30" spans="1:23">
      <c r="A30" t="s">
        <v>78</v>
      </c>
      <c r="B30" t="s">
        <v>79</v>
      </c>
      <c r="C30">
        <v>-7.0000000000000007E-2</v>
      </c>
      <c r="D30">
        <v>0.04</v>
      </c>
      <c r="E30">
        <v>1.74</v>
      </c>
      <c r="F30">
        <v>0.22</v>
      </c>
      <c r="G30">
        <v>952.7</v>
      </c>
      <c r="H30">
        <v>8.8000000000000007</v>
      </c>
      <c r="I30">
        <v>0.20599999999999999</v>
      </c>
      <c r="J30">
        <v>2.9000000000000001E-2</v>
      </c>
      <c r="K30">
        <v>62.8</v>
      </c>
      <c r="L30">
        <v>1.5</v>
      </c>
      <c r="M30">
        <f t="shared" si="0"/>
        <v>2.2801247913017622</v>
      </c>
      <c r="N30">
        <f t="shared" si="1"/>
        <v>9.7117559272154555E-2</v>
      </c>
      <c r="O30">
        <f t="shared" si="2"/>
        <v>4.3030057392976993</v>
      </c>
      <c r="P30">
        <f t="shared" si="3"/>
        <v>0.37817316217831037</v>
      </c>
      <c r="Q30">
        <f t="shared" si="4"/>
        <v>0.10277879950551834</v>
      </c>
      <c r="R30">
        <f t="shared" si="5"/>
        <v>2.6845366248694037E-2</v>
      </c>
      <c r="S30">
        <f t="shared" si="6"/>
        <v>1.3248819322563873E-2</v>
      </c>
      <c r="T30">
        <f t="shared" si="7"/>
        <v>0.36270546461513181</v>
      </c>
      <c r="U30">
        <v>4.493150684931507</v>
      </c>
      <c r="V30">
        <v>9.1999999999999993</v>
      </c>
      <c r="W30" s="9" t="s">
        <v>25</v>
      </c>
    </row>
    <row r="31" spans="1:23">
      <c r="A31" t="s">
        <v>80</v>
      </c>
      <c r="B31" t="s">
        <v>81</v>
      </c>
      <c r="C31">
        <v>0</v>
      </c>
      <c r="D31">
        <v>0.05</v>
      </c>
      <c r="E31">
        <v>1.32</v>
      </c>
      <c r="F31">
        <v>0.23</v>
      </c>
      <c r="G31">
        <v>181.4</v>
      </c>
      <c r="H31">
        <v>0.1</v>
      </c>
      <c r="I31">
        <v>2.7E-2</v>
      </c>
      <c r="J31">
        <v>2.5999999999999999E-2</v>
      </c>
      <c r="K31">
        <v>91.5</v>
      </c>
      <c r="L31">
        <v>0.09</v>
      </c>
      <c r="M31">
        <f t="shared" si="0"/>
        <v>0.68826273496211055</v>
      </c>
      <c r="N31">
        <f t="shared" si="1"/>
        <v>3.9975656076792314E-2</v>
      </c>
      <c r="O31">
        <f t="shared" si="2"/>
        <v>3.0647938931139502</v>
      </c>
      <c r="P31">
        <f t="shared" si="3"/>
        <v>0.35603113021347621</v>
      </c>
      <c r="Q31">
        <f t="shared" si="4"/>
        <v>3.0145513702760167E-3</v>
      </c>
      <c r="R31">
        <f t="shared" si="5"/>
        <v>2.1530548899807884E-3</v>
      </c>
      <c r="S31">
        <f t="shared" si="6"/>
        <v>5.6317418102057142E-4</v>
      </c>
      <c r="T31">
        <f t="shared" si="7"/>
        <v>0.35601141182636797</v>
      </c>
      <c r="U31">
        <v>11.506849315068489</v>
      </c>
      <c r="V31">
        <v>18.899999999999999</v>
      </c>
      <c r="W31" s="9" t="s">
        <v>25</v>
      </c>
    </row>
    <row r="32" spans="1:23">
      <c r="A32" t="s">
        <v>82</v>
      </c>
      <c r="B32" t="s">
        <v>83</v>
      </c>
      <c r="C32">
        <v>-0.27</v>
      </c>
      <c r="D32">
        <v>0.05</v>
      </c>
      <c r="E32">
        <v>1.1299999999999999</v>
      </c>
      <c r="F32">
        <v>0.11</v>
      </c>
      <c r="G32">
        <v>629.96</v>
      </c>
      <c r="H32">
        <v>0.9</v>
      </c>
      <c r="I32">
        <v>0.1</v>
      </c>
      <c r="J32">
        <v>0.05</v>
      </c>
      <c r="K32">
        <v>142.1</v>
      </c>
      <c r="L32">
        <v>7.2</v>
      </c>
      <c r="M32">
        <f t="shared" si="0"/>
        <v>1.4986707152712713</v>
      </c>
      <c r="N32">
        <f t="shared" si="1"/>
        <v>4.8650377559485522E-2</v>
      </c>
      <c r="O32">
        <f t="shared" si="2"/>
        <v>6.4681257038529623</v>
      </c>
      <c r="P32">
        <f t="shared" si="3"/>
        <v>0.53355664577061712</v>
      </c>
      <c r="Q32">
        <f t="shared" si="4"/>
        <v>0.32773050716214869</v>
      </c>
      <c r="R32">
        <f t="shared" si="5"/>
        <v>3.2667301534610914E-2</v>
      </c>
      <c r="S32">
        <f t="shared" si="6"/>
        <v>3.0802554307509844E-3</v>
      </c>
      <c r="T32">
        <f t="shared" si="7"/>
        <v>0.41976037016154916</v>
      </c>
      <c r="U32">
        <v>32.909589041095892</v>
      </c>
      <c r="V32">
        <v>85.8</v>
      </c>
      <c r="W32" s="9" t="s">
        <v>84</v>
      </c>
    </row>
    <row r="33" spans="1:23">
      <c r="A33" t="s">
        <v>85</v>
      </c>
      <c r="B33" t="s">
        <v>86</v>
      </c>
      <c r="C33">
        <v>-0.16</v>
      </c>
      <c r="D33">
        <v>0.03</v>
      </c>
      <c r="E33">
        <v>1.33</v>
      </c>
      <c r="F33">
        <v>0.22</v>
      </c>
      <c r="G33">
        <v>380</v>
      </c>
      <c r="H33">
        <v>0.3</v>
      </c>
      <c r="I33">
        <v>0.25</v>
      </c>
      <c r="J33">
        <v>0.03</v>
      </c>
      <c r="K33">
        <v>41.1</v>
      </c>
      <c r="L33">
        <v>0.8</v>
      </c>
      <c r="M33">
        <f t="shared" si="0"/>
        <v>1.1296512011234214</v>
      </c>
      <c r="N33">
        <f t="shared" si="1"/>
        <v>6.2289369968711636E-2</v>
      </c>
      <c r="O33">
        <f t="shared" si="2"/>
        <v>1.7147464357753865</v>
      </c>
      <c r="P33">
        <f t="shared" si="3"/>
        <v>0.19250785671530907</v>
      </c>
      <c r="Q33">
        <f t="shared" si="4"/>
        <v>3.3377059577136485E-2</v>
      </c>
      <c r="R33">
        <f t="shared" si="5"/>
        <v>1.3717971486203089E-2</v>
      </c>
      <c r="S33">
        <f t="shared" si="6"/>
        <v>4.5124906204615438E-4</v>
      </c>
      <c r="T33">
        <f t="shared" si="7"/>
        <v>0.1890948450479123</v>
      </c>
      <c r="U33">
        <v>6.3</v>
      </c>
      <c r="V33">
        <v>17.8</v>
      </c>
      <c r="W33" s="9" t="s">
        <v>25</v>
      </c>
    </row>
    <row r="34" spans="1:23">
      <c r="A34" t="s">
        <v>87</v>
      </c>
      <c r="B34" t="s">
        <v>88</v>
      </c>
      <c r="C34">
        <v>0.3</v>
      </c>
      <c r="D34">
        <v>0</v>
      </c>
      <c r="E34">
        <v>0.93400000000000005</v>
      </c>
      <c r="F34">
        <v>6.0000000000000001E-3</v>
      </c>
      <c r="G34">
        <v>3.2357</v>
      </c>
      <c r="H34">
        <v>8.0000000000000004E-4</v>
      </c>
      <c r="I34">
        <v>0.34</v>
      </c>
      <c r="J34">
        <v>0.32</v>
      </c>
      <c r="K34">
        <v>0.51</v>
      </c>
      <c r="L34">
        <v>0.04</v>
      </c>
      <c r="M34">
        <f t="shared" si="0"/>
        <v>4.1869638867795149E-2</v>
      </c>
      <c r="N34">
        <f t="shared" si="1"/>
        <v>8.9921833608511424E-5</v>
      </c>
      <c r="O34">
        <f t="shared" si="2"/>
        <v>3.3342029601052068E-3</v>
      </c>
      <c r="P34">
        <f t="shared" si="3"/>
        <v>4.8665725202395036E-4</v>
      </c>
      <c r="Q34">
        <f t="shared" si="4"/>
        <v>2.6150611451805541E-4</v>
      </c>
      <c r="R34">
        <f t="shared" si="5"/>
        <v>4.101778404109527E-4</v>
      </c>
      <c r="S34">
        <f t="shared" si="6"/>
        <v>2.7478468008819996E-7</v>
      </c>
      <c r="T34">
        <f t="shared" si="7"/>
        <v>1.4279241799165768E-5</v>
      </c>
      <c r="U34">
        <v>3.2876712328767121</v>
      </c>
      <c r="V34">
        <v>1.2</v>
      </c>
      <c r="W34" s="9" t="s">
        <v>89</v>
      </c>
    </row>
    <row r="35" spans="1:23">
      <c r="A35" t="s">
        <v>90</v>
      </c>
      <c r="B35" t="s">
        <v>91</v>
      </c>
      <c r="C35">
        <v>0</v>
      </c>
      <c r="D35">
        <v>0</v>
      </c>
      <c r="E35">
        <v>0.9</v>
      </c>
      <c r="F35">
        <v>0</v>
      </c>
      <c r="G35">
        <v>24.84</v>
      </c>
      <c r="H35">
        <v>0.03</v>
      </c>
      <c r="I35">
        <v>0.35</v>
      </c>
      <c r="J35">
        <v>0.06</v>
      </c>
      <c r="K35">
        <v>1.5289999999999999</v>
      </c>
      <c r="L35">
        <v>0.16</v>
      </c>
      <c r="M35">
        <f t="shared" si="0"/>
        <v>0.16093604382692073</v>
      </c>
      <c r="N35">
        <f t="shared" si="1"/>
        <v>1.2957813512634518E-4</v>
      </c>
      <c r="O35">
        <f t="shared" si="2"/>
        <v>1.9162554689680814E-2</v>
      </c>
      <c r="P35">
        <f t="shared" si="3"/>
        <v>2.0570231656670203E-3</v>
      </c>
      <c r="Q35">
        <f t="shared" si="4"/>
        <v>2.0052379008168282E-3</v>
      </c>
      <c r="R35">
        <f t="shared" si="5"/>
        <v>4.5859105240261767E-4</v>
      </c>
      <c r="S35">
        <f t="shared" si="6"/>
        <v>7.7143939974560505E-6</v>
      </c>
      <c r="T35">
        <f t="shared" si="7"/>
        <v>0</v>
      </c>
      <c r="U35">
        <f>1469.9177/365</f>
        <v>4.0271717808219174</v>
      </c>
      <c r="V35">
        <v>0.28000000000000003</v>
      </c>
      <c r="W35" s="9" t="s">
        <v>92</v>
      </c>
    </row>
    <row r="36" spans="1:23">
      <c r="A36" t="s">
        <v>93</v>
      </c>
      <c r="B36" t="s">
        <v>94</v>
      </c>
      <c r="C36">
        <v>-0.14000000000000001</v>
      </c>
      <c r="D36">
        <v>0.17</v>
      </c>
      <c r="E36">
        <v>0.61</v>
      </c>
      <c r="F36">
        <v>0.05</v>
      </c>
      <c r="G36">
        <v>3.8731</v>
      </c>
      <c r="H36">
        <v>8.0000000000000004E-4</v>
      </c>
      <c r="I36">
        <v>0.03</v>
      </c>
      <c r="J36">
        <v>0.1</v>
      </c>
      <c r="K36">
        <v>4.0599999999999996</v>
      </c>
      <c r="L36">
        <v>1.1850000000000001</v>
      </c>
      <c r="M36">
        <f t="shared" si="0"/>
        <v>4.095313712253533E-2</v>
      </c>
      <c r="N36">
        <f t="shared" si="1"/>
        <v>1.1189523834492113E-3</v>
      </c>
      <c r="O36">
        <f t="shared" si="2"/>
        <v>2.2548282243391258E-2</v>
      </c>
      <c r="P36">
        <f t="shared" si="3"/>
        <v>6.6959019365394239E-3</v>
      </c>
      <c r="Q36">
        <f t="shared" si="4"/>
        <v>6.5812104577385819E-3</v>
      </c>
      <c r="R36">
        <f t="shared" si="5"/>
        <v>6.7705781933914295E-5</v>
      </c>
      <c r="S36">
        <f t="shared" si="6"/>
        <v>1.5524709573479475E-6</v>
      </c>
      <c r="T36">
        <f t="shared" si="7"/>
        <v>1.2321465706771177E-3</v>
      </c>
      <c r="U36">
        <f>2955/365</f>
        <v>8.0958904109589049</v>
      </c>
      <c r="V36">
        <v>2.7</v>
      </c>
      <c r="W36" s="9" t="s">
        <v>95</v>
      </c>
    </row>
    <row r="37" spans="1:23">
      <c r="A37" t="s">
        <v>96</v>
      </c>
      <c r="B37" t="s">
        <v>94</v>
      </c>
      <c r="C37">
        <v>-0.14000000000000001</v>
      </c>
      <c r="D37">
        <v>0.17</v>
      </c>
      <c r="E37">
        <v>0.61</v>
      </c>
      <c r="F37">
        <v>0.05</v>
      </c>
      <c r="G37">
        <v>125.4</v>
      </c>
      <c r="H37">
        <v>0.6</v>
      </c>
      <c r="I37">
        <v>0.16</v>
      </c>
      <c r="J37">
        <v>0.16</v>
      </c>
      <c r="K37">
        <v>8.36</v>
      </c>
      <c r="L37">
        <v>1.915</v>
      </c>
      <c r="M37">
        <f t="shared" si="0"/>
        <v>0.41601889841908335</v>
      </c>
      <c r="N37">
        <f t="shared" si="1"/>
        <v>1.1443836468760847E-2</v>
      </c>
      <c r="O37">
        <f t="shared" si="2"/>
        <v>0.14614057321918547</v>
      </c>
      <c r="P37">
        <f t="shared" si="3"/>
        <v>3.4629621169784505E-2</v>
      </c>
      <c r="Q37">
        <f t="shared" si="4"/>
        <v>3.3475980587887588E-2</v>
      </c>
      <c r="R37">
        <f t="shared" si="5"/>
        <v>3.8394896083858254E-3</v>
      </c>
      <c r="S37">
        <f t="shared" si="6"/>
        <v>2.3307906414543139E-4</v>
      </c>
      <c r="T37">
        <f t="shared" si="7"/>
        <v>7.9858236731795342E-3</v>
      </c>
      <c r="U37">
        <f>2955/365</f>
        <v>8.0958904109589049</v>
      </c>
      <c r="V37">
        <v>2.7</v>
      </c>
      <c r="W37" s="9" t="s">
        <v>95</v>
      </c>
    </row>
    <row r="38" spans="1:23">
      <c r="A38" t="s">
        <v>97</v>
      </c>
      <c r="B38" t="s">
        <v>94</v>
      </c>
      <c r="C38">
        <v>-0.14000000000000001</v>
      </c>
      <c r="D38">
        <v>0.17</v>
      </c>
      <c r="E38">
        <v>0.61</v>
      </c>
      <c r="F38">
        <v>0.05</v>
      </c>
      <c r="G38">
        <v>496</v>
      </c>
      <c r="H38">
        <v>25.5</v>
      </c>
      <c r="I38">
        <v>0.03</v>
      </c>
      <c r="J38">
        <v>0.125</v>
      </c>
      <c r="K38">
        <v>3.17</v>
      </c>
      <c r="L38">
        <v>1.7150000000000001</v>
      </c>
      <c r="M38">
        <f t="shared" si="0"/>
        <v>1.0404849905195959</v>
      </c>
      <c r="N38">
        <f t="shared" si="1"/>
        <v>4.5606418227720588E-2</v>
      </c>
      <c r="O38">
        <f t="shared" si="2"/>
        <v>8.8740324625875056E-2</v>
      </c>
      <c r="P38">
        <f t="shared" si="3"/>
        <v>4.8278738137425087E-2</v>
      </c>
      <c r="Q38">
        <f t="shared" si="4"/>
        <v>4.8009355436396131E-2</v>
      </c>
      <c r="R38">
        <f t="shared" si="5"/>
        <v>3.3307598573419225E-4</v>
      </c>
      <c r="S38">
        <f t="shared" si="6"/>
        <v>1.5207515308869712E-3</v>
      </c>
      <c r="T38">
        <f t="shared" si="7"/>
        <v>4.8491980669877087E-3</v>
      </c>
      <c r="U38">
        <f>2955/365</f>
        <v>8.0958904109589049</v>
      </c>
      <c r="V38">
        <v>2.7</v>
      </c>
      <c r="W38" s="9" t="s">
        <v>95</v>
      </c>
    </row>
    <row r="39" spans="1:23">
      <c r="A39" t="s">
        <v>98</v>
      </c>
      <c r="B39" t="s">
        <v>99</v>
      </c>
      <c r="C39">
        <v>0</v>
      </c>
      <c r="D39">
        <v>0.08</v>
      </c>
      <c r="E39">
        <v>0.74</v>
      </c>
      <c r="F39">
        <v>0.1</v>
      </c>
      <c r="G39">
        <v>5.6</v>
      </c>
      <c r="H39">
        <v>0.02</v>
      </c>
      <c r="I39">
        <v>0.15</v>
      </c>
      <c r="J39">
        <v>0.15</v>
      </c>
      <c r="K39">
        <v>6.5</v>
      </c>
      <c r="L39">
        <v>0.1</v>
      </c>
      <c r="M39">
        <f t="shared" si="0"/>
        <v>5.5847964415069652E-2</v>
      </c>
      <c r="N39">
        <f t="shared" si="1"/>
        <v>2.5191858642416749E-3</v>
      </c>
      <c r="O39">
        <f t="shared" si="2"/>
        <v>4.5926750423861767E-2</v>
      </c>
      <c r="P39">
        <f t="shared" si="3"/>
        <v>4.3288616214654648E-3</v>
      </c>
      <c r="Q39">
        <f t="shared" si="4"/>
        <v>7.0656539113633484E-4</v>
      </c>
      <c r="R39">
        <f t="shared" si="5"/>
        <v>1.057137477787099E-3</v>
      </c>
      <c r="S39">
        <f t="shared" si="6"/>
        <v>5.4674702885549743E-5</v>
      </c>
      <c r="T39">
        <f t="shared" si="7"/>
        <v>4.1375450832307889E-3</v>
      </c>
      <c r="U39">
        <v>5.0684931506849313</v>
      </c>
      <c r="V39">
        <v>4.3</v>
      </c>
      <c r="W39" s="9" t="s">
        <v>100</v>
      </c>
    </row>
    <row r="40" spans="1:23">
      <c r="A40" t="s">
        <v>101</v>
      </c>
      <c r="B40" t="s">
        <v>99</v>
      </c>
      <c r="C40">
        <v>0</v>
      </c>
      <c r="D40">
        <v>0.08</v>
      </c>
      <c r="E40">
        <v>0.74</v>
      </c>
      <c r="F40">
        <v>0.1</v>
      </c>
      <c r="G40">
        <v>237.6</v>
      </c>
      <c r="H40">
        <v>1.5</v>
      </c>
      <c r="I40">
        <v>0.19</v>
      </c>
      <c r="J40">
        <v>0.09</v>
      </c>
      <c r="K40">
        <v>13.4</v>
      </c>
      <c r="L40">
        <v>1</v>
      </c>
      <c r="M40">
        <f t="shared" si="0"/>
        <v>0.67938030782997327</v>
      </c>
      <c r="N40">
        <f t="shared" si="1"/>
        <v>3.0736006794670891E-2</v>
      </c>
      <c r="O40">
        <f t="shared" si="2"/>
        <v>0.32791974655666356</v>
      </c>
      <c r="P40">
        <f t="shared" si="3"/>
        <v>3.8806284741241023E-2</v>
      </c>
      <c r="Q40">
        <f t="shared" si="4"/>
        <v>2.4471622877362948E-2</v>
      </c>
      <c r="R40">
        <f t="shared" si="5"/>
        <v>5.817437147130353E-3</v>
      </c>
      <c r="S40">
        <f t="shared" si="6"/>
        <v>6.9006680672698559E-4</v>
      </c>
      <c r="T40">
        <f t="shared" si="7"/>
        <v>2.9542319509609328E-2</v>
      </c>
      <c r="U40">
        <v>5.0684931506849313</v>
      </c>
      <c r="V40">
        <v>4.3</v>
      </c>
      <c r="W40" s="9" t="s">
        <v>100</v>
      </c>
    </row>
    <row r="41" spans="1:23">
      <c r="A41" t="s">
        <v>102</v>
      </c>
      <c r="B41" t="s">
        <v>103</v>
      </c>
      <c r="C41">
        <v>0.35</v>
      </c>
      <c r="D41">
        <v>0.05</v>
      </c>
      <c r="E41">
        <v>0.96</v>
      </c>
      <c r="F41">
        <v>0.09</v>
      </c>
      <c r="G41">
        <v>3.4877699999999998</v>
      </c>
      <c r="H41">
        <v>1.1E-4</v>
      </c>
      <c r="I41">
        <v>1.9E-2</v>
      </c>
      <c r="J41">
        <v>2.1000000000000001E-2</v>
      </c>
      <c r="K41">
        <v>60.9</v>
      </c>
      <c r="L41">
        <v>1.4</v>
      </c>
      <c r="M41">
        <f t="shared" si="0"/>
        <v>4.4421551867548273E-2</v>
      </c>
      <c r="N41">
        <f t="shared" si="1"/>
        <v>1.3881738100714866E-3</v>
      </c>
      <c r="O41">
        <f t="shared" si="2"/>
        <v>0.44202396118287285</v>
      </c>
      <c r="P41">
        <f t="shared" si="3"/>
        <v>2.9436541880880161E-2</v>
      </c>
      <c r="Q41">
        <f t="shared" si="4"/>
        <v>1.0161470372020065E-2</v>
      </c>
      <c r="R41">
        <f t="shared" si="5"/>
        <v>1.764312521940083E-4</v>
      </c>
      <c r="S41">
        <f t="shared" si="6"/>
        <v>4.646965035931843E-6</v>
      </c>
      <c r="T41">
        <f t="shared" si="7"/>
        <v>2.762649757392955E-2</v>
      </c>
      <c r="U41">
        <f>2.39459/365</f>
        <v>6.5605205479452051E-3</v>
      </c>
      <c r="V41">
        <v>5.7</v>
      </c>
      <c r="W41" s="9" t="s">
        <v>66</v>
      </c>
    </row>
    <row r="42" spans="1:23">
      <c r="A42" t="s">
        <v>104</v>
      </c>
      <c r="B42" t="s">
        <v>105</v>
      </c>
      <c r="C42">
        <v>-0.48</v>
      </c>
      <c r="D42">
        <v>0.05</v>
      </c>
      <c r="E42">
        <v>0.72</v>
      </c>
      <c r="F42">
        <v>0.13</v>
      </c>
      <c r="G42">
        <v>1667</v>
      </c>
      <c r="H42">
        <v>32</v>
      </c>
      <c r="I42">
        <v>0.05</v>
      </c>
      <c r="J42">
        <v>0.05</v>
      </c>
      <c r="K42">
        <v>13.4</v>
      </c>
      <c r="L42">
        <v>1</v>
      </c>
      <c r="M42">
        <f t="shared" si="0"/>
        <v>2.4672092752123622</v>
      </c>
      <c r="N42">
        <f t="shared" si="1"/>
        <v>0.15180919308142352</v>
      </c>
      <c r="O42">
        <f t="shared" si="2"/>
        <v>0.6270539924357903</v>
      </c>
      <c r="P42">
        <f t="shared" si="3"/>
        <v>8.8912232214881051E-2</v>
      </c>
      <c r="Q42">
        <f t="shared" si="4"/>
        <v>4.6795074062372405E-2</v>
      </c>
      <c r="R42">
        <f t="shared" si="5"/>
        <v>1.5715638908165169E-3</v>
      </c>
      <c r="S42">
        <f t="shared" si="6"/>
        <v>4.0123430829724664E-3</v>
      </c>
      <c r="T42">
        <f t="shared" si="7"/>
        <v>7.5478721311715513E-2</v>
      </c>
      <c r="U42">
        <v>8.9616438356164387</v>
      </c>
      <c r="V42">
        <v>1.9</v>
      </c>
      <c r="W42" s="9" t="s">
        <v>106</v>
      </c>
    </row>
    <row r="43" spans="1:23">
      <c r="A43" t="s">
        <v>107</v>
      </c>
      <c r="B43" t="s">
        <v>108</v>
      </c>
      <c r="C43">
        <v>0.01</v>
      </c>
      <c r="D43">
        <v>0.08</v>
      </c>
      <c r="E43">
        <v>0.76</v>
      </c>
      <c r="F43">
        <v>0.1</v>
      </c>
      <c r="G43">
        <v>655.6</v>
      </c>
      <c r="H43">
        <v>0.6</v>
      </c>
      <c r="I43">
        <v>0.54</v>
      </c>
      <c r="J43">
        <v>5.0000000000000001E-3</v>
      </c>
      <c r="K43">
        <v>173.3</v>
      </c>
      <c r="L43">
        <v>1.7</v>
      </c>
      <c r="M43">
        <f t="shared" si="0"/>
        <v>1.3484512526419217</v>
      </c>
      <c r="N43">
        <f t="shared" si="1"/>
        <v>5.9148320975752108E-2</v>
      </c>
      <c r="O43">
        <f t="shared" si="2"/>
        <v>5.1908287897637493</v>
      </c>
      <c r="P43">
        <f t="shared" si="3"/>
        <v>0.45860386292269056</v>
      </c>
      <c r="Q43">
        <f t="shared" si="4"/>
        <v>5.0919843869580914E-2</v>
      </c>
      <c r="R43">
        <f t="shared" si="5"/>
        <v>1.9784355918071886E-2</v>
      </c>
      <c r="S43">
        <f t="shared" si="6"/>
        <v>1.5835353232958368E-3</v>
      </c>
      <c r="T43">
        <f t="shared" si="7"/>
        <v>0.45533585875120619</v>
      </c>
      <c r="U43">
        <v>4.8219178082191778</v>
      </c>
      <c r="V43">
        <v>4.0999999999999996</v>
      </c>
      <c r="W43" s="9" t="s">
        <v>109</v>
      </c>
    </row>
    <row r="44" spans="1:23">
      <c r="A44" t="s">
        <v>110</v>
      </c>
      <c r="B44" t="s">
        <v>111</v>
      </c>
      <c r="C44">
        <v>-0.71</v>
      </c>
      <c r="D44">
        <v>0.09</v>
      </c>
      <c r="E44">
        <v>1.1399999999999999</v>
      </c>
      <c r="F44">
        <v>0.25</v>
      </c>
      <c r="G44">
        <v>481.9</v>
      </c>
      <c r="H44">
        <v>2.75</v>
      </c>
      <c r="I44">
        <v>0.2</v>
      </c>
      <c r="J44">
        <v>0.1</v>
      </c>
      <c r="K44">
        <v>155.69999999999999</v>
      </c>
      <c r="L44">
        <v>2.15</v>
      </c>
      <c r="M44">
        <f t="shared" si="0"/>
        <v>1.2572191618479025</v>
      </c>
      <c r="N44">
        <f t="shared" si="1"/>
        <v>9.2026363159928612E-2</v>
      </c>
      <c r="O44">
        <f t="shared" si="2"/>
        <v>6.4203188178103741</v>
      </c>
      <c r="P44">
        <f t="shared" si="3"/>
        <v>0.95233958598485913</v>
      </c>
      <c r="Q44">
        <f t="shared" si="4"/>
        <v>8.8655654838100867E-2</v>
      </c>
      <c r="R44">
        <f t="shared" si="5"/>
        <v>0.13375664203771617</v>
      </c>
      <c r="S44">
        <f t="shared" si="6"/>
        <v>1.2212683647353216E-2</v>
      </c>
      <c r="T44">
        <f t="shared" si="7"/>
        <v>0.93864310201906054</v>
      </c>
      <c r="U44">
        <f>4158.531798/365</f>
        <v>11.393237802739726</v>
      </c>
      <c r="V44">
        <v>69.8</v>
      </c>
      <c r="W44" s="9" t="s">
        <v>112</v>
      </c>
    </row>
    <row r="45" spans="1:23">
      <c r="A45" t="s">
        <v>113</v>
      </c>
      <c r="B45" t="s">
        <v>114</v>
      </c>
      <c r="C45">
        <v>0.17</v>
      </c>
      <c r="D45">
        <v>0.06</v>
      </c>
      <c r="E45">
        <v>0.82</v>
      </c>
      <c r="F45">
        <v>0.11</v>
      </c>
      <c r="G45">
        <v>268.94</v>
      </c>
      <c r="H45">
        <v>0.99</v>
      </c>
      <c r="I45">
        <v>0.28999999999999998</v>
      </c>
      <c r="J45">
        <v>0.03</v>
      </c>
      <c r="K45">
        <v>55.21</v>
      </c>
      <c r="L45">
        <v>2.29</v>
      </c>
      <c r="M45">
        <f t="shared" si="0"/>
        <v>0.76356551871371126</v>
      </c>
      <c r="N45">
        <f t="shared" si="1"/>
        <v>3.4194555380897426E-2</v>
      </c>
      <c r="O45">
        <f t="shared" si="2"/>
        <v>1.4697595845495823</v>
      </c>
      <c r="P45">
        <f t="shared" si="3"/>
        <v>0.14557330698349399</v>
      </c>
      <c r="Q45">
        <f t="shared" si="4"/>
        <v>6.0962677931870012E-2</v>
      </c>
      <c r="R45">
        <f t="shared" si="5"/>
        <v>1.3961031101191576E-2</v>
      </c>
      <c r="S45">
        <f t="shared" si="6"/>
        <v>1.8034530486404482E-3</v>
      </c>
      <c r="T45">
        <f t="shared" si="7"/>
        <v>0.13144191406540981</v>
      </c>
      <c r="U45">
        <v>3.4657534246575339</v>
      </c>
      <c r="V45">
        <v>11.4</v>
      </c>
      <c r="W45" s="9" t="s">
        <v>115</v>
      </c>
    </row>
    <row r="46" spans="1:23">
      <c r="A46" t="s">
        <v>116</v>
      </c>
      <c r="B46" t="s">
        <v>117</v>
      </c>
      <c r="C46">
        <v>-0.22</v>
      </c>
      <c r="D46">
        <v>0.08</v>
      </c>
      <c r="E46">
        <v>2.0699999999999998</v>
      </c>
      <c r="F46">
        <v>0.25</v>
      </c>
      <c r="G46">
        <v>153.22</v>
      </c>
      <c r="H46">
        <v>0.44</v>
      </c>
      <c r="I46">
        <v>1E-4</v>
      </c>
      <c r="J46">
        <v>1E-4</v>
      </c>
      <c r="K46">
        <v>38.299999999999997</v>
      </c>
      <c r="L46">
        <v>1.6</v>
      </c>
      <c r="M46">
        <f t="shared" si="0"/>
        <v>0.71450484411833204</v>
      </c>
      <c r="N46">
        <f t="shared" si="1"/>
        <v>2.8796791925768315E-2</v>
      </c>
      <c r="O46">
        <f t="shared" si="2"/>
        <v>1.6374233428401386</v>
      </c>
      <c r="P46">
        <f t="shared" si="3"/>
        <v>0.14853531218753321</v>
      </c>
      <c r="Q46">
        <f t="shared" si="4"/>
        <v>6.8404108317081519E-2</v>
      </c>
      <c r="R46">
        <f t="shared" si="5"/>
        <v>1.6374233592143723E-8</v>
      </c>
      <c r="S46">
        <f t="shared" si="6"/>
        <v>1.5673895288901818E-3</v>
      </c>
      <c r="T46">
        <f t="shared" si="7"/>
        <v>0.13183762824799827</v>
      </c>
      <c r="U46">
        <v>11.241095890410961</v>
      </c>
      <c r="V46">
        <v>22.82</v>
      </c>
      <c r="W46" s="9" t="s">
        <v>118</v>
      </c>
    </row>
    <row r="47" spans="1:23">
      <c r="A47" t="s">
        <v>119</v>
      </c>
      <c r="B47" t="s">
        <v>120</v>
      </c>
      <c r="C47">
        <v>0.28000000000000003</v>
      </c>
      <c r="D47">
        <v>7.0000000000000007E-2</v>
      </c>
      <c r="E47">
        <v>1.1000000000000001</v>
      </c>
      <c r="F47">
        <v>0.2</v>
      </c>
      <c r="G47">
        <v>137.47999999999999</v>
      </c>
      <c r="H47">
        <v>0.34</v>
      </c>
      <c r="I47">
        <v>0.26</v>
      </c>
      <c r="J47">
        <v>0.1</v>
      </c>
      <c r="K47">
        <v>42.7</v>
      </c>
      <c r="L47">
        <v>4.4000000000000004</v>
      </c>
      <c r="M47">
        <f t="shared" si="0"/>
        <v>0.53838795407320361</v>
      </c>
      <c r="N47">
        <f t="shared" si="1"/>
        <v>3.2641644584901867E-2</v>
      </c>
      <c r="O47">
        <f t="shared" si="2"/>
        <v>1.1154432025601939</v>
      </c>
      <c r="P47">
        <f t="shared" si="3"/>
        <v>0.18016669870254357</v>
      </c>
      <c r="Q47">
        <f t="shared" si="4"/>
        <v>0.11494028316779517</v>
      </c>
      <c r="R47">
        <f t="shared" si="5"/>
        <v>3.1104164807555817E-2</v>
      </c>
      <c r="S47">
        <f t="shared" si="6"/>
        <v>9.1952935910790963E-4</v>
      </c>
      <c r="T47">
        <f t="shared" si="7"/>
        <v>0.13520523667396289</v>
      </c>
      <c r="U47">
        <f>2361.72888/365</f>
        <v>6.4704900821917812</v>
      </c>
      <c r="V47">
        <v>6.97</v>
      </c>
      <c r="W47" s="9" t="s">
        <v>121</v>
      </c>
    </row>
    <row r="48" spans="1:23">
      <c r="A48" t="s">
        <v>122</v>
      </c>
      <c r="B48" t="s">
        <v>123</v>
      </c>
      <c r="C48">
        <v>-0.79</v>
      </c>
      <c r="D48">
        <v>0.03</v>
      </c>
      <c r="E48">
        <v>1.06</v>
      </c>
      <c r="F48">
        <v>0.21</v>
      </c>
      <c r="G48">
        <v>379.63</v>
      </c>
      <c r="H48">
        <v>2.0099999999999998</v>
      </c>
      <c r="I48">
        <v>0.15</v>
      </c>
      <c r="J48">
        <v>0.03</v>
      </c>
      <c r="K48">
        <v>322.35000000000002</v>
      </c>
      <c r="L48">
        <v>9.57</v>
      </c>
      <c r="M48">
        <f t="shared" si="0"/>
        <v>1.0466795252360912</v>
      </c>
      <c r="N48">
        <f t="shared" si="1"/>
        <v>6.9219012625143586E-2</v>
      </c>
      <c r="O48">
        <f t="shared" si="2"/>
        <v>11.80104044039609</v>
      </c>
      <c r="P48">
        <f t="shared" si="3"/>
        <v>1.5985783988113407</v>
      </c>
      <c r="Q48">
        <f t="shared" si="4"/>
        <v>0.35035196840263866</v>
      </c>
      <c r="R48">
        <f t="shared" si="5"/>
        <v>5.4327040390570229E-2</v>
      </c>
      <c r="S48">
        <f t="shared" si="6"/>
        <v>2.082737690663378E-2</v>
      </c>
      <c r="T48">
        <f t="shared" si="7"/>
        <v>1.5586279826938232</v>
      </c>
      <c r="U48">
        <v>5.021917808219178</v>
      </c>
      <c r="V48">
        <v>60.02</v>
      </c>
      <c r="W48" s="9" t="s">
        <v>25</v>
      </c>
    </row>
    <row r="49" spans="1:23">
      <c r="A49" t="s">
        <v>124</v>
      </c>
      <c r="B49" t="s">
        <v>123</v>
      </c>
      <c r="C49">
        <v>-0.79</v>
      </c>
      <c r="D49">
        <v>0.03</v>
      </c>
      <c r="E49">
        <v>1.06</v>
      </c>
      <c r="F49">
        <v>0.21</v>
      </c>
      <c r="G49">
        <v>621.99</v>
      </c>
      <c r="H49">
        <v>10.199999999999999</v>
      </c>
      <c r="I49">
        <v>0.18</v>
      </c>
      <c r="J49">
        <v>0.06</v>
      </c>
      <c r="K49">
        <v>160.03</v>
      </c>
      <c r="L49">
        <v>7.21</v>
      </c>
      <c r="M49">
        <f t="shared" si="0"/>
        <v>1.4546627361286497</v>
      </c>
      <c r="N49">
        <f t="shared" si="1"/>
        <v>9.7370145198859961E-2</v>
      </c>
      <c r="O49">
        <f t="shared" si="2"/>
        <v>6.8715999621478128</v>
      </c>
      <c r="P49">
        <f t="shared" si="3"/>
        <v>0.96271730326930216</v>
      </c>
      <c r="Q49">
        <f t="shared" si="4"/>
        <v>0.30959342452718697</v>
      </c>
      <c r="R49">
        <f t="shared" si="5"/>
        <v>7.6698304662253386E-2</v>
      </c>
      <c r="S49">
        <f t="shared" si="6"/>
        <v>3.7562404333353547E-2</v>
      </c>
      <c r="T49">
        <f t="shared" si="7"/>
        <v>0.90756980632140927</v>
      </c>
      <c r="U49">
        <v>5.021917808219178</v>
      </c>
      <c r="V49">
        <v>60.02</v>
      </c>
      <c r="W49" s="9" t="s">
        <v>25</v>
      </c>
    </row>
    <row r="50" spans="1:23">
      <c r="A50" t="s">
        <v>125</v>
      </c>
      <c r="B50" t="s">
        <v>126</v>
      </c>
      <c r="C50">
        <v>-0.32</v>
      </c>
      <c r="D50">
        <v>0.04</v>
      </c>
      <c r="E50">
        <v>1.17</v>
      </c>
      <c r="F50">
        <v>0.23</v>
      </c>
      <c r="G50">
        <v>578.20000000000005</v>
      </c>
      <c r="H50">
        <v>5.4</v>
      </c>
      <c r="I50">
        <v>0.21</v>
      </c>
      <c r="J50">
        <v>0.06</v>
      </c>
      <c r="K50">
        <v>121.4</v>
      </c>
      <c r="L50">
        <v>6.4</v>
      </c>
      <c r="M50">
        <f t="shared" si="0"/>
        <v>1.4319200466046298</v>
      </c>
      <c r="N50">
        <f t="shared" si="1"/>
        <v>9.425212889393908E-2</v>
      </c>
      <c r="O50">
        <f t="shared" si="2"/>
        <v>5.4007201884058231</v>
      </c>
      <c r="P50">
        <f t="shared" si="3"/>
        <v>0.76640464966798338</v>
      </c>
      <c r="Q50">
        <f t="shared" si="4"/>
        <v>0.28471671503951618</v>
      </c>
      <c r="R50">
        <f t="shared" si="5"/>
        <v>7.1188486634494591E-2</v>
      </c>
      <c r="S50">
        <f t="shared" si="6"/>
        <v>1.6813034138932006E-2</v>
      </c>
      <c r="T50">
        <f t="shared" si="7"/>
        <v>0.70778669135802819</v>
      </c>
      <c r="U50">
        <v>6.9808219178082194</v>
      </c>
      <c r="V50">
        <v>35.799999999999997</v>
      </c>
      <c r="W50" s="9" t="s">
        <v>25</v>
      </c>
    </row>
    <row r="51" spans="1:23">
      <c r="A51" t="s">
        <v>127</v>
      </c>
      <c r="B51" t="s">
        <v>128</v>
      </c>
      <c r="C51">
        <v>-0.11</v>
      </c>
      <c r="D51">
        <v>0.02</v>
      </c>
      <c r="E51">
        <v>0.81</v>
      </c>
      <c r="F51">
        <v>0.05</v>
      </c>
      <c r="G51">
        <v>145.08099999999999</v>
      </c>
      <c r="H51">
        <v>1.6E-2</v>
      </c>
      <c r="I51">
        <v>0.50048000000000004</v>
      </c>
      <c r="J51">
        <v>4.2999999999999999E-4</v>
      </c>
      <c r="K51">
        <v>2728.4</v>
      </c>
      <c r="L51">
        <v>1.6</v>
      </c>
      <c r="M51">
        <f t="shared" si="0"/>
        <v>0.50393376338609552</v>
      </c>
      <c r="N51">
        <f t="shared" si="1"/>
        <v>1.036907367048346E-2</v>
      </c>
      <c r="O51">
        <f t="shared" si="2"/>
        <v>53.052184220614564</v>
      </c>
      <c r="P51">
        <f t="shared" si="3"/>
        <v>2.1834931197957737</v>
      </c>
      <c r="Q51">
        <f t="shared" si="4"/>
        <v>3.1111088826045775E-2</v>
      </c>
      <c r="R51">
        <f t="shared" si="5"/>
        <v>1.5232646344136227E-2</v>
      </c>
      <c r="S51">
        <f t="shared" si="6"/>
        <v>1.9502552540301237E-3</v>
      </c>
      <c r="T51">
        <f t="shared" si="7"/>
        <v>2.1832174576384591</v>
      </c>
      <c r="U51">
        <f>497/365</f>
        <v>1.3616438356164384</v>
      </c>
      <c r="V51">
        <v>3.5</v>
      </c>
      <c r="W51" s="9" t="s">
        <v>129</v>
      </c>
    </row>
    <row r="52" spans="1:23">
      <c r="A52" t="s">
        <v>130</v>
      </c>
      <c r="B52" t="s">
        <v>131</v>
      </c>
      <c r="C52">
        <v>0.02</v>
      </c>
      <c r="D52">
        <v>0.04</v>
      </c>
      <c r="E52">
        <v>0.82</v>
      </c>
      <c r="F52">
        <v>0.08</v>
      </c>
      <c r="G52">
        <v>536.78</v>
      </c>
      <c r="H52">
        <v>0.25</v>
      </c>
      <c r="I52">
        <v>0.26750000000000002</v>
      </c>
      <c r="J52">
        <v>1.6000000000000001E-3</v>
      </c>
      <c r="K52">
        <v>805.1</v>
      </c>
      <c r="L52">
        <v>1.3</v>
      </c>
      <c r="M52">
        <f t="shared" si="0"/>
        <v>1.2104316152191008</v>
      </c>
      <c r="N52">
        <f t="shared" si="1"/>
        <v>3.9365423878453938E-2</v>
      </c>
      <c r="O52">
        <f t="shared" si="2"/>
        <v>27.16934225283903</v>
      </c>
      <c r="P52">
        <f t="shared" si="3"/>
        <v>1.7677055778256561</v>
      </c>
      <c r="Q52">
        <f t="shared" si="4"/>
        <v>4.3870506680773497E-2</v>
      </c>
      <c r="R52">
        <f t="shared" si="5"/>
        <v>1.2524698975263829E-2</v>
      </c>
      <c r="S52">
        <f t="shared" si="6"/>
        <v>4.2179512172645294E-3</v>
      </c>
      <c r="T52">
        <f t="shared" si="7"/>
        <v>1.767111691241563</v>
      </c>
      <c r="U52">
        <f>1476/365</f>
        <v>4.043835616438356</v>
      </c>
      <c r="V52">
        <v>4.7</v>
      </c>
      <c r="W52" s="9" t="s">
        <v>129</v>
      </c>
    </row>
    <row r="53" spans="1:23">
      <c r="A53" t="s">
        <v>132</v>
      </c>
      <c r="B53" t="s">
        <v>133</v>
      </c>
      <c r="C53">
        <v>-0.2</v>
      </c>
      <c r="D53">
        <v>7.0000000000000007E-2</v>
      </c>
      <c r="E53">
        <v>0.74</v>
      </c>
      <c r="F53">
        <v>0.39</v>
      </c>
      <c r="G53">
        <v>392.6</v>
      </c>
      <c r="H53">
        <v>5.5</v>
      </c>
      <c r="I53">
        <v>0.2</v>
      </c>
      <c r="J53">
        <v>0.1</v>
      </c>
      <c r="K53">
        <v>31.6</v>
      </c>
      <c r="L53">
        <v>2.6</v>
      </c>
      <c r="M53">
        <f t="shared" si="0"/>
        <v>0.94954494720514426</v>
      </c>
      <c r="N53">
        <f t="shared" si="1"/>
        <v>0.1670475145706305</v>
      </c>
      <c r="O53">
        <f t="shared" si="2"/>
        <v>0.91236951676345013</v>
      </c>
      <c r="P53">
        <f t="shared" si="3"/>
        <v>0.32981035485295829</v>
      </c>
      <c r="Q53">
        <f t="shared" si="4"/>
        <v>7.5068377961549693E-2</v>
      </c>
      <c r="R53">
        <f t="shared" si="5"/>
        <v>1.9007698265905214E-2</v>
      </c>
      <c r="S53">
        <f t="shared" si="6"/>
        <v>4.260513111053639E-3</v>
      </c>
      <c r="T53">
        <f t="shared" si="7"/>
        <v>0.32056226264661758</v>
      </c>
      <c r="U53">
        <v>6.5753424657534243</v>
      </c>
      <c r="V53">
        <v>16</v>
      </c>
      <c r="W53" s="9" t="s">
        <v>134</v>
      </c>
    </row>
    <row r="54" spans="1:23">
      <c r="A54" t="s">
        <v>135</v>
      </c>
      <c r="B54" t="s">
        <v>136</v>
      </c>
      <c r="C54">
        <v>-0.01</v>
      </c>
      <c r="D54">
        <v>0.03</v>
      </c>
      <c r="E54">
        <v>2.0099999999999998</v>
      </c>
      <c r="F54">
        <v>0.2</v>
      </c>
      <c r="G54">
        <v>2590</v>
      </c>
      <c r="H54">
        <v>240</v>
      </c>
      <c r="I54">
        <v>0.35</v>
      </c>
      <c r="J54">
        <v>0.17</v>
      </c>
      <c r="K54">
        <v>18.8</v>
      </c>
      <c r="L54">
        <v>4.0999999999999996</v>
      </c>
      <c r="M54">
        <f t="shared" si="0"/>
        <v>4.6601863724745174</v>
      </c>
      <c r="N54">
        <f t="shared" si="1"/>
        <v>0.32675732086689557</v>
      </c>
      <c r="O54">
        <f t="shared" si="2"/>
        <v>1.8947657569601695</v>
      </c>
      <c r="P54">
        <f t="shared" si="3"/>
        <v>0.45440103605375032</v>
      </c>
      <c r="Q54">
        <f t="shared" si="4"/>
        <v>0.41322019167748381</v>
      </c>
      <c r="R54">
        <f t="shared" si="5"/>
        <v>0.12847699434658699</v>
      </c>
      <c r="S54">
        <f t="shared" si="6"/>
        <v>5.8525583226568985E-2</v>
      </c>
      <c r="T54">
        <f t="shared" si="7"/>
        <v>0.12568927077679401</v>
      </c>
      <c r="U54">
        <f>3133.64154/365</f>
        <v>8.5853192876712328</v>
      </c>
      <c r="V54">
        <v>11.6</v>
      </c>
      <c r="W54" s="9" t="s">
        <v>137</v>
      </c>
    </row>
    <row r="55" spans="1:23" s="7" customFormat="1">
      <c r="A55" s="7" t="s">
        <v>138</v>
      </c>
      <c r="B55" s="7" t="s">
        <v>139</v>
      </c>
      <c r="G55" s="7">
        <v>1423.2</v>
      </c>
      <c r="H55" s="7">
        <v>0.14000000000000001</v>
      </c>
      <c r="I55" s="7">
        <v>0.81386000000000003</v>
      </c>
      <c r="J55" s="7">
        <v>3.8000000000000002E-4</v>
      </c>
      <c r="M55" s="7">
        <f t="shared" si="0"/>
        <v>0</v>
      </c>
      <c r="N55" s="7" t="e">
        <f t="shared" si="1"/>
        <v>#DIV/0!</v>
      </c>
      <c r="O55" s="7">
        <f t="shared" si="2"/>
        <v>0</v>
      </c>
      <c r="P55" s="7" t="e">
        <f t="shared" si="3"/>
        <v>#DIV/0!</v>
      </c>
      <c r="Q55" s="7">
        <f t="shared" si="4"/>
        <v>0</v>
      </c>
      <c r="R55" s="7">
        <f t="shared" si="5"/>
        <v>0</v>
      </c>
      <c r="S55" s="7">
        <f t="shared" si="6"/>
        <v>0</v>
      </c>
      <c r="T55" s="7" t="e">
        <f t="shared" si="7"/>
        <v>#DIV/0!</v>
      </c>
      <c r="U55" s="7">
        <v>8.9917808219178088</v>
      </c>
      <c r="V55" s="7">
        <v>4.3</v>
      </c>
      <c r="W55" s="8"/>
    </row>
    <row r="56" spans="1:23">
      <c r="A56" t="s">
        <v>140</v>
      </c>
      <c r="B56" t="s">
        <v>141</v>
      </c>
      <c r="C56">
        <v>-0.28999999999999998</v>
      </c>
      <c r="D56">
        <v>0.06</v>
      </c>
      <c r="E56">
        <v>1.7</v>
      </c>
      <c r="F56">
        <v>0.1</v>
      </c>
      <c r="G56">
        <v>605.20000000000005</v>
      </c>
      <c r="H56">
        <v>4</v>
      </c>
      <c r="I56">
        <v>0.08</v>
      </c>
      <c r="J56">
        <v>0.02</v>
      </c>
      <c r="K56">
        <v>133</v>
      </c>
      <c r="L56">
        <v>8.8000000000000007</v>
      </c>
      <c r="M56">
        <f t="shared" si="0"/>
        <v>1.6719386742480282</v>
      </c>
      <c r="N56">
        <f t="shared" si="1"/>
        <v>3.3600668811808954E-2</v>
      </c>
      <c r="O56">
        <f t="shared" si="2"/>
        <v>7.8571764987797765</v>
      </c>
      <c r="P56">
        <f t="shared" si="3"/>
        <v>0.60470551917405624</v>
      </c>
      <c r="Q56">
        <f t="shared" si="4"/>
        <v>0.51987333225009036</v>
      </c>
      <c r="R56">
        <f t="shared" si="5"/>
        <v>1.2652458130080155E-2</v>
      </c>
      <c r="S56">
        <f t="shared" si="6"/>
        <v>1.7310369021325794E-2</v>
      </c>
      <c r="T56">
        <f t="shared" si="7"/>
        <v>0.30812456857959913</v>
      </c>
      <c r="U56">
        <v>9.4794520547945211</v>
      </c>
      <c r="V56">
        <v>47.2</v>
      </c>
      <c r="W56" s="9" t="s">
        <v>142</v>
      </c>
    </row>
    <row r="57" spans="1:23">
      <c r="A57" t="s">
        <v>143</v>
      </c>
      <c r="B57" t="s">
        <v>144</v>
      </c>
      <c r="C57">
        <v>-0.27</v>
      </c>
      <c r="D57">
        <v>7.0000000000000007E-2</v>
      </c>
      <c r="E57">
        <v>1.4</v>
      </c>
      <c r="F57">
        <v>0.2</v>
      </c>
      <c r="G57">
        <v>522.29999999999995</v>
      </c>
      <c r="H57">
        <v>2.7</v>
      </c>
      <c r="I57">
        <v>0.19</v>
      </c>
      <c r="J57">
        <v>0.02</v>
      </c>
      <c r="K57">
        <v>126.1</v>
      </c>
      <c r="L57">
        <v>8.1</v>
      </c>
      <c r="M57">
        <f t="shared" si="0"/>
        <v>1.4205639397559824</v>
      </c>
      <c r="N57">
        <f t="shared" si="1"/>
        <v>6.7822826189719798E-2</v>
      </c>
      <c r="O57">
        <f t="shared" si="2"/>
        <v>6.1376190859226574</v>
      </c>
      <c r="P57">
        <f t="shared" si="3"/>
        <v>0.70555680837253765</v>
      </c>
      <c r="Q57">
        <f t="shared" si="4"/>
        <v>0.39424833145101923</v>
      </c>
      <c r="R57">
        <f t="shared" si="5"/>
        <v>2.4196444160707646E-2</v>
      </c>
      <c r="S57">
        <f t="shared" si="6"/>
        <v>1.0576023697741519E-2</v>
      </c>
      <c r="T57">
        <f t="shared" si="7"/>
        <v>0.58453515104025322</v>
      </c>
      <c r="U57">
        <v>9.4821917808219176</v>
      </c>
      <c r="V57">
        <v>40.5</v>
      </c>
      <c r="W57" s="9" t="s">
        <v>142</v>
      </c>
    </row>
    <row r="58" spans="1:23" s="7" customFormat="1">
      <c r="A58" s="7" t="s">
        <v>145</v>
      </c>
      <c r="B58" s="7" t="s">
        <v>146</v>
      </c>
      <c r="G58" s="7">
        <v>8.9964999999999993</v>
      </c>
      <c r="H58" s="7">
        <v>3.27E-2</v>
      </c>
      <c r="M58" s="7">
        <f t="shared" si="0"/>
        <v>0</v>
      </c>
      <c r="N58" s="7" t="e">
        <f t="shared" si="1"/>
        <v>#DIV/0!</v>
      </c>
      <c r="O58" s="7">
        <f t="shared" si="2"/>
        <v>0</v>
      </c>
      <c r="P58" s="7" t="e">
        <f t="shared" si="3"/>
        <v>#DIV/0!</v>
      </c>
      <c r="Q58" s="7">
        <f t="shared" si="4"/>
        <v>0</v>
      </c>
      <c r="R58" s="7">
        <f t="shared" si="5"/>
        <v>0</v>
      </c>
      <c r="S58" s="7">
        <f t="shared" si="6"/>
        <v>0</v>
      </c>
      <c r="T58" s="7" t="e">
        <f t="shared" si="7"/>
        <v>#DIV/0!</v>
      </c>
      <c r="W58" s="8" t="s">
        <v>147</v>
      </c>
    </row>
    <row r="59" spans="1:23">
      <c r="A59" t="s">
        <v>148</v>
      </c>
      <c r="B59" t="s">
        <v>149</v>
      </c>
      <c r="C59">
        <v>0.02</v>
      </c>
      <c r="D59">
        <v>0.02</v>
      </c>
      <c r="E59">
        <v>0.85</v>
      </c>
      <c r="F59">
        <v>0.06</v>
      </c>
      <c r="G59">
        <v>3.698</v>
      </c>
      <c r="H59">
        <v>3.0000000000000001E-3</v>
      </c>
      <c r="I59">
        <v>0.12</v>
      </c>
      <c r="J59">
        <v>0.06</v>
      </c>
      <c r="K59">
        <v>4</v>
      </c>
      <c r="L59">
        <v>0.5</v>
      </c>
      <c r="M59">
        <f t="shared" si="0"/>
        <v>4.4352932222474592E-2</v>
      </c>
      <c r="N59">
        <f t="shared" si="1"/>
        <v>1.0438740502211183E-3</v>
      </c>
      <c r="O59">
        <f t="shared" si="2"/>
        <v>2.7105374623752239E-2</v>
      </c>
      <c r="P59">
        <f t="shared" si="3"/>
        <v>3.6257399647122036E-3</v>
      </c>
      <c r="Q59">
        <f t="shared" si="4"/>
        <v>3.3881718279690299E-3</v>
      </c>
      <c r="R59">
        <f t="shared" si="5"/>
        <v>1.9801004189429395E-4</v>
      </c>
      <c r="S59">
        <f t="shared" si="6"/>
        <v>7.3297389463905439E-6</v>
      </c>
      <c r="T59">
        <f t="shared" si="7"/>
        <v>1.2755470411177524E-3</v>
      </c>
      <c r="U59">
        <v>0.50684931506849318</v>
      </c>
      <c r="V59">
        <v>2.8</v>
      </c>
      <c r="W59" s="9" t="s">
        <v>150</v>
      </c>
    </row>
    <row r="60" spans="1:23" s="7" customFormat="1">
      <c r="A60" s="7" t="s">
        <v>151</v>
      </c>
      <c r="B60" s="7" t="s">
        <v>152</v>
      </c>
      <c r="C60" s="7">
        <v>-0.53</v>
      </c>
      <c r="D60" s="7">
        <v>0.05</v>
      </c>
      <c r="E60" s="7">
        <v>0.93</v>
      </c>
      <c r="F60" s="7">
        <v>0.08</v>
      </c>
      <c r="G60" s="7">
        <v>5.3511699999999998</v>
      </c>
      <c r="H60" s="7">
        <v>5.5000000000000003E-4</v>
      </c>
      <c r="M60" s="7">
        <f t="shared" si="0"/>
        <v>5.8469795112868629E-2</v>
      </c>
      <c r="N60" s="7">
        <f t="shared" si="1"/>
        <v>1.6765580518532627E-3</v>
      </c>
      <c r="O60" s="7">
        <f t="shared" si="2"/>
        <v>0</v>
      </c>
      <c r="P60" s="7">
        <f t="shared" si="3"/>
        <v>0</v>
      </c>
      <c r="Q60" s="7">
        <f t="shared" si="4"/>
        <v>0</v>
      </c>
      <c r="R60" s="7">
        <f t="shared" si="5"/>
        <v>0</v>
      </c>
      <c r="S60" s="7">
        <f t="shared" si="6"/>
        <v>0</v>
      </c>
      <c r="T60" s="7">
        <f t="shared" si="7"/>
        <v>0</v>
      </c>
      <c r="W60" s="8" t="s">
        <v>153</v>
      </c>
    </row>
    <row r="61" spans="1:23" s="7" customFormat="1">
      <c r="A61" s="7" t="s">
        <v>154</v>
      </c>
      <c r="B61" s="7" t="s">
        <v>155</v>
      </c>
      <c r="C61" s="7">
        <v>-0.06</v>
      </c>
      <c r="D61" s="7">
        <v>0.09</v>
      </c>
      <c r="E61" s="7">
        <v>0.6</v>
      </c>
      <c r="F61" s="7">
        <v>0.04</v>
      </c>
      <c r="G61" s="7">
        <v>0.65852500000000003</v>
      </c>
      <c r="H61" s="7">
        <v>1.7E-5</v>
      </c>
      <c r="K61" s="7">
        <v>10.3</v>
      </c>
      <c r="L61" s="7">
        <v>7.95</v>
      </c>
      <c r="M61" s="7">
        <f t="shared" si="0"/>
        <v>1.2499808277287097E-2</v>
      </c>
      <c r="N61" s="7">
        <f t="shared" si="1"/>
        <v>2.7777360057527049E-4</v>
      </c>
      <c r="O61" s="7">
        <f t="shared" si="2"/>
        <v>3.135732230190965E-2</v>
      </c>
      <c r="P61" s="7">
        <f t="shared" si="3"/>
        <v>2.4243073479268802E-2</v>
      </c>
      <c r="Q61" s="7">
        <f t="shared" si="4"/>
        <v>2.4202981776716672E-2</v>
      </c>
      <c r="R61" s="7">
        <f t="shared" si="5"/>
        <v>0</v>
      </c>
      <c r="S61" s="7">
        <f t="shared" si="6"/>
        <v>2.6983256982522251E-7</v>
      </c>
      <c r="T61" s="7">
        <f t="shared" si="7"/>
        <v>1.3936587689737624E-3</v>
      </c>
      <c r="U61" s="7">
        <f>137.780326/365</f>
        <v>0.37748034520547946</v>
      </c>
      <c r="V61" s="7">
        <v>29.262499999999999</v>
      </c>
      <c r="W61" s="8" t="s">
        <v>156</v>
      </c>
    </row>
    <row r="62" spans="1:23">
      <c r="A62" t="s">
        <v>157</v>
      </c>
      <c r="B62" t="s">
        <v>155</v>
      </c>
      <c r="C62">
        <v>-0.06</v>
      </c>
      <c r="D62">
        <v>0.09</v>
      </c>
      <c r="E62">
        <v>0.6</v>
      </c>
      <c r="F62">
        <v>0.04</v>
      </c>
      <c r="G62">
        <v>7.8140000000000001</v>
      </c>
      <c r="H62">
        <v>1.65E-3</v>
      </c>
      <c r="I62">
        <v>4.1000000000000002E-2</v>
      </c>
      <c r="J62">
        <v>3.6999999999999998E-2</v>
      </c>
      <c r="K62">
        <v>0.11899999999999999</v>
      </c>
      <c r="L62">
        <v>5.9499999999999997E-2</v>
      </c>
      <c r="M62">
        <f t="shared" si="0"/>
        <v>6.5028556212120975E-2</v>
      </c>
      <c r="N62">
        <f t="shared" si="1"/>
        <v>1.4451080217835598E-3</v>
      </c>
      <c r="O62">
        <f t="shared" si="2"/>
        <v>8.2562674877096828E-4</v>
      </c>
      <c r="P62">
        <f t="shared" si="3"/>
        <v>4.144429362271866E-4</v>
      </c>
      <c r="Q62">
        <f t="shared" si="4"/>
        <v>4.1281337438548409E-4</v>
      </c>
      <c r="R62">
        <f t="shared" si="5"/>
        <v>1.2545847348247991E-6</v>
      </c>
      <c r="S62">
        <f t="shared" si="6"/>
        <v>5.8112965424114761E-8</v>
      </c>
      <c r="T62">
        <f t="shared" si="7"/>
        <v>3.6694522167598594E-5</v>
      </c>
      <c r="U62">
        <f>137.780326/365</f>
        <v>0.37748034520547946</v>
      </c>
      <c r="V62">
        <v>29.262499999999999</v>
      </c>
      <c r="W62" s="9" t="s">
        <v>156</v>
      </c>
    </row>
    <row r="63" spans="1:23">
      <c r="A63" t="s">
        <v>158</v>
      </c>
      <c r="B63" t="s">
        <v>155</v>
      </c>
      <c r="C63">
        <v>-0.06</v>
      </c>
      <c r="D63">
        <v>0.09</v>
      </c>
      <c r="E63">
        <v>0.6</v>
      </c>
      <c r="F63">
        <v>0.04</v>
      </c>
      <c r="G63">
        <v>14.69699</v>
      </c>
      <c r="H63">
        <v>3.6000000000000002E-4</v>
      </c>
      <c r="I63">
        <v>4.2999999999999997E-2</v>
      </c>
      <c r="J63">
        <v>3.7999999999999999E-2</v>
      </c>
      <c r="K63">
        <v>3.17</v>
      </c>
      <c r="L63">
        <v>0.84</v>
      </c>
      <c r="M63">
        <f t="shared" si="0"/>
        <v>9.9084891831758892E-2</v>
      </c>
      <c r="N63">
        <f t="shared" si="1"/>
        <v>2.2018870796552984E-3</v>
      </c>
      <c r="O63">
        <f t="shared" si="2"/>
        <v>2.7146333134095001E-2</v>
      </c>
      <c r="P63">
        <f t="shared" si="3"/>
        <v>7.2939640660111818E-3</v>
      </c>
      <c r="Q63">
        <f t="shared" si="4"/>
        <v>7.1933501049336887E-3</v>
      </c>
      <c r="R63">
        <f t="shared" si="5"/>
        <v>4.4439276563477095E-5</v>
      </c>
      <c r="S63">
        <f t="shared" si="6"/>
        <v>2.2164810455007464E-7</v>
      </c>
      <c r="T63">
        <f t="shared" si="7"/>
        <v>1.2065036948486669E-3</v>
      </c>
      <c r="U63">
        <f>137.780326/365</f>
        <v>0.37748034520547946</v>
      </c>
      <c r="V63">
        <v>29.262499999999999</v>
      </c>
      <c r="W63" s="9" t="s">
        <v>156</v>
      </c>
    </row>
    <row r="64" spans="1:23">
      <c r="A64" t="s">
        <v>159</v>
      </c>
      <c r="B64" t="s">
        <v>155</v>
      </c>
      <c r="C64">
        <v>-0.06</v>
      </c>
      <c r="D64">
        <v>0.09</v>
      </c>
      <c r="E64">
        <v>0.6</v>
      </c>
      <c r="F64">
        <v>0.04</v>
      </c>
      <c r="G64">
        <v>19.481999999999999</v>
      </c>
      <c r="H64">
        <v>1.1999999999999999E-3</v>
      </c>
      <c r="I64">
        <v>3.2000000000000001E-2</v>
      </c>
      <c r="J64">
        <v>2.9499999999999998E-2</v>
      </c>
      <c r="K64">
        <v>2.5299999999999998</v>
      </c>
      <c r="L64">
        <v>0.7</v>
      </c>
      <c r="M64">
        <f t="shared" si="0"/>
        <v>0.11956687164805313</v>
      </c>
      <c r="N64">
        <f t="shared" si="1"/>
        <v>2.6570461285222204E-3</v>
      </c>
      <c r="O64">
        <f t="shared" si="2"/>
        <v>2.3809679583121374E-2</v>
      </c>
      <c r="P64">
        <f t="shared" si="3"/>
        <v>6.6721475972814411E-3</v>
      </c>
      <c r="Q64">
        <f t="shared" si="4"/>
        <v>6.5876583826818026E-3</v>
      </c>
      <c r="R64">
        <f t="shared" si="5"/>
        <v>2.2499376888400299E-5</v>
      </c>
      <c r="S64">
        <f t="shared" si="6"/>
        <v>4.8885493446507296E-7</v>
      </c>
      <c r="T64">
        <f t="shared" si="7"/>
        <v>1.0582079814720614E-3</v>
      </c>
      <c r="U64">
        <f>137.780326/365</f>
        <v>0.37748034520547946</v>
      </c>
      <c r="V64">
        <v>29.262499999999999</v>
      </c>
      <c r="W64" s="9" t="s">
        <v>156</v>
      </c>
    </row>
    <row r="65" spans="1:23">
      <c r="A65" t="s">
        <v>160</v>
      </c>
      <c r="B65" t="s">
        <v>161</v>
      </c>
      <c r="C65">
        <v>-0.22</v>
      </c>
      <c r="D65">
        <v>0.03</v>
      </c>
      <c r="E65">
        <v>1.44</v>
      </c>
      <c r="F65">
        <v>0.18</v>
      </c>
      <c r="G65">
        <v>417.9</v>
      </c>
      <c r="H65">
        <v>0.5</v>
      </c>
      <c r="I65">
        <v>0.11</v>
      </c>
      <c r="J65">
        <v>0.03</v>
      </c>
      <c r="K65">
        <v>129.4</v>
      </c>
      <c r="L65">
        <v>2</v>
      </c>
      <c r="M65">
        <f t="shared" si="0"/>
        <v>1.2358729738361696</v>
      </c>
      <c r="N65">
        <f t="shared" si="1"/>
        <v>5.1504141942109831E-2</v>
      </c>
      <c r="O65">
        <f t="shared" si="2"/>
        <v>6.0316117242298688</v>
      </c>
      <c r="P65">
        <f t="shared" si="3"/>
        <v>0.51160898308331804</v>
      </c>
      <c r="Q65">
        <f t="shared" si="4"/>
        <v>9.3224292491960875E-2</v>
      </c>
      <c r="R65">
        <f t="shared" si="5"/>
        <v>2.0148110831013831E-2</v>
      </c>
      <c r="S65">
        <f t="shared" si="6"/>
        <v>2.405524337652498E-3</v>
      </c>
      <c r="T65">
        <f t="shared" si="7"/>
        <v>0.50263431035248907</v>
      </c>
      <c r="U65">
        <v>6.8410958904109593</v>
      </c>
      <c r="V65">
        <v>25</v>
      </c>
      <c r="W65" s="9" t="s">
        <v>25</v>
      </c>
    </row>
    <row r="66" spans="1:23">
      <c r="A66" t="s">
        <v>162</v>
      </c>
      <c r="B66" t="s">
        <v>163</v>
      </c>
      <c r="C66">
        <v>-0.15</v>
      </c>
      <c r="D66">
        <v>0.03</v>
      </c>
      <c r="E66">
        <v>0.76</v>
      </c>
      <c r="F66">
        <v>0.06</v>
      </c>
      <c r="G66">
        <v>2500</v>
      </c>
      <c r="H66">
        <v>350</v>
      </c>
      <c r="I66">
        <v>0.25</v>
      </c>
      <c r="J66">
        <v>0.23</v>
      </c>
      <c r="K66">
        <v>18.600000000000001</v>
      </c>
      <c r="L66">
        <v>2.9</v>
      </c>
      <c r="M66">
        <f t="shared" ref="M66:M129" si="8">(G66/365)^(2/3)*E66^(1/3)</f>
        <v>3.2913138216432469</v>
      </c>
      <c r="N66">
        <f t="shared" ref="N66:N129" si="9">SQRT((2/3*(G66/365)^(-1/3)*E66^(1/3)*(H66/365))^2+(1/3*(G66/365)^(2/3)*E66^(-2/3)*F66)^2)</f>
        <v>0.31916635479137156</v>
      </c>
      <c r="O66">
        <f t="shared" ref="O66:O129" si="10">0.004919*K66*SQRT(1-I66^2)*G66^(1/3)*E66^(2/3)</f>
        <v>1.0013005838255638</v>
      </c>
      <c r="P66">
        <f t="shared" ref="P66:P129" si="11">SQRT(Q66^2+R66^2+S66^2+T66^2)</f>
        <v>0.18194710949487403</v>
      </c>
      <c r="Q66">
        <f t="shared" ref="Q66:Q129" si="12">0.004919*SQRT(1-I66^2)*G66^(1/3)*E66^(2/3)*L66</f>
        <v>0.15611675769323308</v>
      </c>
      <c r="R66">
        <f t="shared" ref="R66:R129" si="13">0.004919*K66*I66/SQRT(1-I66^2)*G66^(1/3)*E66^(2/3)*J66</f>
        <v>6.1413102474634586E-2</v>
      </c>
      <c r="S66">
        <f t="shared" ref="S66:S129" si="14">0.004919*K66*SQRT(1-I66^2)*1/3*G66^(-2/3)*E66^(2/3)*H66</f>
        <v>4.672736057852632E-2</v>
      </c>
      <c r="T66">
        <f t="shared" ref="T66:T129" si="15">0.004919*K66*SQRT(1-I66^2)*G66^(1/3)*2/3*E66^(-1/3)*F66</f>
        <v>5.2700030727661266E-2</v>
      </c>
      <c r="U66">
        <v>25</v>
      </c>
      <c r="V66">
        <v>12</v>
      </c>
      <c r="W66" s="9" t="s">
        <v>100</v>
      </c>
    </row>
    <row r="67" spans="1:23">
      <c r="A67" t="s">
        <v>164</v>
      </c>
      <c r="B67" t="s">
        <v>165</v>
      </c>
      <c r="C67">
        <v>-0.13</v>
      </c>
      <c r="D67">
        <v>0.06</v>
      </c>
      <c r="E67">
        <v>0.71</v>
      </c>
      <c r="F67">
        <v>0.04</v>
      </c>
      <c r="G67">
        <v>19205.509999999998</v>
      </c>
      <c r="H67">
        <v>5806.8</v>
      </c>
      <c r="I67">
        <v>0.01</v>
      </c>
      <c r="J67">
        <v>0.01</v>
      </c>
      <c r="K67">
        <v>0.28000000000000003</v>
      </c>
      <c r="L67">
        <v>0.55000000000000004</v>
      </c>
      <c r="M67">
        <f t="shared" si="8"/>
        <v>12.5268372808632</v>
      </c>
      <c r="N67">
        <f t="shared" si="9"/>
        <v>2.5359338010076322</v>
      </c>
      <c r="O67">
        <f t="shared" si="10"/>
        <v>2.9353551347614536E-2</v>
      </c>
      <c r="P67">
        <f t="shared" si="11"/>
        <v>5.7745130778786125E-2</v>
      </c>
      <c r="Q67">
        <f t="shared" si="12"/>
        <v>5.7658761575671402E-2</v>
      </c>
      <c r="R67">
        <f t="shared" si="13"/>
        <v>2.9356486996314165E-6</v>
      </c>
      <c r="S67">
        <f t="shared" si="14"/>
        <v>2.9583559087180068E-3</v>
      </c>
      <c r="T67">
        <f t="shared" si="15"/>
        <v>1.1024808017883396E-3</v>
      </c>
      <c r="U67">
        <f>8200/365</f>
        <v>22.465753424657535</v>
      </c>
      <c r="V67">
        <v>8</v>
      </c>
      <c r="W67" s="9" t="s">
        <v>100</v>
      </c>
    </row>
    <row r="68" spans="1:23">
      <c r="A68" t="s">
        <v>166</v>
      </c>
      <c r="B68" t="s">
        <v>167</v>
      </c>
      <c r="C68">
        <v>0.17</v>
      </c>
      <c r="D68">
        <v>0.06</v>
      </c>
      <c r="E68">
        <v>2.73</v>
      </c>
      <c r="F68">
        <v>0.1</v>
      </c>
      <c r="G68">
        <v>594.90002000000004</v>
      </c>
      <c r="H68">
        <v>5.3</v>
      </c>
      <c r="I68">
        <v>0.151</v>
      </c>
      <c r="J68">
        <v>2.3E-2</v>
      </c>
      <c r="K68">
        <v>95.9</v>
      </c>
      <c r="L68">
        <v>1.8</v>
      </c>
      <c r="M68">
        <f t="shared" si="8"/>
        <v>1.9356268081467465</v>
      </c>
      <c r="N68">
        <f t="shared" si="9"/>
        <v>2.6281831754754733E-2</v>
      </c>
      <c r="O68">
        <f t="shared" si="10"/>
        <v>7.6608453601067561</v>
      </c>
      <c r="P68">
        <f t="shared" si="11"/>
        <v>0.23860598733853028</v>
      </c>
      <c r="Q68">
        <f t="shared" si="12"/>
        <v>0.14379063241076293</v>
      </c>
      <c r="R68">
        <f t="shared" si="13"/>
        <v>2.7226916867138386E-2</v>
      </c>
      <c r="S68">
        <f t="shared" si="14"/>
        <v>2.2750310440716768E-2</v>
      </c>
      <c r="T68">
        <f t="shared" si="15"/>
        <v>0.18707803077183774</v>
      </c>
      <c r="U68">
        <v>2.5</v>
      </c>
      <c r="V68">
        <v>9.9</v>
      </c>
      <c r="W68" s="9" t="s">
        <v>25</v>
      </c>
    </row>
    <row r="69" spans="1:23">
      <c r="A69" t="s">
        <v>168</v>
      </c>
      <c r="B69" t="s">
        <v>169</v>
      </c>
      <c r="C69">
        <v>7.0000000000000007E-2</v>
      </c>
      <c r="D69">
        <v>0.1</v>
      </c>
      <c r="E69">
        <v>4.51</v>
      </c>
      <c r="F69">
        <v>0.21</v>
      </c>
      <c r="G69">
        <v>407.5</v>
      </c>
      <c r="H69">
        <v>2.67</v>
      </c>
      <c r="I69">
        <v>0.155</v>
      </c>
      <c r="J69">
        <v>0.05</v>
      </c>
      <c r="K69">
        <v>51.1</v>
      </c>
      <c r="L69">
        <v>2.5</v>
      </c>
      <c r="M69">
        <f t="shared" si="8"/>
        <v>1.7780692843418002</v>
      </c>
      <c r="N69">
        <f t="shared" si="9"/>
        <v>2.8669608029896369E-2</v>
      </c>
      <c r="O69">
        <f t="shared" si="10"/>
        <v>5.0254771372223557</v>
      </c>
      <c r="P69">
        <f t="shared" si="11"/>
        <v>0.2941070549170765</v>
      </c>
      <c r="Q69">
        <f t="shared" si="12"/>
        <v>0.24586483058817787</v>
      </c>
      <c r="R69">
        <f t="shared" si="13"/>
        <v>3.9906194127383651E-2</v>
      </c>
      <c r="S69">
        <f t="shared" si="14"/>
        <v>1.0975888716878279E-2</v>
      </c>
      <c r="T69">
        <f t="shared" si="15"/>
        <v>0.15600150758561637</v>
      </c>
      <c r="U69">
        <v>13.010958904109589</v>
      </c>
      <c r="V69">
        <v>16.3</v>
      </c>
      <c r="W69" s="9" t="s">
        <v>170</v>
      </c>
    </row>
    <row r="70" spans="1:23">
      <c r="A70" t="s">
        <v>171</v>
      </c>
      <c r="B70" t="s">
        <v>169</v>
      </c>
      <c r="C70">
        <v>7.0000000000000007E-2</v>
      </c>
      <c r="D70">
        <v>0.1</v>
      </c>
      <c r="E70">
        <v>4.51</v>
      </c>
      <c r="F70">
        <v>0.21</v>
      </c>
      <c r="G70">
        <v>744.5</v>
      </c>
      <c r="H70">
        <v>3.71</v>
      </c>
      <c r="I70">
        <v>2.5000000000000001E-2</v>
      </c>
      <c r="J70">
        <v>0.05</v>
      </c>
      <c r="K70">
        <v>52.9</v>
      </c>
      <c r="L70">
        <v>2.6</v>
      </c>
      <c r="M70">
        <f t="shared" si="8"/>
        <v>2.6572968479989103</v>
      </c>
      <c r="N70">
        <f t="shared" si="9"/>
        <v>4.2178261964629836E-2</v>
      </c>
      <c r="O70">
        <f t="shared" si="10"/>
        <v>6.4358018423818901</v>
      </c>
      <c r="P70">
        <f t="shared" si="11"/>
        <v>0.37436206951336704</v>
      </c>
      <c r="Q70">
        <f t="shared" si="12"/>
        <v>0.31631540246111378</v>
      </c>
      <c r="R70">
        <f t="shared" si="13"/>
        <v>8.0497834176133706E-3</v>
      </c>
      <c r="S70">
        <f t="shared" si="14"/>
        <v>1.0690317812955819E-2</v>
      </c>
      <c r="T70">
        <f t="shared" si="15"/>
        <v>0.19978098845531367</v>
      </c>
      <c r="U70">
        <v>13.010958904109589</v>
      </c>
      <c r="V70">
        <v>16.3</v>
      </c>
      <c r="W70" s="9" t="s">
        <v>170</v>
      </c>
    </row>
    <row r="71" spans="1:23">
      <c r="A71" t="s">
        <v>172</v>
      </c>
      <c r="B71" t="s">
        <v>173</v>
      </c>
      <c r="C71">
        <v>0.13</v>
      </c>
      <c r="D71">
        <v>0.06</v>
      </c>
      <c r="E71">
        <v>1.26</v>
      </c>
      <c r="F71">
        <v>0.14000000000000001</v>
      </c>
      <c r="G71">
        <v>905.57399999999996</v>
      </c>
      <c r="H71">
        <v>3.08</v>
      </c>
      <c r="I71">
        <v>0.12</v>
      </c>
      <c r="J71">
        <v>0.05</v>
      </c>
      <c r="K71">
        <v>27.5</v>
      </c>
      <c r="L71">
        <v>1.5</v>
      </c>
      <c r="M71">
        <f t="shared" si="8"/>
        <v>1.979448629134638</v>
      </c>
      <c r="N71">
        <f t="shared" si="9"/>
        <v>7.3450171770476372E-2</v>
      </c>
      <c r="O71">
        <f t="shared" si="10"/>
        <v>1.5157056710305652</v>
      </c>
      <c r="P71">
        <f t="shared" si="11"/>
        <v>0.13974543266383277</v>
      </c>
      <c r="Q71">
        <f t="shared" si="12"/>
        <v>8.2674854783485366E-2</v>
      </c>
      <c r="R71">
        <f t="shared" si="13"/>
        <v>9.2271043285139919E-3</v>
      </c>
      <c r="S71">
        <f t="shared" si="14"/>
        <v>1.7183846807933023E-3</v>
      </c>
      <c r="T71">
        <f t="shared" si="15"/>
        <v>0.11227449415041225</v>
      </c>
      <c r="U71">
        <v>21.36986301369863</v>
      </c>
      <c r="V71">
        <v>15</v>
      </c>
      <c r="W71" s="9" t="s">
        <v>25</v>
      </c>
    </row>
    <row r="72" spans="1:23">
      <c r="A72" t="s">
        <v>174</v>
      </c>
      <c r="B72" t="s">
        <v>175</v>
      </c>
      <c r="C72">
        <v>-0.47</v>
      </c>
      <c r="D72">
        <v>0.03</v>
      </c>
      <c r="E72">
        <v>3.7</v>
      </c>
      <c r="F72">
        <v>0.44</v>
      </c>
      <c r="G72">
        <v>428.5</v>
      </c>
      <c r="H72">
        <v>1.25</v>
      </c>
      <c r="I72">
        <v>0.14399999999999999</v>
      </c>
      <c r="J72">
        <v>4.5999999999999999E-2</v>
      </c>
      <c r="K72">
        <v>208.3</v>
      </c>
      <c r="L72">
        <v>4.3</v>
      </c>
      <c r="M72">
        <f t="shared" si="8"/>
        <v>1.7212312243509236</v>
      </c>
      <c r="N72">
        <f t="shared" si="9"/>
        <v>6.8311049771126703E-2</v>
      </c>
      <c r="O72">
        <f t="shared" si="10"/>
        <v>18.286646876139272</v>
      </c>
      <c r="P72">
        <f t="shared" si="11"/>
        <v>1.5032970559516305</v>
      </c>
      <c r="Q72">
        <f t="shared" si="12"/>
        <v>0.37749679101007616</v>
      </c>
      <c r="R72">
        <f t="shared" si="13"/>
        <v>0.12369570300505943</v>
      </c>
      <c r="S72">
        <f t="shared" si="14"/>
        <v>1.7781648070925006E-2</v>
      </c>
      <c r="T72">
        <f t="shared" si="15"/>
        <v>1.4497521847750052</v>
      </c>
      <c r="U72">
        <v>6.0136986301369859</v>
      </c>
      <c r="V72">
        <v>43</v>
      </c>
      <c r="W72" s="9" t="s">
        <v>28</v>
      </c>
    </row>
    <row r="73" spans="1:23">
      <c r="A73" t="s">
        <v>176</v>
      </c>
      <c r="B73" t="s">
        <v>177</v>
      </c>
      <c r="C73">
        <v>-0.3</v>
      </c>
      <c r="D73">
        <v>0.03</v>
      </c>
      <c r="E73">
        <v>2.25</v>
      </c>
      <c r="F73">
        <v>0.17</v>
      </c>
      <c r="G73">
        <v>415.2</v>
      </c>
      <c r="H73">
        <v>1.85</v>
      </c>
      <c r="I73">
        <v>0.21</v>
      </c>
      <c r="J73">
        <v>0.1</v>
      </c>
      <c r="K73">
        <v>22</v>
      </c>
      <c r="L73">
        <v>2.2000000000000002</v>
      </c>
      <c r="M73">
        <f t="shared" si="8"/>
        <v>1.4279198348074464</v>
      </c>
      <c r="N73">
        <f t="shared" si="9"/>
        <v>3.6211696833377008E-2</v>
      </c>
      <c r="O73">
        <f t="shared" si="10"/>
        <v>1.3553346075142945</v>
      </c>
      <c r="P73">
        <f t="shared" si="11"/>
        <v>0.15466267951789633</v>
      </c>
      <c r="Q73">
        <f t="shared" si="12"/>
        <v>0.13553346075142947</v>
      </c>
      <c r="R73">
        <f t="shared" si="13"/>
        <v>2.9775109067685091E-2</v>
      </c>
      <c r="S73">
        <f t="shared" si="14"/>
        <v>2.012980911931154E-3</v>
      </c>
      <c r="T73">
        <f t="shared" si="15"/>
        <v>6.8268706156275602E-2</v>
      </c>
      <c r="U73">
        <f>396.9862/365</f>
        <v>1.0876334246575343</v>
      </c>
      <c r="V73">
        <v>16.41</v>
      </c>
      <c r="W73" s="9" t="s">
        <v>40</v>
      </c>
    </row>
    <row r="74" spans="1:23">
      <c r="A74" t="s">
        <v>178</v>
      </c>
      <c r="B74" t="s">
        <v>177</v>
      </c>
      <c r="C74">
        <v>-0.3</v>
      </c>
      <c r="D74">
        <v>0.03</v>
      </c>
      <c r="E74">
        <v>2.25</v>
      </c>
      <c r="F74">
        <v>0.17</v>
      </c>
      <c r="G74">
        <v>964.6</v>
      </c>
      <c r="H74">
        <v>3.1</v>
      </c>
      <c r="I74">
        <v>5.7000000000000002E-2</v>
      </c>
      <c r="J74">
        <v>3.3000000000000002E-2</v>
      </c>
      <c r="K74">
        <v>73</v>
      </c>
      <c r="L74">
        <v>2.1</v>
      </c>
      <c r="M74">
        <f t="shared" si="8"/>
        <v>2.5047464406270259</v>
      </c>
      <c r="N74">
        <f t="shared" si="9"/>
        <v>6.3310354169713187E-2</v>
      </c>
      <c r="O74">
        <f t="shared" si="10"/>
        <v>6.0822432809112188</v>
      </c>
      <c r="P74">
        <f t="shared" si="11"/>
        <v>0.35305473081571254</v>
      </c>
      <c r="Q74">
        <f t="shared" si="12"/>
        <v>0.17496864232758297</v>
      </c>
      <c r="R74">
        <f t="shared" si="13"/>
        <v>1.1477991606122291E-2</v>
      </c>
      <c r="S74">
        <f t="shared" si="14"/>
        <v>6.5156383201412597E-3</v>
      </c>
      <c r="T74">
        <f t="shared" si="15"/>
        <v>0.30636484674219477</v>
      </c>
      <c r="U74">
        <f>396.9862/365</f>
        <v>1.0876334246575343</v>
      </c>
      <c r="V74">
        <v>16.41</v>
      </c>
      <c r="W74" s="9" t="s">
        <v>40</v>
      </c>
    </row>
    <row r="75" spans="1:23">
      <c r="A75" t="s">
        <v>179</v>
      </c>
      <c r="B75" t="s">
        <v>180</v>
      </c>
      <c r="C75">
        <v>-0.32</v>
      </c>
      <c r="D75">
        <v>0.17</v>
      </c>
      <c r="E75">
        <v>0.42</v>
      </c>
      <c r="F75">
        <v>0.03</v>
      </c>
      <c r="G75">
        <v>11.443300000000001</v>
      </c>
      <c r="H75">
        <v>1.6000000000000001E-3</v>
      </c>
      <c r="I75">
        <v>0.12</v>
      </c>
      <c r="J75">
        <v>7.0000000000000007E-2</v>
      </c>
      <c r="K75">
        <v>2.93</v>
      </c>
      <c r="L75">
        <v>0.28999999999999998</v>
      </c>
      <c r="M75">
        <f t="shared" si="8"/>
        <v>7.445983044308678E-2</v>
      </c>
      <c r="N75">
        <f t="shared" si="9"/>
        <v>1.7728666918798534E-3</v>
      </c>
      <c r="O75">
        <f t="shared" si="10"/>
        <v>1.8083316289489105E-2</v>
      </c>
      <c r="P75">
        <f t="shared" si="11"/>
        <v>1.9921613194237094E-3</v>
      </c>
      <c r="Q75">
        <f t="shared" si="12"/>
        <v>1.7898162880381709E-3</v>
      </c>
      <c r="R75">
        <f t="shared" si="13"/>
        <v>1.5411917292178215E-4</v>
      </c>
      <c r="S75">
        <f t="shared" si="14"/>
        <v>8.4280193251895784E-7</v>
      </c>
      <c r="T75">
        <f t="shared" si="15"/>
        <v>8.6111029949948121E-4</v>
      </c>
      <c r="U75">
        <v>14.91232876712329</v>
      </c>
      <c r="V75">
        <v>1.93</v>
      </c>
      <c r="W75" s="9" t="s">
        <v>181</v>
      </c>
    </row>
    <row r="76" spans="1:23">
      <c r="A76" t="s">
        <v>182</v>
      </c>
      <c r="B76" t="s">
        <v>183</v>
      </c>
      <c r="C76">
        <v>-0.02</v>
      </c>
      <c r="D76">
        <v>0.2</v>
      </c>
      <c r="E76">
        <v>0.4</v>
      </c>
      <c r="F76">
        <v>0.04</v>
      </c>
      <c r="G76">
        <v>8.6310000000000002</v>
      </c>
      <c r="H76">
        <v>1E-3</v>
      </c>
      <c r="I76">
        <v>0.11</v>
      </c>
      <c r="J76">
        <v>0.04</v>
      </c>
      <c r="K76">
        <v>6.22</v>
      </c>
      <c r="L76">
        <v>0.26</v>
      </c>
      <c r="M76">
        <f t="shared" si="8"/>
        <v>6.0701417365310248E-2</v>
      </c>
      <c r="N76">
        <f t="shared" si="9"/>
        <v>2.0233860111563166E-3</v>
      </c>
      <c r="O76">
        <f t="shared" si="10"/>
        <v>3.3864972950724936E-2</v>
      </c>
      <c r="P76">
        <f t="shared" si="11"/>
        <v>2.6690189944861865E-3</v>
      </c>
      <c r="Q76">
        <f t="shared" si="12"/>
        <v>1.4155776474579556E-3</v>
      </c>
      <c r="R76">
        <f t="shared" si="13"/>
        <v>1.5083093530032364E-4</v>
      </c>
      <c r="S76">
        <f t="shared" si="14"/>
        <v>1.3078813946134065E-6</v>
      </c>
      <c r="T76">
        <f t="shared" si="15"/>
        <v>2.2576648633816625E-3</v>
      </c>
      <c r="U76">
        <v>8.1863013698630134</v>
      </c>
      <c r="V76">
        <v>6.31</v>
      </c>
      <c r="W76" s="9" t="s">
        <v>115</v>
      </c>
    </row>
    <row r="77" spans="1:23">
      <c r="A77" t="s">
        <v>184</v>
      </c>
      <c r="B77" t="s">
        <v>183</v>
      </c>
      <c r="C77">
        <v>-0.02</v>
      </c>
      <c r="D77">
        <v>0.2</v>
      </c>
      <c r="E77">
        <v>0.4</v>
      </c>
      <c r="F77">
        <v>0.04</v>
      </c>
      <c r="G77">
        <v>25.630579999999998</v>
      </c>
      <c r="H77">
        <v>2.5499999999999998E-2</v>
      </c>
      <c r="I77">
        <v>9.9000000000000005E-2</v>
      </c>
      <c r="J77">
        <v>8.5999999999999993E-2</v>
      </c>
      <c r="K77">
        <v>2.75</v>
      </c>
      <c r="L77">
        <v>0.35</v>
      </c>
      <c r="M77">
        <f t="shared" si="8"/>
        <v>0.12540948281444142</v>
      </c>
      <c r="N77">
        <f t="shared" si="9"/>
        <v>4.1811435778599795E-3</v>
      </c>
      <c r="O77">
        <f t="shared" si="10"/>
        <v>2.1545846609063269E-2</v>
      </c>
      <c r="P77">
        <f t="shared" si="11"/>
        <v>3.1011675700952737E-3</v>
      </c>
      <c r="Q77">
        <f t="shared" si="12"/>
        <v>2.742198659335325E-3</v>
      </c>
      <c r="R77">
        <f t="shared" si="13"/>
        <v>1.852570423011583E-4</v>
      </c>
      <c r="S77">
        <f t="shared" si="14"/>
        <v>7.1453590272650018E-6</v>
      </c>
      <c r="T77">
        <f t="shared" si="15"/>
        <v>1.4363897739375511E-3</v>
      </c>
      <c r="U77">
        <v>8.1863013698630134</v>
      </c>
      <c r="V77">
        <v>6.31</v>
      </c>
      <c r="W77" s="9" t="s">
        <v>115</v>
      </c>
    </row>
    <row r="78" spans="1:23">
      <c r="A78" t="s">
        <v>185</v>
      </c>
      <c r="B78" t="s">
        <v>183</v>
      </c>
      <c r="C78">
        <v>-0.02</v>
      </c>
      <c r="D78">
        <v>0.2</v>
      </c>
      <c r="E78">
        <v>0.4</v>
      </c>
      <c r="F78">
        <v>0.04</v>
      </c>
      <c r="G78">
        <v>603.95115999999996</v>
      </c>
      <c r="H78">
        <v>7.5586200000000003</v>
      </c>
      <c r="I78">
        <v>0.373</v>
      </c>
      <c r="J78">
        <v>7.6999999999999999E-2</v>
      </c>
      <c r="K78">
        <v>4.42</v>
      </c>
      <c r="L78">
        <v>0.51</v>
      </c>
      <c r="M78">
        <f t="shared" si="8"/>
        <v>1.0307641387650954</v>
      </c>
      <c r="N78">
        <f t="shared" si="9"/>
        <v>3.5418793848861214E-2</v>
      </c>
      <c r="O78">
        <f t="shared" si="10"/>
        <v>9.2571094465157031E-2</v>
      </c>
      <c r="P78">
        <f t="shared" si="11"/>
        <v>1.272255871956399E-2</v>
      </c>
      <c r="Q78">
        <f t="shared" si="12"/>
        <v>1.0681280130595043E-2</v>
      </c>
      <c r="R78">
        <f t="shared" si="13"/>
        <v>3.0884237059138659E-3</v>
      </c>
      <c r="S78">
        <f t="shared" si="14"/>
        <v>3.8618449768147115E-4</v>
      </c>
      <c r="T78">
        <f t="shared" si="15"/>
        <v>6.1714062976771355E-3</v>
      </c>
      <c r="U78">
        <v>8.1863013698630134</v>
      </c>
      <c r="V78">
        <v>6.31</v>
      </c>
      <c r="W78" s="9" t="s">
        <v>115</v>
      </c>
    </row>
    <row r="79" spans="1:23">
      <c r="A79" t="s">
        <v>186</v>
      </c>
      <c r="B79" t="s">
        <v>187</v>
      </c>
      <c r="C79">
        <v>-0.01</v>
      </c>
      <c r="D79">
        <v>0.1</v>
      </c>
      <c r="E79">
        <v>0.5</v>
      </c>
      <c r="F79">
        <v>0.05</v>
      </c>
      <c r="G79">
        <v>8.7832000000000008</v>
      </c>
      <c r="H79">
        <v>5.4000000000000003E-3</v>
      </c>
      <c r="I79">
        <v>0.14799999999999999</v>
      </c>
      <c r="J79">
        <v>0.14199999999999999</v>
      </c>
      <c r="K79">
        <v>4.12</v>
      </c>
      <c r="L79">
        <v>0.52</v>
      </c>
      <c r="M79">
        <f t="shared" si="8"/>
        <v>6.6155091307527683E-2</v>
      </c>
      <c r="N79">
        <f t="shared" si="9"/>
        <v>2.2053364110089244E-3</v>
      </c>
      <c r="O79">
        <f t="shared" si="10"/>
        <v>2.6051278412203858E-2</v>
      </c>
      <c r="P79">
        <f t="shared" si="11"/>
        <v>3.7604217864795945E-3</v>
      </c>
      <c r="Q79">
        <f t="shared" si="12"/>
        <v>3.2880254306665068E-3</v>
      </c>
      <c r="R79">
        <f t="shared" si="13"/>
        <v>5.5975453034352082E-4</v>
      </c>
      <c r="S79">
        <f t="shared" si="14"/>
        <v>5.3388629590544412E-6</v>
      </c>
      <c r="T79">
        <f t="shared" si="15"/>
        <v>1.736751894146924E-3</v>
      </c>
      <c r="U79">
        <v>4.1095890410958908</v>
      </c>
      <c r="V79">
        <v>2.5</v>
      </c>
      <c r="W79" s="9" t="s">
        <v>188</v>
      </c>
    </row>
    <row r="80" spans="1:23">
      <c r="A80" t="s">
        <v>189</v>
      </c>
      <c r="B80" t="s">
        <v>190</v>
      </c>
      <c r="C80">
        <v>0.13</v>
      </c>
      <c r="D80">
        <v>0.1</v>
      </c>
      <c r="E80">
        <v>0.36</v>
      </c>
      <c r="F80">
        <v>0.04</v>
      </c>
      <c r="G80">
        <v>2288</v>
      </c>
      <c r="H80">
        <v>59</v>
      </c>
      <c r="I80">
        <v>0.21</v>
      </c>
      <c r="J80">
        <v>0.08</v>
      </c>
      <c r="K80">
        <v>25.8</v>
      </c>
      <c r="L80">
        <v>2.2000000000000002</v>
      </c>
      <c r="M80">
        <f t="shared" si="8"/>
        <v>2.418482434062728</v>
      </c>
      <c r="N80">
        <f t="shared" si="9"/>
        <v>9.8752222770881942E-2</v>
      </c>
      <c r="O80">
        <f t="shared" si="10"/>
        <v>0.82741444755266003</v>
      </c>
      <c r="P80">
        <f t="shared" si="11"/>
        <v>9.4849750982965483E-2</v>
      </c>
      <c r="Q80">
        <f t="shared" si="12"/>
        <v>7.055472033394776E-2</v>
      </c>
      <c r="R80">
        <f t="shared" si="13"/>
        <v>1.4541858686980531E-2</v>
      </c>
      <c r="S80">
        <f t="shared" si="14"/>
        <v>7.1120997094415743E-3</v>
      </c>
      <c r="T80">
        <f t="shared" si="15"/>
        <v>6.1289959077974833E-2</v>
      </c>
      <c r="U80">
        <v>10</v>
      </c>
      <c r="V80">
        <v>9.51</v>
      </c>
      <c r="W80" s="9" t="s">
        <v>188</v>
      </c>
    </row>
    <row r="81" spans="1:23">
      <c r="A81" t="s">
        <v>191</v>
      </c>
      <c r="B81" t="s">
        <v>192</v>
      </c>
      <c r="C81">
        <v>0.09</v>
      </c>
      <c r="D81">
        <v>0.17</v>
      </c>
      <c r="E81">
        <v>0.28999999999999998</v>
      </c>
      <c r="F81">
        <v>0</v>
      </c>
      <c r="G81">
        <v>18.649799999999999</v>
      </c>
      <c r="H81">
        <v>5.5500000000000002E-3</v>
      </c>
      <c r="I81">
        <v>0.1</v>
      </c>
      <c r="J81">
        <v>0.08</v>
      </c>
      <c r="K81">
        <v>1.61</v>
      </c>
      <c r="L81">
        <v>0.15</v>
      </c>
      <c r="M81">
        <f t="shared" si="8"/>
        <v>9.1142347207740504E-2</v>
      </c>
      <c r="N81">
        <f t="shared" si="9"/>
        <v>1.8082053677178297E-5</v>
      </c>
      <c r="O81">
        <f t="shared" si="10"/>
        <v>9.1553936198668657E-3</v>
      </c>
      <c r="P81">
        <f t="shared" si="11"/>
        <v>8.5618987349971346E-4</v>
      </c>
      <c r="Q81">
        <f t="shared" si="12"/>
        <v>8.5298698321740975E-4</v>
      </c>
      <c r="R81">
        <f t="shared" si="13"/>
        <v>7.3982978746398907E-5</v>
      </c>
      <c r="S81">
        <f t="shared" si="14"/>
        <v>9.0818551387970418E-7</v>
      </c>
      <c r="T81">
        <f t="shared" si="15"/>
        <v>0</v>
      </c>
      <c r="U81">
        <f>1300/365</f>
        <v>3.5616438356164384</v>
      </c>
      <c r="V81">
        <v>0.6</v>
      </c>
      <c r="W81" s="9" t="s">
        <v>193</v>
      </c>
    </row>
    <row r="82" spans="1:23">
      <c r="A82" t="s">
        <v>194</v>
      </c>
      <c r="B82" t="s">
        <v>192</v>
      </c>
      <c r="C82">
        <v>0.09</v>
      </c>
      <c r="D82">
        <v>0.17</v>
      </c>
      <c r="E82">
        <v>0.28999999999999998</v>
      </c>
      <c r="F82">
        <v>0</v>
      </c>
      <c r="G82">
        <v>4.7233999999999998</v>
      </c>
      <c r="H82">
        <v>4.0000000000000002E-4</v>
      </c>
      <c r="I82">
        <v>0.17</v>
      </c>
      <c r="J82">
        <v>0.125</v>
      </c>
      <c r="K82">
        <v>1.06</v>
      </c>
      <c r="L82">
        <v>0.15</v>
      </c>
      <c r="M82">
        <f t="shared" si="8"/>
        <v>3.6484402631715311E-2</v>
      </c>
      <c r="N82">
        <f t="shared" si="9"/>
        <v>2.0597819441766694E-6</v>
      </c>
      <c r="O82">
        <f t="shared" si="10"/>
        <v>3.7771558545806523E-3</v>
      </c>
      <c r="P82">
        <f t="shared" si="11"/>
        <v>5.4085601265378301E-4</v>
      </c>
      <c r="Q82">
        <f t="shared" si="12"/>
        <v>5.3450318696896015E-4</v>
      </c>
      <c r="R82">
        <f t="shared" si="13"/>
        <v>8.2653240562083081E-5</v>
      </c>
      <c r="S82">
        <f t="shared" si="14"/>
        <v>1.0662251357300962E-7</v>
      </c>
      <c r="T82">
        <f t="shared" si="15"/>
        <v>0</v>
      </c>
      <c r="U82">
        <f>1300/365</f>
        <v>3.5616438356164384</v>
      </c>
      <c r="V82">
        <v>0.6</v>
      </c>
      <c r="W82" s="9" t="s">
        <v>193</v>
      </c>
    </row>
    <row r="83" spans="1:23">
      <c r="A83" t="s">
        <v>195</v>
      </c>
      <c r="B83" t="s">
        <v>196</v>
      </c>
      <c r="C83">
        <v>0.12</v>
      </c>
      <c r="D83">
        <v>0.06</v>
      </c>
      <c r="E83">
        <v>0.91</v>
      </c>
      <c r="F83">
        <v>7.0000000000000007E-2</v>
      </c>
      <c r="G83">
        <v>133.71001000000001</v>
      </c>
      <c r="H83">
        <v>0.2</v>
      </c>
      <c r="I83">
        <v>0.51100000000000001</v>
      </c>
      <c r="J83">
        <v>1.7000000000000001E-2</v>
      </c>
      <c r="K83">
        <v>167</v>
      </c>
      <c r="L83">
        <v>4</v>
      </c>
      <c r="M83">
        <f t="shared" si="8"/>
        <v>0.49612887273893091</v>
      </c>
      <c r="N83">
        <f t="shared" si="9"/>
        <v>1.2730869593782964E-2</v>
      </c>
      <c r="O83">
        <f t="shared" si="10"/>
        <v>3.390748076664539</v>
      </c>
      <c r="P83">
        <f t="shared" si="11"/>
        <v>0.19602006150417584</v>
      </c>
      <c r="Q83">
        <f t="shared" si="12"/>
        <v>8.1215522794360229E-2</v>
      </c>
      <c r="R83">
        <f t="shared" si="13"/>
        <v>3.9865023287960349E-2</v>
      </c>
      <c r="S83">
        <f t="shared" si="14"/>
        <v>1.6905979722657708E-3</v>
      </c>
      <c r="T83">
        <f t="shared" si="15"/>
        <v>0.17388451675202765</v>
      </c>
      <c r="U83">
        <f>1546/365</f>
        <v>4.2356164383561641</v>
      </c>
      <c r="V83">
        <v>19.2</v>
      </c>
      <c r="W83" s="9" t="s">
        <v>33</v>
      </c>
    </row>
    <row r="84" spans="1:23">
      <c r="A84" t="s">
        <v>197</v>
      </c>
      <c r="B84" t="s">
        <v>198</v>
      </c>
      <c r="C84">
        <v>-0.3</v>
      </c>
      <c r="D84">
        <v>0.12</v>
      </c>
      <c r="E84">
        <v>0.68100000000000005</v>
      </c>
      <c r="F84">
        <v>0</v>
      </c>
      <c r="G84">
        <v>5.9740000000000002</v>
      </c>
      <c r="H84">
        <v>1E-3</v>
      </c>
      <c r="I84">
        <v>0.11</v>
      </c>
      <c r="J84">
        <v>0.09</v>
      </c>
      <c r="K84">
        <v>1.93</v>
      </c>
      <c r="L84">
        <v>0.26</v>
      </c>
      <c r="M84">
        <f t="shared" si="8"/>
        <v>5.6714913386877126E-2</v>
      </c>
      <c r="N84">
        <f t="shared" si="9"/>
        <v>6.3290830696213702E-6</v>
      </c>
      <c r="O84">
        <f t="shared" si="10"/>
        <v>1.3252885270271662E-2</v>
      </c>
      <c r="P84">
        <f t="shared" si="11"/>
        <v>1.7902959141175637E-3</v>
      </c>
      <c r="Q84">
        <f t="shared" si="12"/>
        <v>1.7853627825236437E-3</v>
      </c>
      <c r="R84">
        <f t="shared" si="13"/>
        <v>1.3281057209807619E-4</v>
      </c>
      <c r="S84">
        <f t="shared" si="14"/>
        <v>7.3947579903312466E-7</v>
      </c>
      <c r="T84">
        <f t="shared" si="15"/>
        <v>0</v>
      </c>
      <c r="U84">
        <f>1000/365</f>
        <v>2.7397260273972601</v>
      </c>
      <c r="V84">
        <v>0.88</v>
      </c>
      <c r="W84" s="9" t="s">
        <v>193</v>
      </c>
    </row>
    <row r="85" spans="1:23">
      <c r="A85" t="s">
        <v>199</v>
      </c>
      <c r="B85" t="s">
        <v>198</v>
      </c>
      <c r="C85">
        <v>-0.3</v>
      </c>
      <c r="D85">
        <v>0.12</v>
      </c>
      <c r="E85">
        <v>0.68100000000000005</v>
      </c>
      <c r="F85">
        <v>0</v>
      </c>
      <c r="G85">
        <v>1.2200299999999999</v>
      </c>
      <c r="H85">
        <v>5.0000000000000002E-5</v>
      </c>
      <c r="I85">
        <v>0.19</v>
      </c>
      <c r="J85">
        <v>0.155</v>
      </c>
      <c r="K85">
        <v>1.43</v>
      </c>
      <c r="L85">
        <v>0.26500000000000001</v>
      </c>
      <c r="M85">
        <f t="shared" si="8"/>
        <v>1.9668329150099102E-2</v>
      </c>
      <c r="N85">
        <f t="shared" si="9"/>
        <v>5.3737282826649334E-7</v>
      </c>
      <c r="O85">
        <f t="shared" si="10"/>
        <v>5.7119416385024999E-3</v>
      </c>
      <c r="P85">
        <f t="shared" si="11"/>
        <v>1.0727965611846122E-3</v>
      </c>
      <c r="Q85">
        <f t="shared" si="12"/>
        <v>1.0585066672749387E-3</v>
      </c>
      <c r="R85">
        <f t="shared" si="13"/>
        <v>1.745167354019075E-4</v>
      </c>
      <c r="S85">
        <f t="shared" si="14"/>
        <v>7.8030070824795282E-8</v>
      </c>
      <c r="T85">
        <f t="shared" si="15"/>
        <v>0</v>
      </c>
      <c r="U85">
        <f>1000/365</f>
        <v>2.7397260273972601</v>
      </c>
      <c r="V85">
        <v>0.88</v>
      </c>
      <c r="W85" s="9" t="s">
        <v>193</v>
      </c>
    </row>
    <row r="86" spans="1:23">
      <c r="A86" t="s">
        <v>200</v>
      </c>
      <c r="B86" t="s">
        <v>198</v>
      </c>
      <c r="C86">
        <v>-0.3</v>
      </c>
      <c r="D86">
        <v>0.12</v>
      </c>
      <c r="E86">
        <v>0.68100000000000005</v>
      </c>
      <c r="F86">
        <v>0</v>
      </c>
      <c r="G86">
        <v>257.8</v>
      </c>
      <c r="H86">
        <v>3.55</v>
      </c>
      <c r="I86">
        <v>0.32</v>
      </c>
      <c r="J86">
        <v>0.20499999999999999</v>
      </c>
      <c r="K86">
        <v>1.47</v>
      </c>
      <c r="L86">
        <v>0.32500000000000001</v>
      </c>
      <c r="M86">
        <f t="shared" si="8"/>
        <v>0.6977648205324557</v>
      </c>
      <c r="N86">
        <f t="shared" si="9"/>
        <v>6.4056506668999673E-3</v>
      </c>
      <c r="O86">
        <f t="shared" si="10"/>
        <v>3.3749029728168414E-2</v>
      </c>
      <c r="P86">
        <f t="shared" si="11"/>
        <v>7.8601486049012827E-3</v>
      </c>
      <c r="Q86">
        <f t="shared" si="12"/>
        <v>7.4615201779964181E-3</v>
      </c>
      <c r="R86">
        <f t="shared" si="13"/>
        <v>2.4665066289748755E-3</v>
      </c>
      <c r="S86">
        <f t="shared" si="14"/>
        <v>1.5491214835143243E-4</v>
      </c>
      <c r="T86">
        <f t="shared" si="15"/>
        <v>0</v>
      </c>
      <c r="U86">
        <f>1000/365</f>
        <v>2.7397260273972601</v>
      </c>
      <c r="V86">
        <v>0.88</v>
      </c>
      <c r="W86" s="9" t="s">
        <v>193</v>
      </c>
    </row>
    <row r="87" spans="1:23">
      <c r="A87" t="s">
        <v>201</v>
      </c>
      <c r="B87" t="s">
        <v>202</v>
      </c>
      <c r="C87">
        <v>0.23</v>
      </c>
      <c r="D87">
        <v>0.1</v>
      </c>
      <c r="E87">
        <v>0.43</v>
      </c>
      <c r="F87">
        <v>0.04</v>
      </c>
      <c r="G87">
        <v>692</v>
      </c>
      <c r="H87">
        <v>2</v>
      </c>
      <c r="I87">
        <v>0.11</v>
      </c>
      <c r="J87">
        <v>0.05</v>
      </c>
      <c r="K87">
        <v>72.95</v>
      </c>
      <c r="L87">
        <v>1.01</v>
      </c>
      <c r="M87">
        <f t="shared" si="8"/>
        <v>1.156196468499292</v>
      </c>
      <c r="N87">
        <f t="shared" si="9"/>
        <v>3.5920201032325488E-2</v>
      </c>
      <c r="O87">
        <f t="shared" si="10"/>
        <v>1.7972408450625224</v>
      </c>
      <c r="P87">
        <f t="shared" si="11"/>
        <v>0.11465119260663285</v>
      </c>
      <c r="Q87">
        <f t="shared" si="12"/>
        <v>2.4882978115327588E-2</v>
      </c>
      <c r="R87">
        <f t="shared" si="13"/>
        <v>1.0005895989314581E-2</v>
      </c>
      <c r="S87">
        <f t="shared" si="14"/>
        <v>1.7314459008309479E-3</v>
      </c>
      <c r="T87">
        <f t="shared" si="15"/>
        <v>0.11145679659302463</v>
      </c>
      <c r="U87">
        <v>7.5</v>
      </c>
      <c r="V87">
        <v>7.4</v>
      </c>
      <c r="W87" s="9" t="s">
        <v>188</v>
      </c>
    </row>
    <row r="88" spans="1:23">
      <c r="A88" t="s">
        <v>203</v>
      </c>
      <c r="B88" t="s">
        <v>202</v>
      </c>
      <c r="C88">
        <v>0.23</v>
      </c>
      <c r="D88">
        <v>0.1</v>
      </c>
      <c r="E88">
        <v>0.43</v>
      </c>
      <c r="F88">
        <v>0.04</v>
      </c>
      <c r="G88">
        <v>7100</v>
      </c>
      <c r="H88">
        <v>4750</v>
      </c>
      <c r="I88">
        <v>0.81</v>
      </c>
      <c r="J88">
        <v>0.2</v>
      </c>
      <c r="K88">
        <v>16.57</v>
      </c>
      <c r="L88">
        <v>1.28</v>
      </c>
      <c r="M88">
        <f t="shared" si="8"/>
        <v>5.4592519936207102</v>
      </c>
      <c r="N88">
        <f t="shared" si="9"/>
        <v>2.4407549228832228</v>
      </c>
      <c r="O88">
        <f t="shared" si="10"/>
        <v>0.52337604236543012</v>
      </c>
      <c r="P88">
        <f t="shared" si="11"/>
        <v>0.2776600201245748</v>
      </c>
      <c r="Q88">
        <f t="shared" si="12"/>
        <v>4.0429772735531104E-2</v>
      </c>
      <c r="R88">
        <f t="shared" si="13"/>
        <v>0.24654527148356997</v>
      </c>
      <c r="S88">
        <f t="shared" si="14"/>
        <v>0.11671531461200917</v>
      </c>
      <c r="T88">
        <f t="shared" si="15"/>
        <v>3.2457428983902636E-2</v>
      </c>
      <c r="U88">
        <v>7.5</v>
      </c>
      <c r="V88">
        <v>7.4</v>
      </c>
      <c r="W88" s="9" t="s">
        <v>188</v>
      </c>
    </row>
    <row r="89" spans="1:23">
      <c r="A89" t="s">
        <v>204</v>
      </c>
      <c r="B89" t="s">
        <v>205</v>
      </c>
      <c r="C89">
        <v>0.27</v>
      </c>
      <c r="D89">
        <v>0.1</v>
      </c>
      <c r="E89">
        <v>0.69</v>
      </c>
      <c r="F89">
        <v>7.0000000000000007E-2</v>
      </c>
      <c r="G89">
        <v>4100</v>
      </c>
      <c r="H89">
        <v>300</v>
      </c>
      <c r="I89">
        <v>0.37</v>
      </c>
      <c r="J89">
        <v>0.05</v>
      </c>
      <c r="K89">
        <v>42</v>
      </c>
      <c r="L89">
        <v>1.7</v>
      </c>
      <c r="M89">
        <f t="shared" si="8"/>
        <v>4.4321082433103198</v>
      </c>
      <c r="N89">
        <f t="shared" si="9"/>
        <v>0.26307041966937267</v>
      </c>
      <c r="O89">
        <f t="shared" si="10"/>
        <v>2.3987446400790162</v>
      </c>
      <c r="P89">
        <f t="shared" si="11"/>
        <v>0.20448282126365683</v>
      </c>
      <c r="Q89">
        <f t="shared" si="12"/>
        <v>9.7092044955579215E-2</v>
      </c>
      <c r="R89">
        <f t="shared" si="13"/>
        <v>5.1415566958013893E-2</v>
      </c>
      <c r="S89">
        <f t="shared" si="14"/>
        <v>5.8505966831195577E-2</v>
      </c>
      <c r="T89">
        <f t="shared" si="15"/>
        <v>0.16223393701017502</v>
      </c>
      <c r="U89">
        <v>10</v>
      </c>
      <c r="V89">
        <v>6</v>
      </c>
      <c r="W89" s="9" t="s">
        <v>206</v>
      </c>
    </row>
    <row r="90" spans="1:23">
      <c r="A90" t="s">
        <v>207</v>
      </c>
      <c r="B90" t="s">
        <v>208</v>
      </c>
      <c r="C90">
        <v>0.02</v>
      </c>
      <c r="D90">
        <v>0.09</v>
      </c>
      <c r="E90">
        <v>0.42</v>
      </c>
      <c r="F90">
        <v>0</v>
      </c>
      <c r="G90">
        <v>30.6</v>
      </c>
      <c r="H90">
        <v>0.02</v>
      </c>
      <c r="I90">
        <v>7.0000000000000007E-2</v>
      </c>
      <c r="J90">
        <v>0.04</v>
      </c>
      <c r="K90">
        <v>8.9</v>
      </c>
      <c r="L90">
        <v>0.4</v>
      </c>
      <c r="M90">
        <f t="shared" si="8"/>
        <v>0.14345052372309916</v>
      </c>
      <c r="N90">
        <f t="shared" si="9"/>
        <v>6.2505674824879799E-5</v>
      </c>
      <c r="O90">
        <f t="shared" si="10"/>
        <v>7.6607894813578464E-2</v>
      </c>
      <c r="P90">
        <f t="shared" si="11"/>
        <v>3.4498329327028693E-3</v>
      </c>
      <c r="Q90">
        <f t="shared" si="12"/>
        <v>3.4430514522956618E-3</v>
      </c>
      <c r="R90">
        <f t="shared" si="13"/>
        <v>2.1555834135063786E-4</v>
      </c>
      <c r="S90">
        <f t="shared" si="14"/>
        <v>1.6690173161999667E-5</v>
      </c>
      <c r="T90">
        <f t="shared" si="15"/>
        <v>0</v>
      </c>
      <c r="U90">
        <v>4.1479452054794521</v>
      </c>
      <c r="V90">
        <v>2.86</v>
      </c>
      <c r="W90" s="9" t="s">
        <v>209</v>
      </c>
    </row>
    <row r="91" spans="1:23">
      <c r="A91" t="s">
        <v>210</v>
      </c>
      <c r="B91" t="s">
        <v>208</v>
      </c>
      <c r="C91">
        <v>0.02</v>
      </c>
      <c r="D91">
        <v>0.09</v>
      </c>
      <c r="E91">
        <v>0.42</v>
      </c>
      <c r="F91">
        <v>0</v>
      </c>
      <c r="G91">
        <v>48.14</v>
      </c>
      <c r="H91">
        <v>0.12</v>
      </c>
      <c r="I91">
        <v>0.33</v>
      </c>
      <c r="J91">
        <v>0.06</v>
      </c>
      <c r="K91">
        <v>2.7</v>
      </c>
      <c r="L91">
        <v>0.4</v>
      </c>
      <c r="M91">
        <f t="shared" si="8"/>
        <v>0.19404028825669251</v>
      </c>
      <c r="N91">
        <f t="shared" si="9"/>
        <v>3.2245997217564173E-4</v>
      </c>
      <c r="O91">
        <f t="shared" si="10"/>
        <v>2.5578320851057695E-2</v>
      </c>
      <c r="P91">
        <f t="shared" si="11"/>
        <v>3.8318237447865079E-3</v>
      </c>
      <c r="Q91">
        <f t="shared" si="12"/>
        <v>3.7893808668233615E-3</v>
      </c>
      <c r="R91">
        <f t="shared" si="13"/>
        <v>5.6834334289186661E-4</v>
      </c>
      <c r="S91">
        <f t="shared" si="14"/>
        <v>2.1253278646495798E-5</v>
      </c>
      <c r="T91">
        <f t="shared" si="15"/>
        <v>0</v>
      </c>
      <c r="U91">
        <v>4.1479452054794521</v>
      </c>
      <c r="V91">
        <v>2.86</v>
      </c>
      <c r="W91" s="9" t="s">
        <v>209</v>
      </c>
    </row>
    <row r="92" spans="1:23">
      <c r="A92" t="s">
        <v>211</v>
      </c>
      <c r="B92" t="s">
        <v>208</v>
      </c>
      <c r="C92">
        <v>0.02</v>
      </c>
      <c r="D92">
        <v>0.09</v>
      </c>
      <c r="E92">
        <v>0.42</v>
      </c>
      <c r="F92">
        <v>0</v>
      </c>
      <c r="G92">
        <v>123.98</v>
      </c>
      <c r="H92">
        <v>0.38</v>
      </c>
      <c r="I92">
        <v>0.33</v>
      </c>
      <c r="J92">
        <v>0.06</v>
      </c>
      <c r="K92">
        <v>5.5</v>
      </c>
      <c r="L92">
        <v>0.4</v>
      </c>
      <c r="M92">
        <f t="shared" si="8"/>
        <v>0.3645767270961684</v>
      </c>
      <c r="N92">
        <f t="shared" si="9"/>
        <v>7.4495432756113331E-4</v>
      </c>
      <c r="O92">
        <f t="shared" si="10"/>
        <v>7.1419938435393973E-2</v>
      </c>
      <c r="P92">
        <f t="shared" si="11"/>
        <v>5.4316806366706324E-3</v>
      </c>
      <c r="Q92">
        <f t="shared" si="12"/>
        <v>5.1941773407559264E-3</v>
      </c>
      <c r="R92">
        <f t="shared" si="13"/>
        <v>1.586931636203345E-3</v>
      </c>
      <c r="S92">
        <f t="shared" si="14"/>
        <v>7.2967620060896137E-5</v>
      </c>
      <c r="T92">
        <f t="shared" si="15"/>
        <v>0</v>
      </c>
      <c r="U92">
        <v>4.1479452054794521</v>
      </c>
      <c r="V92">
        <v>2.86</v>
      </c>
      <c r="W92" s="9" t="s">
        <v>209</v>
      </c>
    </row>
    <row r="93" spans="1:23">
      <c r="A93" t="s">
        <v>212</v>
      </c>
      <c r="B93" t="s">
        <v>208</v>
      </c>
      <c r="C93">
        <v>0.02</v>
      </c>
      <c r="D93">
        <v>0.09</v>
      </c>
      <c r="E93">
        <v>0.42</v>
      </c>
      <c r="F93">
        <v>0</v>
      </c>
      <c r="G93">
        <v>13.254300000000001</v>
      </c>
      <c r="H93">
        <v>8.9999999999999993E-3</v>
      </c>
      <c r="I93">
        <v>0.21</v>
      </c>
      <c r="J93">
        <v>0.17</v>
      </c>
      <c r="K93">
        <v>1.65</v>
      </c>
      <c r="L93">
        <v>0.32500000000000001</v>
      </c>
      <c r="M93">
        <f t="shared" si="8"/>
        <v>8.2121911825041402E-2</v>
      </c>
      <c r="N93">
        <f t="shared" si="9"/>
        <v>3.7175216416577871E-5</v>
      </c>
      <c r="O93">
        <f t="shared" si="10"/>
        <v>1.0532192541054036E-2</v>
      </c>
      <c r="P93">
        <f t="shared" si="11"/>
        <v>2.111485580640064E-3</v>
      </c>
      <c r="Q93">
        <f t="shared" si="12"/>
        <v>2.0745227732379165E-3</v>
      </c>
      <c r="R93">
        <f t="shared" si="13"/>
        <v>3.9334582457958904E-4</v>
      </c>
      <c r="S93">
        <f t="shared" si="14"/>
        <v>2.3838737332912413E-6</v>
      </c>
      <c r="T93">
        <f t="shared" si="15"/>
        <v>0</v>
      </c>
      <c r="U93">
        <v>4.1479452054794521</v>
      </c>
      <c r="V93">
        <v>2.86</v>
      </c>
      <c r="W93" s="9" t="s">
        <v>209</v>
      </c>
    </row>
    <row r="94" spans="1:23">
      <c r="A94" t="s">
        <v>213</v>
      </c>
      <c r="B94" t="s">
        <v>214</v>
      </c>
      <c r="C94">
        <v>-0.27</v>
      </c>
      <c r="D94">
        <v>0.09</v>
      </c>
      <c r="E94">
        <v>0.16400000000000001</v>
      </c>
      <c r="F94">
        <v>0</v>
      </c>
      <c r="G94">
        <v>5.3635999999999999</v>
      </c>
      <c r="H94">
        <v>6.9999999999999999E-4</v>
      </c>
      <c r="I94">
        <v>0.23</v>
      </c>
      <c r="J94">
        <v>0.11</v>
      </c>
      <c r="K94">
        <v>2.5499999999999998</v>
      </c>
      <c r="L94">
        <v>0.32500000000000001</v>
      </c>
      <c r="M94">
        <f t="shared" si="8"/>
        <v>3.2839028034864895E-2</v>
      </c>
      <c r="N94">
        <f t="shared" si="9"/>
        <v>2.8572003411148498E-6</v>
      </c>
      <c r="O94">
        <f t="shared" si="10"/>
        <v>6.4022055572007242E-3</v>
      </c>
      <c r="P94">
        <f t="shared" si="11"/>
        <v>8.3369758977345696E-4</v>
      </c>
      <c r="Q94">
        <f t="shared" si="12"/>
        <v>8.1596737493734735E-4</v>
      </c>
      <c r="R94">
        <f t="shared" si="13"/>
        <v>1.7102291267783584E-4</v>
      </c>
      <c r="S94">
        <f t="shared" si="14"/>
        <v>2.7851591530815793E-7</v>
      </c>
      <c r="T94">
        <f t="shared" si="15"/>
        <v>0</v>
      </c>
      <c r="U94">
        <f>1000/365</f>
        <v>2.7397260273972601</v>
      </c>
      <c r="V94">
        <v>0.59499999999999997</v>
      </c>
      <c r="W94" s="9" t="s">
        <v>193</v>
      </c>
    </row>
    <row r="95" spans="1:23">
      <c r="A95" t="s">
        <v>215</v>
      </c>
      <c r="B95" t="s">
        <v>214</v>
      </c>
      <c r="C95">
        <v>-0.27</v>
      </c>
      <c r="D95">
        <v>0.09</v>
      </c>
      <c r="E95">
        <v>0.16400000000000001</v>
      </c>
      <c r="F95">
        <v>0</v>
      </c>
      <c r="G95">
        <v>40.54</v>
      </c>
      <c r="H95">
        <v>0.2</v>
      </c>
      <c r="I95">
        <v>0.17</v>
      </c>
      <c r="J95">
        <v>0.16500000000000001</v>
      </c>
      <c r="K95">
        <v>1.49</v>
      </c>
      <c r="L95">
        <v>0.32</v>
      </c>
      <c r="M95">
        <f t="shared" si="8"/>
        <v>0.12647612057924823</v>
      </c>
      <c r="N95">
        <f t="shared" si="9"/>
        <v>4.1597145396891379E-4</v>
      </c>
      <c r="O95">
        <f t="shared" si="10"/>
        <v>7.4339370895995238E-3</v>
      </c>
      <c r="P95">
        <f t="shared" si="11"/>
        <v>1.6109717767864963E-3</v>
      </c>
      <c r="Q95">
        <f t="shared" si="12"/>
        <v>1.5965502474307703E-3</v>
      </c>
      <c r="R95">
        <f t="shared" si="13"/>
        <v>2.147275619022414E-4</v>
      </c>
      <c r="S95">
        <f t="shared" si="14"/>
        <v>1.2224859545468715E-5</v>
      </c>
      <c r="T95">
        <f t="shared" si="15"/>
        <v>0</v>
      </c>
      <c r="U95">
        <f>900/365</f>
        <v>2.4657534246575343</v>
      </c>
      <c r="V95">
        <v>0.59499999999999997</v>
      </c>
      <c r="W95" s="9" t="s">
        <v>193</v>
      </c>
    </row>
    <row r="96" spans="1:23">
      <c r="A96" t="s">
        <v>216</v>
      </c>
      <c r="B96" t="s">
        <v>217</v>
      </c>
      <c r="C96">
        <v>-0.09</v>
      </c>
      <c r="D96">
        <v>0.09</v>
      </c>
      <c r="E96">
        <v>0.47</v>
      </c>
      <c r="F96">
        <v>0</v>
      </c>
      <c r="G96">
        <v>14.207000000000001</v>
      </c>
      <c r="H96">
        <v>7.0000000000000001E-3</v>
      </c>
      <c r="I96">
        <v>0.31</v>
      </c>
      <c r="J96">
        <v>0.11</v>
      </c>
      <c r="K96">
        <v>3.04</v>
      </c>
      <c r="L96">
        <v>0.41</v>
      </c>
      <c r="M96">
        <f t="shared" si="8"/>
        <v>8.9297430686524903E-2</v>
      </c>
      <c r="N96">
        <f t="shared" si="9"/>
        <v>2.9332113972251904E-5</v>
      </c>
      <c r="O96">
        <f t="shared" si="10"/>
        <v>2.0815010364626452E-2</v>
      </c>
      <c r="P96">
        <f t="shared" si="11"/>
        <v>2.9150472423874587E-3</v>
      </c>
      <c r="Q96">
        <f t="shared" si="12"/>
        <v>2.8072875820713303E-3</v>
      </c>
      <c r="R96">
        <f t="shared" si="13"/>
        <v>7.8525484393601297E-4</v>
      </c>
      <c r="S96">
        <f t="shared" si="14"/>
        <v>3.4186216314113984E-6</v>
      </c>
      <c r="T96">
        <f t="shared" si="15"/>
        <v>0</v>
      </c>
      <c r="U96">
        <v>3.9887671232876709</v>
      </c>
      <c r="V96">
        <v>2.86</v>
      </c>
      <c r="W96" s="9" t="s">
        <v>209</v>
      </c>
    </row>
    <row r="97" spans="1:23" s="7" customFormat="1">
      <c r="A97" s="7" t="s">
        <v>218</v>
      </c>
      <c r="B97" s="7" t="s">
        <v>219</v>
      </c>
      <c r="C97" s="7">
        <v>-0.08</v>
      </c>
      <c r="D97" s="7">
        <v>0.1</v>
      </c>
      <c r="E97" s="7">
        <v>0.45</v>
      </c>
      <c r="F97" s="7">
        <v>0.05</v>
      </c>
      <c r="G97" s="7">
        <v>2.64561</v>
      </c>
      <c r="H97" s="7">
        <v>6.6E-4</v>
      </c>
      <c r="I97" s="7">
        <v>0.08</v>
      </c>
      <c r="J97" s="7">
        <v>7.5499999999999998E-2</v>
      </c>
      <c r="K97" s="7">
        <v>5.59</v>
      </c>
      <c r="L97" s="7">
        <v>0.55000000000000004</v>
      </c>
      <c r="M97" s="7">
        <f t="shared" si="8"/>
        <v>2.8700721243366149E-2</v>
      </c>
      <c r="N97" s="7">
        <f t="shared" si="9"/>
        <v>1.0630003928002844E-3</v>
      </c>
      <c r="O97" s="7">
        <f t="shared" si="10"/>
        <v>2.226100183976288E-2</v>
      </c>
      <c r="P97" s="7">
        <f t="shared" si="11"/>
        <v>2.7449283977394414E-3</v>
      </c>
      <c r="Q97" s="7">
        <f t="shared" si="12"/>
        <v>2.1902595727852567E-3</v>
      </c>
      <c r="R97" s="7">
        <f t="shared" si="13"/>
        <v>1.3532251520950866E-4</v>
      </c>
      <c r="S97" s="7">
        <f t="shared" si="14"/>
        <v>1.8511497933360674E-6</v>
      </c>
      <c r="T97" s="7">
        <f t="shared" si="15"/>
        <v>1.648963099241695E-3</v>
      </c>
      <c r="U97" s="7">
        <v>1.3698630136986301</v>
      </c>
      <c r="W97" s="8" t="s">
        <v>188</v>
      </c>
    </row>
    <row r="98" spans="1:23">
      <c r="A98" t="s">
        <v>220</v>
      </c>
      <c r="B98" t="s">
        <v>221</v>
      </c>
      <c r="C98">
        <v>-0.04</v>
      </c>
      <c r="D98">
        <v>0.09</v>
      </c>
      <c r="E98">
        <v>0.52</v>
      </c>
      <c r="F98">
        <v>0.04</v>
      </c>
      <c r="G98">
        <v>6.9050000000000002</v>
      </c>
      <c r="H98">
        <v>0.04</v>
      </c>
      <c r="I98">
        <v>0.121</v>
      </c>
      <c r="J98">
        <v>0.11799999999999999</v>
      </c>
      <c r="K98">
        <v>3.29</v>
      </c>
      <c r="L98">
        <v>0.12</v>
      </c>
      <c r="M98">
        <f t="shared" si="8"/>
        <v>5.70928417477157E-2</v>
      </c>
      <c r="N98">
        <f t="shared" si="9"/>
        <v>1.480430425570744E-3</v>
      </c>
      <c r="O98">
        <f t="shared" si="10"/>
        <v>1.9781539507145268E-2</v>
      </c>
      <c r="P98">
        <f t="shared" si="11"/>
        <v>1.2780017459814383E-3</v>
      </c>
      <c r="Q98">
        <f t="shared" si="12"/>
        <v>7.2151511880165118E-4</v>
      </c>
      <c r="R98">
        <f t="shared" si="13"/>
        <v>2.8663748043405507E-4</v>
      </c>
      <c r="S98">
        <f t="shared" si="14"/>
        <v>3.8197517754564842E-5</v>
      </c>
      <c r="T98">
        <f t="shared" si="15"/>
        <v>1.0144379234433472E-3</v>
      </c>
      <c r="U98">
        <f>1203.806</f>
        <v>1203.806</v>
      </c>
      <c r="V98">
        <v>2.7</v>
      </c>
      <c r="W98" s="9" t="s">
        <v>222</v>
      </c>
    </row>
    <row r="99" spans="1:23">
      <c r="A99" t="s">
        <v>223</v>
      </c>
      <c r="B99" t="s">
        <v>224</v>
      </c>
      <c r="C99">
        <v>-0.16</v>
      </c>
      <c r="D99">
        <v>0.09</v>
      </c>
      <c r="E99">
        <v>0.47</v>
      </c>
      <c r="F99">
        <v>0.04</v>
      </c>
      <c r="G99">
        <v>2.6497700000000002</v>
      </c>
      <c r="H99">
        <v>7.9000000000000001E-4</v>
      </c>
      <c r="I99">
        <v>0</v>
      </c>
      <c r="J99">
        <v>0</v>
      </c>
      <c r="K99">
        <v>1.82</v>
      </c>
      <c r="L99">
        <v>0.15</v>
      </c>
      <c r="M99">
        <f t="shared" si="8"/>
        <v>2.9150286591296613E-2</v>
      </c>
      <c r="N99">
        <f t="shared" si="9"/>
        <v>8.2697878139587251E-4</v>
      </c>
      <c r="O99">
        <f t="shared" si="10"/>
        <v>7.4888679953727267E-3</v>
      </c>
      <c r="P99">
        <f t="shared" si="11"/>
        <v>7.4932932581650341E-4</v>
      </c>
      <c r="Q99">
        <f t="shared" si="12"/>
        <v>6.1721439522302688E-4</v>
      </c>
      <c r="R99">
        <f t="shared" si="13"/>
        <v>0</v>
      </c>
      <c r="S99">
        <f t="shared" si="14"/>
        <v>7.4424141420380544E-7</v>
      </c>
      <c r="T99">
        <f t="shared" si="15"/>
        <v>4.2490031179419726E-4</v>
      </c>
      <c r="U99">
        <f>(1308.33682-439.55832)/365</f>
        <v>2.3802150684931509</v>
      </c>
      <c r="V99">
        <v>1.19</v>
      </c>
      <c r="W99" s="9" t="s">
        <v>225</v>
      </c>
    </row>
    <row r="100" spans="1:23">
      <c r="A100" t="s">
        <v>226</v>
      </c>
      <c r="B100" t="s">
        <v>224</v>
      </c>
      <c r="C100">
        <v>-0.16</v>
      </c>
      <c r="D100">
        <v>0.09</v>
      </c>
      <c r="E100">
        <v>0.47</v>
      </c>
      <c r="F100">
        <v>0.04</v>
      </c>
      <c r="G100">
        <v>13.74</v>
      </c>
      <c r="H100">
        <v>1.6E-2</v>
      </c>
      <c r="I100">
        <v>4.9000000000000002E-2</v>
      </c>
      <c r="J100">
        <v>4.2999999999999997E-2</v>
      </c>
      <c r="K100">
        <v>2.67</v>
      </c>
      <c r="L100">
        <v>0.255</v>
      </c>
      <c r="M100">
        <f t="shared" si="8"/>
        <v>8.7329679203000291E-2</v>
      </c>
      <c r="N100">
        <f t="shared" si="9"/>
        <v>2.4783651646834658E-3</v>
      </c>
      <c r="O100">
        <f t="shared" si="10"/>
        <v>1.8993000048685663E-2</v>
      </c>
      <c r="P100">
        <f t="shared" si="11"/>
        <v>2.1102828717514972E-3</v>
      </c>
      <c r="Q100">
        <f t="shared" si="12"/>
        <v>1.8139382068969453E-3</v>
      </c>
      <c r="R100">
        <f t="shared" si="13"/>
        <v>4.0114566175969188E-5</v>
      </c>
      <c r="S100">
        <f t="shared" si="14"/>
        <v>7.3723435414597441E-6</v>
      </c>
      <c r="T100">
        <f t="shared" si="15"/>
        <v>1.0776170240389029E-3</v>
      </c>
      <c r="U100">
        <f>(1308.33682-439.55832)/365</f>
        <v>2.3802150684931509</v>
      </c>
      <c r="V100">
        <v>1.19</v>
      </c>
      <c r="W100" s="9" t="s">
        <v>225</v>
      </c>
    </row>
    <row r="101" spans="1:23">
      <c r="A101" t="s">
        <v>227</v>
      </c>
      <c r="B101" t="s">
        <v>228</v>
      </c>
      <c r="C101">
        <v>-0.18</v>
      </c>
      <c r="D101">
        <v>0.1</v>
      </c>
      <c r="E101">
        <v>0.47</v>
      </c>
      <c r="F101">
        <v>0.05</v>
      </c>
      <c r="G101">
        <v>7.3708999999999998</v>
      </c>
      <c r="H101">
        <v>8.0000000000000004E-4</v>
      </c>
      <c r="I101">
        <v>0.08</v>
      </c>
      <c r="J101">
        <v>0.08</v>
      </c>
      <c r="K101">
        <v>3.11</v>
      </c>
      <c r="L101">
        <v>0.23</v>
      </c>
      <c r="M101">
        <f t="shared" si="8"/>
        <v>5.7656869142052772E-2</v>
      </c>
      <c r="N101">
        <f t="shared" si="9"/>
        <v>2.0445740839726127E-3</v>
      </c>
      <c r="O101">
        <f t="shared" si="10"/>
        <v>1.7939696082801573E-2</v>
      </c>
      <c r="P101">
        <f t="shared" si="11"/>
        <v>1.8418362268377139E-3</v>
      </c>
      <c r="Q101">
        <f t="shared" si="12"/>
        <v>1.3267299353840396E-3</v>
      </c>
      <c r="R101">
        <f t="shared" si="13"/>
        <v>1.1555359795685394E-4</v>
      </c>
      <c r="S101">
        <f t="shared" si="14"/>
        <v>6.490277924559758E-7</v>
      </c>
      <c r="T101">
        <f t="shared" si="15"/>
        <v>1.272318871120679E-3</v>
      </c>
      <c r="U101">
        <v>11.668493150684929</v>
      </c>
      <c r="V101">
        <v>2.39</v>
      </c>
      <c r="W101" s="9" t="s">
        <v>188</v>
      </c>
    </row>
    <row r="102" spans="1:23">
      <c r="A102" t="s">
        <v>229</v>
      </c>
      <c r="B102" t="s">
        <v>228</v>
      </c>
      <c r="C102">
        <v>-0.18</v>
      </c>
      <c r="D102">
        <v>0.1</v>
      </c>
      <c r="E102">
        <v>0.47</v>
      </c>
      <c r="F102">
        <v>0.05</v>
      </c>
      <c r="G102">
        <v>3693</v>
      </c>
      <c r="H102">
        <v>253</v>
      </c>
      <c r="I102">
        <v>0.17</v>
      </c>
      <c r="J102">
        <v>0.09</v>
      </c>
      <c r="K102">
        <v>3.1</v>
      </c>
      <c r="L102">
        <v>0.5</v>
      </c>
      <c r="M102">
        <f t="shared" si="8"/>
        <v>3.6371140099136956</v>
      </c>
      <c r="N102">
        <f t="shared" si="9"/>
        <v>0.21030612441009922</v>
      </c>
      <c r="O102">
        <f t="shared" si="10"/>
        <v>0.14040917943498507</v>
      </c>
      <c r="P102">
        <f t="shared" si="11"/>
        <v>2.5044136863632282E-2</v>
      </c>
      <c r="Q102">
        <f t="shared" si="12"/>
        <v>2.264664184435243E-2</v>
      </c>
      <c r="R102">
        <f t="shared" si="13"/>
        <v>2.2121928177893852E-3</v>
      </c>
      <c r="S102">
        <f t="shared" si="14"/>
        <v>3.2063834639454118E-3</v>
      </c>
      <c r="T102">
        <f t="shared" si="15"/>
        <v>9.958097832268446E-3</v>
      </c>
      <c r="U102">
        <v>11.668493150684929</v>
      </c>
      <c r="V102">
        <v>2.39</v>
      </c>
      <c r="W102" s="9" t="s">
        <v>188</v>
      </c>
    </row>
    <row r="103" spans="1:23">
      <c r="A103" t="s">
        <v>230</v>
      </c>
      <c r="B103" t="s">
        <v>231</v>
      </c>
      <c r="C103">
        <v>-0.04</v>
      </c>
      <c r="D103">
        <v>0.1</v>
      </c>
      <c r="E103">
        <v>0.44</v>
      </c>
      <c r="F103">
        <v>0.04</v>
      </c>
      <c r="G103">
        <v>2.64385</v>
      </c>
      <c r="H103">
        <v>9.0000000000000006E-5</v>
      </c>
      <c r="I103">
        <v>0.16</v>
      </c>
      <c r="J103">
        <v>1.9E-2</v>
      </c>
      <c r="K103">
        <v>18.34</v>
      </c>
      <c r="L103">
        <v>0.52</v>
      </c>
      <c r="M103">
        <f t="shared" si="8"/>
        <v>2.8473893540177882E-2</v>
      </c>
      <c r="N103">
        <f t="shared" si="9"/>
        <v>8.6284550076220676E-4</v>
      </c>
      <c r="O103">
        <f t="shared" si="10"/>
        <v>7.1234795149657013E-2</v>
      </c>
      <c r="P103">
        <f t="shared" si="11"/>
        <v>4.7715293768052173E-3</v>
      </c>
      <c r="Q103">
        <f t="shared" si="12"/>
        <v>2.0197433739270257E-3</v>
      </c>
      <c r="R103">
        <f t="shared" si="13"/>
        <v>2.2224320325837159E-4</v>
      </c>
      <c r="S103">
        <f t="shared" si="14"/>
        <v>8.0830752670904592E-7</v>
      </c>
      <c r="T103">
        <f t="shared" si="15"/>
        <v>4.3172603121004252E-3</v>
      </c>
      <c r="U103">
        <v>6.5</v>
      </c>
      <c r="V103">
        <v>4.2699999999999996</v>
      </c>
      <c r="W103" s="9" t="s">
        <v>188</v>
      </c>
    </row>
    <row r="104" spans="1:23">
      <c r="A104" t="s">
        <v>232</v>
      </c>
      <c r="B104" t="s">
        <v>233</v>
      </c>
      <c r="C104">
        <v>-0.08</v>
      </c>
      <c r="D104">
        <v>0.09</v>
      </c>
      <c r="E104">
        <v>0.47</v>
      </c>
      <c r="F104">
        <v>0.04</v>
      </c>
      <c r="G104">
        <v>8.7075999999999993</v>
      </c>
      <c r="H104">
        <v>2.2499999999999998E-3</v>
      </c>
      <c r="I104">
        <v>0.08</v>
      </c>
      <c r="J104">
        <v>7.4999999999999997E-2</v>
      </c>
      <c r="K104">
        <v>2.6</v>
      </c>
      <c r="L104">
        <v>0.315</v>
      </c>
      <c r="M104">
        <f t="shared" si="8"/>
        <v>6.4432209367085352E-2</v>
      </c>
      <c r="N104">
        <f t="shared" si="9"/>
        <v>1.827897794264782E-3</v>
      </c>
      <c r="O104">
        <f t="shared" si="10"/>
        <v>1.5854553803427544E-2</v>
      </c>
      <c r="P104">
        <f t="shared" si="11"/>
        <v>2.1232012783096348E-3</v>
      </c>
      <c r="Q104">
        <f t="shared" si="12"/>
        <v>1.9208401723383374E-3</v>
      </c>
      <c r="R104">
        <f t="shared" si="13"/>
        <v>9.5740059199441723E-5</v>
      </c>
      <c r="S104">
        <f t="shared" si="14"/>
        <v>1.365578960054511E-6</v>
      </c>
      <c r="T104">
        <f t="shared" si="15"/>
        <v>8.995491519675203E-4</v>
      </c>
      <c r="U104">
        <f>4335.9594/365</f>
        <v>11.879340821917808</v>
      </c>
      <c r="V104">
        <v>1.81</v>
      </c>
      <c r="W104" s="9" t="s">
        <v>234</v>
      </c>
    </row>
    <row r="105" spans="1:23">
      <c r="A105" t="s">
        <v>235</v>
      </c>
      <c r="B105" t="s">
        <v>236</v>
      </c>
      <c r="C105">
        <v>-0.21</v>
      </c>
      <c r="D105">
        <v>0.1</v>
      </c>
      <c r="E105">
        <v>0.3</v>
      </c>
      <c r="F105">
        <v>0.03</v>
      </c>
      <c r="G105">
        <v>5.3686499999999997</v>
      </c>
      <c r="H105">
        <v>9.0000000000000006E-5</v>
      </c>
      <c r="I105">
        <v>3.1E-2</v>
      </c>
      <c r="J105">
        <v>1.4E-2</v>
      </c>
      <c r="K105">
        <v>12.65</v>
      </c>
      <c r="L105">
        <v>0.18</v>
      </c>
      <c r="M105">
        <f t="shared" si="8"/>
        <v>4.0187276022244825E-2</v>
      </c>
      <c r="N105">
        <f t="shared" si="9"/>
        <v>1.3395759427007332E-3</v>
      </c>
      <c r="O105">
        <f t="shared" si="10"/>
        <v>4.8804638805455422E-2</v>
      </c>
      <c r="P105">
        <f t="shared" si="11"/>
        <v>3.3269964131290354E-3</v>
      </c>
      <c r="Q105">
        <f t="shared" si="12"/>
        <v>6.9445335849659888E-4</v>
      </c>
      <c r="R105">
        <f t="shared" si="13"/>
        <v>2.1201587967604521E-5</v>
      </c>
      <c r="S105">
        <f t="shared" si="14"/>
        <v>2.727201743759908E-7</v>
      </c>
      <c r="T105">
        <f t="shared" si="15"/>
        <v>3.2536425870303611E-3</v>
      </c>
      <c r="U105">
        <v>6.9671232876712326</v>
      </c>
      <c r="V105">
        <v>1.79</v>
      </c>
      <c r="W105" s="9" t="s">
        <v>188</v>
      </c>
    </row>
    <row r="106" spans="1:23">
      <c r="A106" t="s">
        <v>237</v>
      </c>
      <c r="B106" t="s">
        <v>236</v>
      </c>
      <c r="C106">
        <v>-0.21</v>
      </c>
      <c r="D106">
        <v>0.1</v>
      </c>
      <c r="E106">
        <v>0.3</v>
      </c>
      <c r="F106">
        <v>0.03</v>
      </c>
      <c r="G106">
        <v>12.918200000000001</v>
      </c>
      <c r="H106">
        <v>2.2000000000000001E-3</v>
      </c>
      <c r="I106">
        <v>7.0000000000000007E-2</v>
      </c>
      <c r="J106">
        <v>0.06</v>
      </c>
      <c r="K106">
        <v>3.18</v>
      </c>
      <c r="L106">
        <v>0.18</v>
      </c>
      <c r="M106">
        <f t="shared" si="8"/>
        <v>7.216276709365034E-2</v>
      </c>
      <c r="N106">
        <f t="shared" si="9"/>
        <v>2.4054395226090304E-3</v>
      </c>
      <c r="O106">
        <f t="shared" si="10"/>
        <v>1.640786762120269E-2</v>
      </c>
      <c r="P106">
        <f t="shared" si="11"/>
        <v>1.4366256098273143E-3</v>
      </c>
      <c r="Q106">
        <f t="shared" si="12"/>
        <v>9.2874722384166163E-4</v>
      </c>
      <c r="R106">
        <f t="shared" si="13"/>
        <v>6.9252380674355665E-5</v>
      </c>
      <c r="S106">
        <f t="shared" si="14"/>
        <v>9.3143288194552207E-7</v>
      </c>
      <c r="T106">
        <f t="shared" si="15"/>
        <v>1.0938578414135128E-3</v>
      </c>
      <c r="U106">
        <v>6.9671232876712326</v>
      </c>
      <c r="V106">
        <v>1.79</v>
      </c>
      <c r="W106" s="9" t="s">
        <v>188</v>
      </c>
    </row>
    <row r="107" spans="1:23">
      <c r="A107" t="s">
        <v>238</v>
      </c>
      <c r="B107" t="s">
        <v>236</v>
      </c>
      <c r="C107">
        <v>-0.21</v>
      </c>
      <c r="D107">
        <v>0.1</v>
      </c>
      <c r="E107">
        <v>0.3</v>
      </c>
      <c r="F107">
        <v>0.03</v>
      </c>
      <c r="G107">
        <v>66.64</v>
      </c>
      <c r="H107">
        <v>0.08</v>
      </c>
      <c r="I107">
        <v>0.25</v>
      </c>
      <c r="J107">
        <v>0.09</v>
      </c>
      <c r="K107">
        <v>2.16</v>
      </c>
      <c r="L107">
        <v>0.22</v>
      </c>
      <c r="M107">
        <f t="shared" si="8"/>
        <v>0.21544437891008714</v>
      </c>
      <c r="N107">
        <f t="shared" si="9"/>
        <v>7.1835489204252045E-3</v>
      </c>
      <c r="O107">
        <f t="shared" si="10"/>
        <v>1.8691409164649096E-2</v>
      </c>
      <c r="P107">
        <f t="shared" si="11"/>
        <v>2.319121427508208E-3</v>
      </c>
      <c r="Q107">
        <f t="shared" si="12"/>
        <v>1.9037546371401856E-3</v>
      </c>
      <c r="R107">
        <f t="shared" si="13"/>
        <v>4.4859381995157827E-4</v>
      </c>
      <c r="S107">
        <f t="shared" si="14"/>
        <v>7.4795554880548579E-6</v>
      </c>
      <c r="T107">
        <f t="shared" si="15"/>
        <v>1.2460939443099397E-3</v>
      </c>
      <c r="U107">
        <v>6.9671232876712326</v>
      </c>
      <c r="V107">
        <v>1.79</v>
      </c>
      <c r="W107" s="9" t="s">
        <v>188</v>
      </c>
    </row>
    <row r="108" spans="1:23">
      <c r="A108" t="s">
        <v>239</v>
      </c>
      <c r="B108" t="s">
        <v>236</v>
      </c>
      <c r="C108">
        <v>-0.21</v>
      </c>
      <c r="D108">
        <v>0.1</v>
      </c>
      <c r="E108">
        <v>0.3</v>
      </c>
      <c r="F108">
        <v>0.03</v>
      </c>
      <c r="G108">
        <v>3.1494499999999999</v>
      </c>
      <c r="H108">
        <v>1.7000000000000001E-4</v>
      </c>
      <c r="I108">
        <v>0.32</v>
      </c>
      <c r="J108">
        <v>0.09</v>
      </c>
      <c r="K108">
        <v>1.96</v>
      </c>
      <c r="L108">
        <v>0.2</v>
      </c>
      <c r="M108">
        <f t="shared" si="8"/>
        <v>2.8162312973613081E-2</v>
      </c>
      <c r="N108">
        <f t="shared" si="9"/>
        <v>9.3874431280979416E-4</v>
      </c>
      <c r="O108">
        <f t="shared" si="10"/>
        <v>6.0002137936655264E-3</v>
      </c>
      <c r="P108">
        <f t="shared" si="11"/>
        <v>7.5627110302224111E-4</v>
      </c>
      <c r="Q108">
        <f t="shared" si="12"/>
        <v>6.1226671363933955E-4</v>
      </c>
      <c r="R108">
        <f t="shared" si="13"/>
        <v>1.9252022867376019E-4</v>
      </c>
      <c r="S108">
        <f t="shared" si="14"/>
        <v>1.0795920397986313E-7</v>
      </c>
      <c r="T108">
        <f t="shared" si="15"/>
        <v>4.0001425291103513E-4</v>
      </c>
      <c r="U108">
        <v>6.9671232876712326</v>
      </c>
      <c r="V108">
        <v>1.79</v>
      </c>
      <c r="W108" s="9" t="s">
        <v>188</v>
      </c>
    </row>
    <row r="109" spans="1:23" s="7" customFormat="1">
      <c r="A109" s="7" t="s">
        <v>240</v>
      </c>
      <c r="B109" s="7" t="s">
        <v>241</v>
      </c>
      <c r="M109" s="7">
        <f t="shared" si="8"/>
        <v>0</v>
      </c>
      <c r="N109" s="7" t="e">
        <f t="shared" si="9"/>
        <v>#DIV/0!</v>
      </c>
      <c r="O109" s="7">
        <f t="shared" si="10"/>
        <v>0</v>
      </c>
      <c r="P109" s="7" t="e">
        <f t="shared" si="11"/>
        <v>#DIV/0!</v>
      </c>
      <c r="Q109" s="7">
        <f t="shared" si="12"/>
        <v>0</v>
      </c>
      <c r="R109" s="7">
        <f t="shared" si="13"/>
        <v>0</v>
      </c>
      <c r="S109" s="7" t="e">
        <f t="shared" si="14"/>
        <v>#DIV/0!</v>
      </c>
      <c r="T109" s="7" t="e">
        <f t="shared" si="15"/>
        <v>#DIV/0!</v>
      </c>
      <c r="W109" s="8"/>
    </row>
    <row r="110" spans="1:23">
      <c r="A110" t="s">
        <v>242</v>
      </c>
      <c r="B110" t="s">
        <v>243</v>
      </c>
      <c r="C110">
        <v>-0.38</v>
      </c>
      <c r="D110">
        <v>0.09</v>
      </c>
      <c r="E110">
        <v>0.39</v>
      </c>
      <c r="F110">
        <v>0.03</v>
      </c>
      <c r="G110">
        <v>14.638</v>
      </c>
      <c r="H110">
        <v>1.2500000000000001E-2</v>
      </c>
      <c r="I110">
        <v>0.13</v>
      </c>
      <c r="J110">
        <v>0.11</v>
      </c>
      <c r="K110">
        <v>1.67</v>
      </c>
      <c r="L110">
        <v>0.28999999999999998</v>
      </c>
      <c r="M110">
        <f t="shared" si="8"/>
        <v>8.5601384301236427E-2</v>
      </c>
      <c r="N110">
        <f t="shared" si="9"/>
        <v>2.1954482133507529E-3</v>
      </c>
      <c r="O110">
        <f t="shared" si="10"/>
        <v>1.0635611396488311E-2</v>
      </c>
      <c r="P110">
        <f t="shared" si="11"/>
        <v>1.9319601761956693E-3</v>
      </c>
      <c r="Q110">
        <f t="shared" si="12"/>
        <v>1.8469025778332993E-3</v>
      </c>
      <c r="R110">
        <f t="shared" si="13"/>
        <v>1.5470373611004256E-4</v>
      </c>
      <c r="S110">
        <f t="shared" si="14"/>
        <v>3.0273976967733277E-6</v>
      </c>
      <c r="T110">
        <f t="shared" si="15"/>
        <v>5.4541596905068252E-4</v>
      </c>
      <c r="U110">
        <f>(7646.377-6438.576)/365</f>
        <v>3.3090438356164396</v>
      </c>
      <c r="V110">
        <v>1.61</v>
      </c>
      <c r="W110" s="9" t="s">
        <v>234</v>
      </c>
    </row>
    <row r="111" spans="1:23">
      <c r="A111" t="s">
        <v>244</v>
      </c>
      <c r="B111" t="s">
        <v>245</v>
      </c>
      <c r="C111">
        <v>-0.04</v>
      </c>
      <c r="D111">
        <v>0.1</v>
      </c>
      <c r="E111">
        <v>0.54</v>
      </c>
      <c r="F111">
        <v>0.05</v>
      </c>
      <c r="G111">
        <v>598.29999999999995</v>
      </c>
      <c r="H111">
        <v>4.2</v>
      </c>
      <c r="I111">
        <v>0.3</v>
      </c>
      <c r="J111">
        <v>0.08</v>
      </c>
      <c r="K111">
        <v>5.62</v>
      </c>
      <c r="L111">
        <v>0.02</v>
      </c>
      <c r="M111">
        <f t="shared" si="8"/>
        <v>1.1320927579407429</v>
      </c>
      <c r="N111">
        <f t="shared" si="9"/>
        <v>3.5340527147194163E-2</v>
      </c>
      <c r="O111">
        <f t="shared" si="10"/>
        <v>0.14735651497607627</v>
      </c>
      <c r="P111">
        <f t="shared" si="11"/>
        <v>9.9114130578353277E-3</v>
      </c>
      <c r="Q111">
        <f t="shared" si="12"/>
        <v>5.2440040916753119E-4</v>
      </c>
      <c r="R111">
        <f t="shared" si="13"/>
        <v>3.8863256696987148E-3</v>
      </c>
      <c r="S111">
        <f t="shared" si="14"/>
        <v>3.448088266196004E-4</v>
      </c>
      <c r="T111">
        <f t="shared" si="15"/>
        <v>9.0960811713627319E-3</v>
      </c>
      <c r="U111">
        <v>10.142465753424659</v>
      </c>
      <c r="V111">
        <v>4.2</v>
      </c>
      <c r="W111" s="9" t="s">
        <v>115</v>
      </c>
    </row>
    <row r="112" spans="1:23" s="7" customFormat="1">
      <c r="A112" s="7" t="s">
        <v>246</v>
      </c>
      <c r="B112" s="7" t="s">
        <v>245</v>
      </c>
      <c r="C112" s="7">
        <v>-0.04</v>
      </c>
      <c r="D112" s="7">
        <v>0.1</v>
      </c>
      <c r="E112" s="7">
        <v>0.54</v>
      </c>
      <c r="F112" s="7">
        <v>0.05</v>
      </c>
      <c r="G112" s="7">
        <v>4.4762000000000004</v>
      </c>
      <c r="H112" s="7">
        <v>4.0000000000000002E-4</v>
      </c>
      <c r="I112" s="7">
        <v>0.2</v>
      </c>
      <c r="J112" s="7">
        <v>0.15</v>
      </c>
      <c r="M112" s="7">
        <f t="shared" si="8"/>
        <v>4.330542770273741E-2</v>
      </c>
      <c r="N112" s="7">
        <f t="shared" si="9"/>
        <v>1.3365897646387857E-3</v>
      </c>
      <c r="O112" s="7">
        <f t="shared" si="10"/>
        <v>0</v>
      </c>
      <c r="P112" s="7">
        <f t="shared" si="11"/>
        <v>0</v>
      </c>
      <c r="Q112" s="7">
        <f t="shared" si="12"/>
        <v>0</v>
      </c>
      <c r="R112" s="7">
        <f t="shared" si="13"/>
        <v>0</v>
      </c>
      <c r="S112" s="7">
        <f t="shared" si="14"/>
        <v>0</v>
      </c>
      <c r="T112" s="7">
        <f t="shared" si="15"/>
        <v>0</v>
      </c>
      <c r="W112" s="8" t="s">
        <v>115</v>
      </c>
    </row>
    <row r="113" spans="1:23">
      <c r="A113" t="s">
        <v>247</v>
      </c>
      <c r="B113" t="s">
        <v>248</v>
      </c>
      <c r="C113">
        <v>-0.52</v>
      </c>
      <c r="D113">
        <v>0.1</v>
      </c>
      <c r="E113">
        <v>0.3</v>
      </c>
      <c r="F113">
        <v>0.03</v>
      </c>
      <c r="G113">
        <v>7.2004000000000001</v>
      </c>
      <c r="H113">
        <v>1.6999999999999999E-3</v>
      </c>
      <c r="I113">
        <v>0.13</v>
      </c>
      <c r="J113">
        <v>0.1</v>
      </c>
      <c r="K113">
        <v>3.93</v>
      </c>
      <c r="L113">
        <v>0.4</v>
      </c>
      <c r="M113">
        <f t="shared" si="8"/>
        <v>4.8874567142234378E-2</v>
      </c>
      <c r="N113">
        <f t="shared" si="9"/>
        <v>1.6291704004997537E-3</v>
      </c>
      <c r="O113">
        <f t="shared" si="10"/>
        <v>1.658700333111255E-2</v>
      </c>
      <c r="P113">
        <f t="shared" si="11"/>
        <v>2.0300430549980322E-3</v>
      </c>
      <c r="Q113">
        <f t="shared" si="12"/>
        <v>1.6882446138536946E-3</v>
      </c>
      <c r="R113">
        <f t="shared" si="13"/>
        <v>2.1933785302050976E-4</v>
      </c>
      <c r="S113">
        <f t="shared" si="14"/>
        <v>1.3053860740556699E-6</v>
      </c>
      <c r="T113">
        <f t="shared" si="15"/>
        <v>1.1058002220741699E-3</v>
      </c>
      <c r="U113">
        <v>7.279452054794521</v>
      </c>
      <c r="V113">
        <v>1.73</v>
      </c>
      <c r="W113" s="9" t="s">
        <v>188</v>
      </c>
    </row>
    <row r="114" spans="1:23">
      <c r="A114" t="s">
        <v>249</v>
      </c>
      <c r="B114" t="s">
        <v>248</v>
      </c>
      <c r="C114">
        <v>-0.52</v>
      </c>
      <c r="D114">
        <v>0.1</v>
      </c>
      <c r="E114">
        <v>0.3</v>
      </c>
      <c r="F114">
        <v>0.03</v>
      </c>
      <c r="G114">
        <v>28.14</v>
      </c>
      <c r="H114">
        <v>5.3000000000000817E-2</v>
      </c>
      <c r="I114">
        <v>0.02</v>
      </c>
      <c r="J114">
        <v>0.15</v>
      </c>
      <c r="K114">
        <v>1.71</v>
      </c>
      <c r="L114">
        <v>0.47</v>
      </c>
      <c r="M114">
        <f t="shared" si="8"/>
        <v>0.12126288710955521</v>
      </c>
      <c r="N114">
        <f t="shared" si="9"/>
        <v>4.0449629632179464E-3</v>
      </c>
      <c r="O114">
        <f t="shared" si="10"/>
        <v>1.1463263027616787E-2</v>
      </c>
      <c r="P114">
        <f t="shared" si="11"/>
        <v>3.2422691569855672E-3</v>
      </c>
      <c r="Q114">
        <f t="shared" si="12"/>
        <v>3.1507214169473044E-3</v>
      </c>
      <c r="R114">
        <f t="shared" si="13"/>
        <v>3.440355050305158E-5</v>
      </c>
      <c r="S114">
        <f t="shared" si="14"/>
        <v>7.1967891549834049E-6</v>
      </c>
      <c r="T114">
        <f t="shared" si="15"/>
        <v>7.6421753517445247E-4</v>
      </c>
      <c r="U114">
        <v>7.279452054794521</v>
      </c>
      <c r="V114">
        <v>1.73</v>
      </c>
      <c r="W114" s="9" t="s">
        <v>188</v>
      </c>
    </row>
    <row r="115" spans="1:23">
      <c r="A115" t="s">
        <v>250</v>
      </c>
      <c r="B115" t="s">
        <v>248</v>
      </c>
      <c r="C115">
        <v>-0.52</v>
      </c>
      <c r="D115">
        <v>0.1</v>
      </c>
      <c r="E115">
        <v>0.3</v>
      </c>
      <c r="F115">
        <v>0.03</v>
      </c>
      <c r="G115">
        <v>91.61</v>
      </c>
      <c r="H115">
        <v>0.81000000000000227</v>
      </c>
      <c r="I115">
        <v>0.03</v>
      </c>
      <c r="J115">
        <v>0.2</v>
      </c>
      <c r="K115">
        <v>1.52</v>
      </c>
      <c r="L115">
        <v>0.43</v>
      </c>
      <c r="M115">
        <f t="shared" si="8"/>
        <v>0.26636291805925622</v>
      </c>
      <c r="N115">
        <f t="shared" si="9"/>
        <v>9.0165199874769463E-3</v>
      </c>
      <c r="O115">
        <f t="shared" si="10"/>
        <v>1.5098020852226375E-2</v>
      </c>
      <c r="P115">
        <f t="shared" si="11"/>
        <v>4.3893098522202276E-3</v>
      </c>
      <c r="Q115">
        <f t="shared" si="12"/>
        <v>4.2711506358271978E-3</v>
      </c>
      <c r="R115">
        <f t="shared" si="13"/>
        <v>9.0669727868439873E-5</v>
      </c>
      <c r="S115">
        <f t="shared" si="14"/>
        <v>4.4498042027083663E-5</v>
      </c>
      <c r="T115">
        <f t="shared" si="15"/>
        <v>1.0065347234817583E-3</v>
      </c>
      <c r="U115">
        <v>7.279452054794521</v>
      </c>
      <c r="V115">
        <v>2.5099999999999998</v>
      </c>
      <c r="W115" s="9" t="s">
        <v>188</v>
      </c>
    </row>
    <row r="116" spans="1:23">
      <c r="A116" t="s">
        <v>251</v>
      </c>
      <c r="B116" t="s">
        <v>248</v>
      </c>
      <c r="C116">
        <v>-0.52</v>
      </c>
      <c r="D116">
        <v>0.1</v>
      </c>
      <c r="E116">
        <v>0.3</v>
      </c>
      <c r="F116">
        <v>0.03</v>
      </c>
      <c r="G116">
        <v>62.24</v>
      </c>
      <c r="H116">
        <v>0.54999999999999716</v>
      </c>
      <c r="I116">
        <v>0.02</v>
      </c>
      <c r="J116">
        <v>0.22</v>
      </c>
      <c r="K116">
        <v>0.92</v>
      </c>
      <c r="L116">
        <v>0.45</v>
      </c>
      <c r="M116">
        <f t="shared" si="8"/>
        <v>0.20585348853849667</v>
      </c>
      <c r="N116">
        <f t="shared" si="9"/>
        <v>6.9681239898771513E-3</v>
      </c>
      <c r="O116">
        <f t="shared" si="10"/>
        <v>8.035541310043165E-3</v>
      </c>
      <c r="P116">
        <f t="shared" si="11"/>
        <v>3.9669952812412743E-3</v>
      </c>
      <c r="Q116">
        <f t="shared" si="12"/>
        <v>3.9304278146950269E-3</v>
      </c>
      <c r="R116">
        <f t="shared" si="13"/>
        <v>3.5370529976180402E-5</v>
      </c>
      <c r="S116">
        <f t="shared" si="14"/>
        <v>2.3669385821142443E-5</v>
      </c>
      <c r="T116">
        <f t="shared" si="15"/>
        <v>5.357027540028777E-4</v>
      </c>
      <c r="U116">
        <v>7.279452054794521</v>
      </c>
      <c r="V116">
        <v>2.5099999999999998</v>
      </c>
      <c r="W116" s="9" t="s">
        <v>188</v>
      </c>
    </row>
    <row r="117" spans="1:23">
      <c r="A117" t="s">
        <v>252</v>
      </c>
      <c r="B117" t="s">
        <v>248</v>
      </c>
      <c r="C117">
        <v>-0.52</v>
      </c>
      <c r="D117">
        <v>0.1</v>
      </c>
      <c r="E117">
        <v>0.3</v>
      </c>
      <c r="F117">
        <v>0.03</v>
      </c>
      <c r="G117">
        <v>39.026000000000003</v>
      </c>
      <c r="H117">
        <v>0.19399999999999551</v>
      </c>
      <c r="I117">
        <v>0.03</v>
      </c>
      <c r="J117">
        <v>0.16</v>
      </c>
      <c r="K117">
        <v>1.08</v>
      </c>
      <c r="L117">
        <v>0.46500000000000002</v>
      </c>
      <c r="M117">
        <f t="shared" si="8"/>
        <v>0.15080458137758901</v>
      </c>
      <c r="N117">
        <f t="shared" si="9"/>
        <v>5.051602124608783E-3</v>
      </c>
      <c r="O117">
        <f t="shared" si="10"/>
        <v>8.071803373453288E-3</v>
      </c>
      <c r="P117">
        <f t="shared" si="11"/>
        <v>3.5170131879941995E-3</v>
      </c>
      <c r="Q117">
        <f t="shared" si="12"/>
        <v>3.4753597857923872E-3</v>
      </c>
      <c r="R117">
        <f t="shared" si="13"/>
        <v>3.8779557794590914E-5</v>
      </c>
      <c r="S117">
        <f t="shared" si="14"/>
        <v>1.3375099117254326E-5</v>
      </c>
      <c r="T117">
        <f t="shared" si="15"/>
        <v>5.3812022489688584E-4</v>
      </c>
      <c r="U117">
        <v>7.279452054794521</v>
      </c>
      <c r="V117">
        <v>2.5099999999999998</v>
      </c>
      <c r="W117" s="9" t="s">
        <v>188</v>
      </c>
    </row>
    <row r="118" spans="1:23">
      <c r="A118" t="s">
        <v>253</v>
      </c>
      <c r="B118" t="s">
        <v>248</v>
      </c>
      <c r="C118">
        <v>-0.52</v>
      </c>
      <c r="D118">
        <v>0.1</v>
      </c>
      <c r="E118">
        <v>0.3</v>
      </c>
      <c r="F118">
        <v>0.03</v>
      </c>
      <c r="G118">
        <v>256.2</v>
      </c>
      <c r="H118">
        <v>13.80000000000001</v>
      </c>
      <c r="I118">
        <v>0.08</v>
      </c>
      <c r="J118">
        <v>0.41</v>
      </c>
      <c r="K118">
        <v>0.95</v>
      </c>
      <c r="L118">
        <v>0.46</v>
      </c>
      <c r="M118">
        <f t="shared" si="8"/>
        <v>0.52872672023149614</v>
      </c>
      <c r="N118">
        <f t="shared" si="9"/>
        <v>2.5905447922063427E-2</v>
      </c>
      <c r="O118">
        <f t="shared" si="10"/>
        <v>1.325806358519227E-2</v>
      </c>
      <c r="P118">
        <f t="shared" si="11"/>
        <v>6.4993780185762925E-3</v>
      </c>
      <c r="Q118">
        <f t="shared" si="12"/>
        <v>6.4196939465141524E-3</v>
      </c>
      <c r="R118">
        <f t="shared" si="13"/>
        <v>4.3766554508283646E-4</v>
      </c>
      <c r="S118">
        <f t="shared" si="14"/>
        <v>2.3804485750150088E-4</v>
      </c>
      <c r="T118">
        <f t="shared" si="15"/>
        <v>8.8387090567948468E-4</v>
      </c>
      <c r="U118">
        <v>7.279452054794521</v>
      </c>
      <c r="V118">
        <v>2.5099999999999998</v>
      </c>
      <c r="W118" s="9" t="s">
        <v>188</v>
      </c>
    </row>
    <row r="119" spans="1:23">
      <c r="A119" t="s">
        <v>254</v>
      </c>
      <c r="B119" t="s">
        <v>255</v>
      </c>
      <c r="C119">
        <v>-0.24</v>
      </c>
      <c r="D119">
        <v>0.1</v>
      </c>
      <c r="E119">
        <v>0.35</v>
      </c>
      <c r="F119">
        <v>0.03</v>
      </c>
      <c r="G119">
        <v>4.6938000000000004</v>
      </c>
      <c r="H119">
        <v>7.0000000000000001E-3</v>
      </c>
      <c r="I119">
        <v>0.2</v>
      </c>
      <c r="J119">
        <v>0.02</v>
      </c>
      <c r="K119">
        <v>8.6999999999999993</v>
      </c>
      <c r="L119">
        <v>0.19</v>
      </c>
      <c r="M119">
        <f t="shared" si="8"/>
        <v>3.8682139983797201E-2</v>
      </c>
      <c r="N119">
        <f t="shared" si="9"/>
        <v>1.1058729308590434E-3</v>
      </c>
      <c r="O119">
        <f t="shared" si="10"/>
        <v>3.4867321116565778E-2</v>
      </c>
      <c r="P119">
        <f t="shared" si="11"/>
        <v>2.1379837806826878E-3</v>
      </c>
      <c r="Q119">
        <f t="shared" si="12"/>
        <v>7.6147023128132166E-4</v>
      </c>
      <c r="R119">
        <f t="shared" si="13"/>
        <v>1.4528050465235744E-4</v>
      </c>
      <c r="S119">
        <f t="shared" si="14"/>
        <v>1.7332882228752851E-5</v>
      </c>
      <c r="T119">
        <f t="shared" si="15"/>
        <v>1.9924183495180449E-3</v>
      </c>
      <c r="U119">
        <v>2.054794520547945</v>
      </c>
      <c r="V119">
        <v>3.27</v>
      </c>
      <c r="W119" s="9" t="s">
        <v>188</v>
      </c>
    </row>
    <row r="120" spans="1:23">
      <c r="A120" t="s">
        <v>256</v>
      </c>
      <c r="B120" t="s">
        <v>257</v>
      </c>
      <c r="C120">
        <v>0.08</v>
      </c>
      <c r="D120">
        <v>0.2</v>
      </c>
      <c r="E120">
        <v>0.71</v>
      </c>
      <c r="F120">
        <v>7.0000000000000007E-2</v>
      </c>
      <c r="G120">
        <v>1050.3</v>
      </c>
      <c r="H120">
        <v>1.2</v>
      </c>
      <c r="I120">
        <v>0.32800000000000001</v>
      </c>
      <c r="J120">
        <v>4.0000000000000001E-3</v>
      </c>
      <c r="K120">
        <v>124.5</v>
      </c>
      <c r="L120">
        <v>0.3</v>
      </c>
      <c r="M120">
        <f t="shared" si="8"/>
        <v>1.8048167667787067</v>
      </c>
      <c r="N120">
        <f t="shared" si="9"/>
        <v>5.9329155750953905E-2</v>
      </c>
      <c r="O120">
        <f t="shared" si="10"/>
        <v>4.6802947276731235</v>
      </c>
      <c r="P120">
        <f t="shared" si="11"/>
        <v>0.30791371516232341</v>
      </c>
      <c r="Q120">
        <f t="shared" si="12"/>
        <v>1.1277818620899093E-2</v>
      </c>
      <c r="R120">
        <f t="shared" si="13"/>
        <v>6.8808119562033167E-3</v>
      </c>
      <c r="S120">
        <f t="shared" si="14"/>
        <v>1.7824601457385979E-3</v>
      </c>
      <c r="T120">
        <f t="shared" si="15"/>
        <v>0.30762500557475941</v>
      </c>
      <c r="U120">
        <v>4.0684931506849313</v>
      </c>
      <c r="V120">
        <v>3.4</v>
      </c>
      <c r="W120" s="9" t="s">
        <v>115</v>
      </c>
    </row>
    <row r="121" spans="1:23">
      <c r="A121" t="s">
        <v>258</v>
      </c>
      <c r="B121" t="s">
        <v>257</v>
      </c>
      <c r="C121">
        <v>0.08</v>
      </c>
      <c r="D121">
        <v>0.2</v>
      </c>
      <c r="E121">
        <v>0.71</v>
      </c>
      <c r="F121">
        <v>7.0000000000000007E-2</v>
      </c>
      <c r="G121">
        <v>7462.9</v>
      </c>
      <c r="H121">
        <v>103</v>
      </c>
      <c r="I121">
        <v>0.2</v>
      </c>
      <c r="J121">
        <v>0.2</v>
      </c>
      <c r="K121">
        <v>90</v>
      </c>
      <c r="L121">
        <v>1.2</v>
      </c>
      <c r="M121">
        <f t="shared" si="8"/>
        <v>6.6705650158723051</v>
      </c>
      <c r="N121">
        <f t="shared" si="9"/>
        <v>0.22765029959297925</v>
      </c>
      <c r="O121">
        <f t="shared" si="10"/>
        <v>6.746259693383938</v>
      </c>
      <c r="P121">
        <f t="shared" si="11"/>
        <v>0.5335598110061458</v>
      </c>
      <c r="Q121">
        <f t="shared" si="12"/>
        <v>8.9950129245119179E-2</v>
      </c>
      <c r="R121">
        <f t="shared" si="13"/>
        <v>0.28109415389099751</v>
      </c>
      <c r="S121">
        <f t="shared" si="14"/>
        <v>3.1036404454860979E-2</v>
      </c>
      <c r="T121">
        <f t="shared" si="15"/>
        <v>0.44341613008157349</v>
      </c>
      <c r="U121">
        <v>4.0684931506849313</v>
      </c>
      <c r="V121">
        <v>3.4</v>
      </c>
      <c r="W121" s="9" t="s">
        <v>115</v>
      </c>
    </row>
    <row r="122" spans="1:23">
      <c r="A122" t="s">
        <v>259</v>
      </c>
      <c r="B122" t="s">
        <v>257</v>
      </c>
      <c r="C122">
        <v>0.08</v>
      </c>
      <c r="D122">
        <v>0.2</v>
      </c>
      <c r="E122">
        <v>0.71</v>
      </c>
      <c r="F122">
        <v>7.0000000000000007E-2</v>
      </c>
      <c r="G122">
        <v>3.6</v>
      </c>
      <c r="H122">
        <v>8.0000000000000004E-4</v>
      </c>
      <c r="I122">
        <v>0.15</v>
      </c>
      <c r="J122">
        <v>0.09</v>
      </c>
      <c r="K122">
        <v>2.4</v>
      </c>
      <c r="L122">
        <v>0.2</v>
      </c>
      <c r="M122">
        <f t="shared" si="8"/>
        <v>4.102915195144035E-2</v>
      </c>
      <c r="N122">
        <f t="shared" si="9"/>
        <v>1.348389586163074E-3</v>
      </c>
      <c r="O122">
        <f t="shared" si="10"/>
        <v>1.4237033710840698E-2</v>
      </c>
      <c r="P122">
        <f t="shared" si="11"/>
        <v>1.5237828079104308E-3</v>
      </c>
      <c r="Q122">
        <f t="shared" si="12"/>
        <v>1.1864194759033915E-3</v>
      </c>
      <c r="R122">
        <f t="shared" si="13"/>
        <v>1.9662399498347763E-4</v>
      </c>
      <c r="S122">
        <f t="shared" si="14"/>
        <v>1.0545950896919038E-6</v>
      </c>
      <c r="T122">
        <f t="shared" si="15"/>
        <v>9.3576747395197099E-4</v>
      </c>
      <c r="U122">
        <v>4.0684931506849313</v>
      </c>
      <c r="V122">
        <v>3.4</v>
      </c>
      <c r="W122" s="9" t="s">
        <v>115</v>
      </c>
    </row>
    <row r="123" spans="1:23">
      <c r="A123" t="s">
        <v>260</v>
      </c>
      <c r="B123" t="s">
        <v>257</v>
      </c>
      <c r="C123">
        <v>0.08</v>
      </c>
      <c r="D123">
        <v>0.2</v>
      </c>
      <c r="E123">
        <v>0.71</v>
      </c>
      <c r="F123">
        <v>7.0000000000000007E-2</v>
      </c>
      <c r="G123">
        <v>35.369999999999997</v>
      </c>
      <c r="H123">
        <v>7.0000000000000007E-2</v>
      </c>
      <c r="I123">
        <v>0.24</v>
      </c>
      <c r="J123">
        <v>0.12</v>
      </c>
      <c r="K123">
        <v>2</v>
      </c>
      <c r="L123">
        <v>0.2</v>
      </c>
      <c r="M123">
        <f t="shared" si="8"/>
        <v>0.18821211707088759</v>
      </c>
      <c r="N123">
        <f t="shared" si="9"/>
        <v>6.1903574733633022E-3</v>
      </c>
      <c r="O123">
        <f t="shared" si="10"/>
        <v>2.4950258106785285E-2</v>
      </c>
      <c r="P123">
        <f t="shared" si="11"/>
        <v>3.0815837316709406E-3</v>
      </c>
      <c r="Q123">
        <f t="shared" si="12"/>
        <v>2.4950258106785288E-3</v>
      </c>
      <c r="R123">
        <f t="shared" si="13"/>
        <v>7.6248666540260621E-4</v>
      </c>
      <c r="S123">
        <f t="shared" si="14"/>
        <v>1.6459504923899451E-5</v>
      </c>
      <c r="T123">
        <f t="shared" si="15"/>
        <v>1.6399230680516155E-3</v>
      </c>
      <c r="U123">
        <v>4.0684931506849313</v>
      </c>
      <c r="V123">
        <v>3.4</v>
      </c>
      <c r="W123" s="9" t="s">
        <v>115</v>
      </c>
    </row>
    <row r="124" spans="1:23" s="7" customFormat="1">
      <c r="A124" s="7" t="s">
        <v>261</v>
      </c>
      <c r="B124" s="7" t="s">
        <v>262</v>
      </c>
      <c r="C124" s="7">
        <v>-0.01</v>
      </c>
      <c r="D124" s="7">
        <v>0.03</v>
      </c>
      <c r="E124" s="7">
        <v>0.9</v>
      </c>
      <c r="F124" s="7">
        <v>7.0000000000000007E-2</v>
      </c>
      <c r="G124" s="7">
        <v>74.72</v>
      </c>
      <c r="H124" s="7">
        <v>0.1</v>
      </c>
      <c r="I124" s="7">
        <v>0.13</v>
      </c>
      <c r="J124" s="7">
        <v>0.04</v>
      </c>
      <c r="K124" s="7">
        <v>3</v>
      </c>
      <c r="L124" s="7">
        <v>0.12</v>
      </c>
      <c r="M124" s="7">
        <f t="shared" si="8"/>
        <v>0.33535915678159128</v>
      </c>
      <c r="N124" s="7">
        <f t="shared" si="9"/>
        <v>8.6996437397159516E-3</v>
      </c>
      <c r="O124" s="7">
        <f t="shared" si="10"/>
        <v>5.7447467224183105E-2</v>
      </c>
      <c r="P124" s="7">
        <f t="shared" si="11"/>
        <v>3.7744302812989334E-3</v>
      </c>
      <c r="Q124" s="7">
        <f t="shared" si="12"/>
        <v>2.2978986889673238E-3</v>
      </c>
      <c r="R124" s="7">
        <f t="shared" si="13"/>
        <v>3.0386209903952014E-4</v>
      </c>
      <c r="S124" s="7">
        <f t="shared" si="14"/>
        <v>2.5627885092872553E-5</v>
      </c>
      <c r="T124" s="7">
        <f t="shared" si="15"/>
        <v>2.9787575597724574E-3</v>
      </c>
      <c r="W124" s="8" t="s">
        <v>137</v>
      </c>
    </row>
    <row r="125" spans="1:23" s="7" customFormat="1">
      <c r="A125" s="7" t="s">
        <v>263</v>
      </c>
      <c r="B125" s="7" t="s">
        <v>262</v>
      </c>
      <c r="C125" s="7">
        <v>-0.01</v>
      </c>
      <c r="D125" s="7">
        <v>0.03</v>
      </c>
      <c r="E125" s="7">
        <v>0.9</v>
      </c>
      <c r="F125" s="7">
        <v>7.0000000000000007E-2</v>
      </c>
      <c r="G125" s="7">
        <v>525.79999999999995</v>
      </c>
      <c r="H125" s="7">
        <v>9.1999999999999993</v>
      </c>
      <c r="I125" s="7">
        <v>0.32</v>
      </c>
      <c r="J125" s="7">
        <v>0.11</v>
      </c>
      <c r="K125" s="7">
        <v>2.27</v>
      </c>
      <c r="L125" s="7">
        <v>0.28000000000000003</v>
      </c>
      <c r="M125" s="7">
        <f t="shared" si="8"/>
        <v>1.2314949861769111</v>
      </c>
      <c r="N125" s="7">
        <f t="shared" si="9"/>
        <v>3.5010438061913438E-2</v>
      </c>
      <c r="O125" s="7">
        <f t="shared" si="10"/>
        <v>7.9593811447457891E-2</v>
      </c>
      <c r="P125" s="7">
        <f t="shared" si="11"/>
        <v>1.1107610754071543E-2</v>
      </c>
      <c r="Q125" s="7">
        <f t="shared" si="12"/>
        <v>9.8177388569551573E-3</v>
      </c>
      <c r="R125" s="7">
        <f t="shared" si="13"/>
        <v>3.1213259391159962E-3</v>
      </c>
      <c r="S125" s="7">
        <f t="shared" si="14"/>
        <v>4.6422154514809958E-4</v>
      </c>
      <c r="T125" s="7">
        <f t="shared" si="15"/>
        <v>4.1270865194978166E-3</v>
      </c>
      <c r="W125" s="8" t="s">
        <v>137</v>
      </c>
    </row>
    <row r="126" spans="1:23">
      <c r="A126" t="s">
        <v>264</v>
      </c>
      <c r="B126" t="s">
        <v>265</v>
      </c>
      <c r="C126">
        <v>-0.18</v>
      </c>
      <c r="D126">
        <v>0.1</v>
      </c>
      <c r="E126">
        <v>0.45</v>
      </c>
      <c r="F126">
        <v>0.05</v>
      </c>
      <c r="G126">
        <v>3657</v>
      </c>
      <c r="H126">
        <v>104</v>
      </c>
      <c r="I126">
        <v>0.08</v>
      </c>
      <c r="J126">
        <v>0.04</v>
      </c>
      <c r="K126">
        <v>15.51</v>
      </c>
      <c r="L126">
        <v>1.9450000000000001</v>
      </c>
      <c r="M126">
        <f t="shared" si="8"/>
        <v>3.5614394782912444</v>
      </c>
      <c r="N126">
        <f t="shared" si="9"/>
        <v>0.14818278740536958</v>
      </c>
      <c r="O126">
        <f t="shared" si="10"/>
        <v>0.68803586069038214</v>
      </c>
      <c r="P126">
        <f t="shared" si="11"/>
        <v>0.10044641692477693</v>
      </c>
      <c r="Q126">
        <f t="shared" si="12"/>
        <v>8.6281737526937047E-2</v>
      </c>
      <c r="R126">
        <f t="shared" si="13"/>
        <v>2.2158964917564643E-3</v>
      </c>
      <c r="S126">
        <f t="shared" si="14"/>
        <v>6.522261371962425E-3</v>
      </c>
      <c r="T126">
        <f t="shared" si="15"/>
        <v>5.0965619310398697E-2</v>
      </c>
      <c r="U126">
        <v>10.02739726027397</v>
      </c>
      <c r="V126">
        <v>3.57</v>
      </c>
      <c r="W126" s="9" t="s">
        <v>188</v>
      </c>
    </row>
    <row r="127" spans="1:23">
      <c r="A127" t="s">
        <v>266</v>
      </c>
      <c r="B127" t="s">
        <v>265</v>
      </c>
      <c r="C127">
        <v>-0.18</v>
      </c>
      <c r="D127">
        <v>0.1</v>
      </c>
      <c r="E127">
        <v>0.45</v>
      </c>
      <c r="F127">
        <v>0.05</v>
      </c>
      <c r="G127">
        <v>35.68</v>
      </c>
      <c r="H127">
        <v>0.03</v>
      </c>
      <c r="I127">
        <v>0.18</v>
      </c>
      <c r="J127">
        <v>0.14000000000000001</v>
      </c>
      <c r="K127">
        <v>1.62</v>
      </c>
      <c r="L127">
        <v>0.93</v>
      </c>
      <c r="M127">
        <f t="shared" si="8"/>
        <v>0.16261433423621144</v>
      </c>
      <c r="N127">
        <f t="shared" si="9"/>
        <v>6.0234428481295331E-3</v>
      </c>
      <c r="O127">
        <f t="shared" si="10"/>
        <v>1.5153852580341102E-2</v>
      </c>
      <c r="P127">
        <f t="shared" si="11"/>
        <v>8.780430010321803E-3</v>
      </c>
      <c r="Q127">
        <f t="shared" si="12"/>
        <v>8.699433888714336E-3</v>
      </c>
      <c r="R127">
        <f t="shared" si="13"/>
        <v>3.9466420527552279E-4</v>
      </c>
      <c r="S127">
        <f t="shared" si="14"/>
        <v>4.2471559922480665E-6</v>
      </c>
      <c r="T127">
        <f t="shared" si="15"/>
        <v>1.1225075985437855E-3</v>
      </c>
      <c r="U127">
        <v>9.8630136986301367E-2</v>
      </c>
      <c r="V127">
        <v>3.53</v>
      </c>
      <c r="W127" s="9" t="s">
        <v>188</v>
      </c>
    </row>
    <row r="128" spans="1:23">
      <c r="A128" t="s">
        <v>267</v>
      </c>
      <c r="B128" t="s">
        <v>268</v>
      </c>
      <c r="C128">
        <v>0.23</v>
      </c>
      <c r="D128">
        <v>0.1</v>
      </c>
      <c r="E128">
        <v>0.49</v>
      </c>
      <c r="F128">
        <v>0.05</v>
      </c>
      <c r="G128">
        <v>1924</v>
      </c>
      <c r="H128">
        <v>15</v>
      </c>
      <c r="I128">
        <v>3.7999999999999999E-2</v>
      </c>
      <c r="J128">
        <v>1.9E-2</v>
      </c>
      <c r="K128">
        <v>5.8</v>
      </c>
      <c r="L128">
        <v>3.1</v>
      </c>
      <c r="M128">
        <f t="shared" si="8"/>
        <v>2.3878488291160522</v>
      </c>
      <c r="N128">
        <f t="shared" si="9"/>
        <v>8.2162107093620804E-2</v>
      </c>
      <c r="O128">
        <f t="shared" si="10"/>
        <v>0.22038909666824127</v>
      </c>
      <c r="P128">
        <f t="shared" si="11"/>
        <v>0.11874592281429854</v>
      </c>
      <c r="Q128">
        <f t="shared" si="12"/>
        <v>0.11779417235716345</v>
      </c>
      <c r="R128">
        <f t="shared" si="13"/>
        <v>1.593510306827761E-4</v>
      </c>
      <c r="S128">
        <f t="shared" si="14"/>
        <v>5.7273673770332997E-4</v>
      </c>
      <c r="T128">
        <f t="shared" si="15"/>
        <v>1.4992455555662674E-2</v>
      </c>
      <c r="U128">
        <v>7</v>
      </c>
      <c r="V128">
        <v>4.8</v>
      </c>
      <c r="W128" s="9" t="s">
        <v>188</v>
      </c>
    </row>
    <row r="129" spans="1:23">
      <c r="A129" t="s">
        <v>269</v>
      </c>
      <c r="B129" t="s">
        <v>268</v>
      </c>
      <c r="C129">
        <v>0.23</v>
      </c>
      <c r="D129">
        <v>0.1</v>
      </c>
      <c r="E129">
        <v>0.49</v>
      </c>
      <c r="F129">
        <v>0.05</v>
      </c>
      <c r="G129">
        <v>5520</v>
      </c>
      <c r="H129">
        <v>390</v>
      </c>
      <c r="I129">
        <v>8.6999999999999994E-2</v>
      </c>
      <c r="J129">
        <v>5.6000000000000001E-2</v>
      </c>
      <c r="K129">
        <v>31.8</v>
      </c>
      <c r="L129">
        <v>0.7</v>
      </c>
      <c r="M129">
        <f t="shared" si="8"/>
        <v>4.8212853429116436</v>
      </c>
      <c r="N129">
        <f t="shared" si="9"/>
        <v>0.28011094754976179</v>
      </c>
      <c r="O129">
        <f t="shared" si="10"/>
        <v>1.7117139206492578</v>
      </c>
      <c r="P129">
        <f t="shared" si="11"/>
        <v>0.12912940530429506</v>
      </c>
      <c r="Q129">
        <f t="shared" si="12"/>
        <v>3.767923724699624E-2</v>
      </c>
      <c r="R129">
        <f t="shared" si="13"/>
        <v>8.4030730815574921E-3</v>
      </c>
      <c r="S129">
        <f t="shared" si="14"/>
        <v>4.0312103203696291E-2</v>
      </c>
      <c r="T129">
        <f t="shared" si="15"/>
        <v>0.116443123853691</v>
      </c>
      <c r="U129">
        <v>7</v>
      </c>
      <c r="V129">
        <v>4.8</v>
      </c>
      <c r="W129" s="9" t="s">
        <v>188</v>
      </c>
    </row>
    <row r="130" spans="1:23" s="7" customFormat="1">
      <c r="A130" s="7" t="s">
        <v>270</v>
      </c>
      <c r="B130" s="7" t="s">
        <v>271</v>
      </c>
      <c r="C130" s="7">
        <v>-0.26800000000000002</v>
      </c>
      <c r="D130" s="7">
        <v>0</v>
      </c>
      <c r="E130" s="7">
        <v>0.77</v>
      </c>
      <c r="F130" s="7">
        <v>0</v>
      </c>
      <c r="G130" s="7">
        <v>15.76491</v>
      </c>
      <c r="H130" s="7">
        <v>3.8999999999999999E-4</v>
      </c>
      <c r="I130" s="7">
        <v>4.1599999999999998E-2</v>
      </c>
      <c r="J130" s="7">
        <v>7.1999999999999998E-3</v>
      </c>
      <c r="K130" s="7">
        <v>376.7</v>
      </c>
      <c r="L130" s="7">
        <v>2.9</v>
      </c>
      <c r="M130" s="7">
        <f t="shared" ref="M130:M193" si="16">(G130/365)^(2/3)*E130^(1/3)</f>
        <v>0.11283123175152335</v>
      </c>
      <c r="N130" s="7">
        <f t="shared" ref="N130:N193" si="17">SQRT((2/3*(G130/365)^(-1/3)*E130^(1/3)*(H130/365))^2+(1/3*(G130/365)^(2/3)*E130^(-2/3)*F130)^2)</f>
        <v>1.8608492059514498E-6</v>
      </c>
      <c r="O130" s="7">
        <f t="shared" ref="O130:O193" si="18">0.004919*K130*SQRT(1-I130^2)*G130^(1/3)*E130^(2/3)</f>
        <v>3.8999045659841891</v>
      </c>
      <c r="P130" s="7">
        <f t="shared" ref="P130:P193" si="19">SQRT(Q130^2+R130^2+S130^2+T130^2)</f>
        <v>3.0045967806937003E-2</v>
      </c>
      <c r="Q130" s="7">
        <f t="shared" ref="Q130:Q193" si="20">0.004919*SQRT(1-I130^2)*G130^(1/3)*E130^(2/3)*L130</f>
        <v>3.0023156998550963E-2</v>
      </c>
      <c r="R130" s="7">
        <f t="shared" ref="R130:R193" si="21">0.004919*K130*I130/SQRT(1-I130^2)*G130^(1/3)*E130^(2/3)*J130</f>
        <v>1.1701243860611265E-3</v>
      </c>
      <c r="S130" s="7">
        <f t="shared" ref="S130:S193" si="22">0.004919*K130*SQRT(1-I130^2)*1/3*G130^(-2/3)*E130^(2/3)*H130</f>
        <v>3.2159244396444036E-5</v>
      </c>
      <c r="T130" s="7">
        <f t="shared" ref="T130:T193" si="23">0.004919*K130*SQRT(1-I130^2)*G130^(1/3)*2/3*E130^(-1/3)*F130</f>
        <v>0</v>
      </c>
      <c r="V130" s="7">
        <v>12</v>
      </c>
      <c r="W130" s="8"/>
    </row>
    <row r="131" spans="1:23">
      <c r="A131" t="s">
        <v>272</v>
      </c>
      <c r="B131" t="s">
        <v>273</v>
      </c>
      <c r="C131">
        <v>0.16</v>
      </c>
      <c r="D131">
        <v>0.1</v>
      </c>
      <c r="E131">
        <v>0.33</v>
      </c>
      <c r="F131">
        <v>0.03</v>
      </c>
      <c r="G131">
        <v>61.116599999999998</v>
      </c>
      <c r="H131">
        <v>8.6E-3</v>
      </c>
      <c r="I131">
        <v>3.2399999999999998E-2</v>
      </c>
      <c r="J131">
        <v>1.2999999999999999E-3</v>
      </c>
      <c r="K131">
        <v>214</v>
      </c>
      <c r="L131">
        <v>0.42</v>
      </c>
      <c r="M131">
        <f t="shared" si="16"/>
        <v>0.20993371648586348</v>
      </c>
      <c r="N131">
        <f t="shared" si="17"/>
        <v>6.3616582555378557E-3</v>
      </c>
      <c r="O131">
        <f t="shared" si="18"/>
        <v>1.9790565874227153</v>
      </c>
      <c r="P131">
        <f t="shared" si="19"/>
        <v>0.12000576214661224</v>
      </c>
      <c r="Q131">
        <f t="shared" si="20"/>
        <v>3.884129751016545E-3</v>
      </c>
      <c r="R131">
        <f t="shared" si="21"/>
        <v>8.3445461169562131E-5</v>
      </c>
      <c r="S131">
        <f t="shared" si="22"/>
        <v>9.2827407784657276E-5</v>
      </c>
      <c r="T131">
        <f t="shared" si="23"/>
        <v>0.11994282348016455</v>
      </c>
      <c r="U131">
        <v>12.6</v>
      </c>
      <c r="V131">
        <v>2.9603999999999999</v>
      </c>
      <c r="W131" s="9" t="s">
        <v>188</v>
      </c>
    </row>
    <row r="132" spans="1:23">
      <c r="A132" t="s">
        <v>274</v>
      </c>
      <c r="B132" t="s">
        <v>273</v>
      </c>
      <c r="C132">
        <v>0.16</v>
      </c>
      <c r="D132">
        <v>0.1</v>
      </c>
      <c r="E132">
        <v>0.33</v>
      </c>
      <c r="F132">
        <v>0.03</v>
      </c>
      <c r="G132">
        <v>30.088100000000001</v>
      </c>
      <c r="H132">
        <v>8.2000000000000007E-3</v>
      </c>
      <c r="I132">
        <v>0.25591000000000003</v>
      </c>
      <c r="J132">
        <v>9.3000000000000005E-4</v>
      </c>
      <c r="K132">
        <v>88.34</v>
      </c>
      <c r="L132">
        <v>0.47</v>
      </c>
      <c r="M132">
        <f t="shared" si="16"/>
        <v>0.1308898327812498</v>
      </c>
      <c r="N132">
        <f t="shared" si="17"/>
        <v>3.9664298612625088E-3</v>
      </c>
      <c r="O132">
        <f t="shared" si="18"/>
        <v>0.6239269694620494</v>
      </c>
      <c r="P132">
        <f t="shared" si="19"/>
        <v>3.795955403141494E-2</v>
      </c>
      <c r="Q132">
        <f t="shared" si="20"/>
        <v>3.3195118366217244E-3</v>
      </c>
      <c r="R132">
        <f t="shared" si="21"/>
        <v>1.5889856585523309E-4</v>
      </c>
      <c r="S132">
        <f t="shared" si="22"/>
        <v>5.6680228502174226E-5</v>
      </c>
      <c r="T132">
        <f t="shared" si="23"/>
        <v>3.7813755724972684E-2</v>
      </c>
      <c r="U132">
        <v>12.6</v>
      </c>
      <c r="V132">
        <v>2.9603999999999999</v>
      </c>
      <c r="W132" s="9" t="s">
        <v>188</v>
      </c>
    </row>
    <row r="133" spans="1:23">
      <c r="A133" t="s">
        <v>275</v>
      </c>
      <c r="B133" t="s">
        <v>273</v>
      </c>
      <c r="C133">
        <v>0.16</v>
      </c>
      <c r="D133">
        <v>0.1</v>
      </c>
      <c r="E133">
        <v>0.33</v>
      </c>
      <c r="F133">
        <v>0.03</v>
      </c>
      <c r="G133">
        <v>1.9377800000000001</v>
      </c>
      <c r="H133">
        <v>2.0000000000000002E-5</v>
      </c>
      <c r="I133">
        <v>0.20699999999999999</v>
      </c>
      <c r="J133">
        <v>5.5E-2</v>
      </c>
      <c r="K133">
        <v>6.56</v>
      </c>
      <c r="L133">
        <v>0.37</v>
      </c>
      <c r="M133">
        <f t="shared" si="16"/>
        <v>2.1030312031307882E-2</v>
      </c>
      <c r="N133">
        <f t="shared" si="17"/>
        <v>6.3728219919541589E-4</v>
      </c>
      <c r="O133">
        <f t="shared" si="18"/>
        <v>1.8795260107690965E-2</v>
      </c>
      <c r="P133">
        <f t="shared" si="19"/>
        <v>1.5720539161292566E-3</v>
      </c>
      <c r="Q133">
        <f t="shared" si="20"/>
        <v>1.0600985121715944E-3</v>
      </c>
      <c r="R133">
        <f t="shared" si="21"/>
        <v>2.2356350912871808E-4</v>
      </c>
      <c r="S133">
        <f t="shared" si="22"/>
        <v>6.4662517959352001E-8</v>
      </c>
      <c r="T133">
        <f t="shared" si="23"/>
        <v>1.1391066731933916E-3</v>
      </c>
      <c r="U133">
        <v>12.6</v>
      </c>
      <c r="V133">
        <v>2.9603999999999999</v>
      </c>
      <c r="W133" s="9" t="s">
        <v>188</v>
      </c>
    </row>
    <row r="134" spans="1:23">
      <c r="A134" t="s">
        <v>276</v>
      </c>
      <c r="B134" t="s">
        <v>273</v>
      </c>
      <c r="C134">
        <v>0.16</v>
      </c>
      <c r="D134">
        <v>0.1</v>
      </c>
      <c r="E134">
        <v>0.33</v>
      </c>
      <c r="F134">
        <v>0.03</v>
      </c>
      <c r="G134">
        <v>124.26</v>
      </c>
      <c r="H134">
        <v>0.7</v>
      </c>
      <c r="I134">
        <v>5.5E-2</v>
      </c>
      <c r="J134">
        <v>1.2E-2</v>
      </c>
      <c r="K134">
        <v>3.42</v>
      </c>
      <c r="L134">
        <v>0.39</v>
      </c>
      <c r="M134">
        <f t="shared" si="16"/>
        <v>0.33692272391817796</v>
      </c>
      <c r="N134">
        <f t="shared" si="17"/>
        <v>1.0287889576381902E-2</v>
      </c>
      <c r="O134">
        <f t="shared" si="18"/>
        <v>4.002808429545824E-2</v>
      </c>
      <c r="P134">
        <f t="shared" si="19"/>
        <v>5.1698343717102172E-3</v>
      </c>
      <c r="Q134">
        <f t="shared" si="20"/>
        <v>4.5646061038680449E-3</v>
      </c>
      <c r="R134">
        <f t="shared" si="21"/>
        <v>2.649869418491179E-5</v>
      </c>
      <c r="S134">
        <f t="shared" si="22"/>
        <v>7.5164061931489763E-5</v>
      </c>
      <c r="T134">
        <f t="shared" si="23"/>
        <v>2.4259445027550448E-3</v>
      </c>
      <c r="U134">
        <v>12.6</v>
      </c>
      <c r="V134">
        <v>2.9603999999999999</v>
      </c>
      <c r="W134" s="9" t="s">
        <v>188</v>
      </c>
    </row>
    <row r="135" spans="1:23">
      <c r="A135" t="s">
        <v>277</v>
      </c>
      <c r="B135" t="s">
        <v>278</v>
      </c>
      <c r="C135">
        <v>0.41</v>
      </c>
      <c r="D135">
        <v>0.08</v>
      </c>
      <c r="E135">
        <v>1.32</v>
      </c>
      <c r="F135">
        <v>0.06</v>
      </c>
      <c r="G135">
        <v>2.9162499999999998</v>
      </c>
      <c r="H135">
        <v>1.5E-5</v>
      </c>
      <c r="I135">
        <v>1.3299999999999999E-2</v>
      </c>
      <c r="J135">
        <v>4.1000000000000003E-3</v>
      </c>
      <c r="K135">
        <v>106.04</v>
      </c>
      <c r="L135">
        <v>0.73</v>
      </c>
      <c r="M135">
        <f t="shared" si="16"/>
        <v>4.3840877205782738E-2</v>
      </c>
      <c r="N135">
        <f t="shared" si="17"/>
        <v>6.6425573225067371E-4</v>
      </c>
      <c r="O135">
        <f t="shared" si="18"/>
        <v>0.89666936414249687</v>
      </c>
      <c r="P135">
        <f t="shared" si="19"/>
        <v>2.7864189980185774E-2</v>
      </c>
      <c r="Q135">
        <f t="shared" si="20"/>
        <v>6.1728464336478946E-3</v>
      </c>
      <c r="R135">
        <f t="shared" si="21"/>
        <v>4.89040310607447E-5</v>
      </c>
      <c r="S135">
        <f t="shared" si="22"/>
        <v>1.5373671052593177E-6</v>
      </c>
      <c r="T135">
        <f t="shared" si="23"/>
        <v>2.7171798913408995E-2</v>
      </c>
      <c r="U135">
        <v>2.117808219178082</v>
      </c>
      <c r="V135">
        <f>773.0097/365</f>
        <v>2.1178347945205478</v>
      </c>
      <c r="W135" s="9" t="s">
        <v>279</v>
      </c>
    </row>
    <row r="136" spans="1:23">
      <c r="A136" t="s">
        <v>280</v>
      </c>
      <c r="B136" t="s">
        <v>278</v>
      </c>
      <c r="C136">
        <v>0.41</v>
      </c>
      <c r="D136">
        <v>0.08</v>
      </c>
      <c r="E136">
        <v>1.32</v>
      </c>
      <c r="F136">
        <v>0.06</v>
      </c>
      <c r="G136">
        <v>446.27</v>
      </c>
      <c r="H136">
        <v>0.22</v>
      </c>
      <c r="I136">
        <v>0.66159999999999997</v>
      </c>
      <c r="J136">
        <v>5.4000000000000003E-3</v>
      </c>
      <c r="K136">
        <v>440</v>
      </c>
      <c r="L136">
        <v>11</v>
      </c>
      <c r="M136">
        <f t="shared" si="16"/>
        <v>1.2542800924608066</v>
      </c>
      <c r="N136">
        <f t="shared" si="17"/>
        <v>1.9008714003532347E-2</v>
      </c>
      <c r="O136">
        <f t="shared" si="18"/>
        <v>14.924155647491892</v>
      </c>
      <c r="P136">
        <f t="shared" si="19"/>
        <v>0.593912247307814</v>
      </c>
      <c r="Q136">
        <f t="shared" si="20"/>
        <v>0.37310389118729731</v>
      </c>
      <c r="R136">
        <f t="shared" si="21"/>
        <v>9.4824855206023864E-2</v>
      </c>
      <c r="S136">
        <f t="shared" si="22"/>
        <v>2.4524123979117424E-3</v>
      </c>
      <c r="T136">
        <f t="shared" si="23"/>
        <v>0.45224714083308759</v>
      </c>
      <c r="U136">
        <v>2.117808219178082</v>
      </c>
      <c r="V136">
        <f>773.0097/365</f>
        <v>2.1178347945205478</v>
      </c>
      <c r="W136" s="9" t="s">
        <v>279</v>
      </c>
    </row>
    <row r="137" spans="1:23">
      <c r="A137" t="s">
        <v>281</v>
      </c>
      <c r="B137" t="s">
        <v>282</v>
      </c>
      <c r="C137">
        <v>0.05</v>
      </c>
      <c r="D137">
        <v>0.03</v>
      </c>
      <c r="E137">
        <v>0.86</v>
      </c>
      <c r="F137">
        <v>7.0000000000000007E-2</v>
      </c>
      <c r="G137">
        <v>10.338523</v>
      </c>
      <c r="H137">
        <v>9.0000000000000002E-6</v>
      </c>
      <c r="I137">
        <v>0.34200000000000003</v>
      </c>
      <c r="J137">
        <v>6.0000000000000001E-3</v>
      </c>
      <c r="K137">
        <v>58.8</v>
      </c>
      <c r="L137">
        <v>0.9</v>
      </c>
      <c r="M137">
        <f t="shared" si="16"/>
        <v>8.8364245372667113E-2</v>
      </c>
      <c r="N137">
        <f t="shared" si="17"/>
        <v>2.3974795261634705E-3</v>
      </c>
      <c r="O137">
        <f t="shared" si="18"/>
        <v>0.53546179181560327</v>
      </c>
      <c r="P137">
        <f t="shared" si="19"/>
        <v>3.0215478455396363E-2</v>
      </c>
      <c r="Q137">
        <f t="shared" si="20"/>
        <v>8.1958437522796444E-3</v>
      </c>
      <c r="R137">
        <f t="shared" si="21"/>
        <v>1.2443066837655751E-3</v>
      </c>
      <c r="S137">
        <f t="shared" si="22"/>
        <v>1.5537861408702288E-7</v>
      </c>
      <c r="T137">
        <f t="shared" si="23"/>
        <v>2.9056066222552121E-2</v>
      </c>
      <c r="U137">
        <v>2.4657534246575339</v>
      </c>
      <c r="V137">
        <v>3.1</v>
      </c>
      <c r="W137" s="9" t="s">
        <v>150</v>
      </c>
    </row>
    <row r="138" spans="1:23">
      <c r="A138" t="s">
        <v>283</v>
      </c>
      <c r="B138" t="s">
        <v>282</v>
      </c>
      <c r="C138">
        <v>0.05</v>
      </c>
      <c r="D138">
        <v>0.03</v>
      </c>
      <c r="E138">
        <v>0.86</v>
      </c>
      <c r="F138">
        <v>7.0000000000000007E-2</v>
      </c>
      <c r="G138">
        <v>1610</v>
      </c>
      <c r="H138">
        <v>20</v>
      </c>
      <c r="I138">
        <v>8.5999999999999993E-2</v>
      </c>
      <c r="J138">
        <v>5.2999999999999999E-2</v>
      </c>
      <c r="K138">
        <v>25.2</v>
      </c>
      <c r="L138">
        <v>3</v>
      </c>
      <c r="M138">
        <f t="shared" si="16"/>
        <v>2.5577307502129383</v>
      </c>
      <c r="N138">
        <f t="shared" si="17"/>
        <v>7.2556564520004377E-2</v>
      </c>
      <c r="O138">
        <f t="shared" si="18"/>
        <v>1.3089999601832829</v>
      </c>
      <c r="P138">
        <f t="shared" si="19"/>
        <v>0.17144952684018006</v>
      </c>
      <c r="Q138">
        <f t="shared" si="20"/>
        <v>0.15583332859324797</v>
      </c>
      <c r="R138">
        <f t="shared" si="21"/>
        <v>6.0108782742316191E-3</v>
      </c>
      <c r="S138">
        <f t="shared" si="22"/>
        <v>5.4202896901999267E-3</v>
      </c>
      <c r="T138">
        <f t="shared" si="23"/>
        <v>7.1031005591340943E-2</v>
      </c>
      <c r="U138">
        <v>2.4657534246575339</v>
      </c>
      <c r="V138">
        <v>3.1</v>
      </c>
      <c r="W138" s="9" t="s">
        <v>150</v>
      </c>
    </row>
    <row r="139" spans="1:23">
      <c r="A139" t="s">
        <v>284</v>
      </c>
      <c r="B139" t="s">
        <v>285</v>
      </c>
      <c r="C139">
        <v>0.18</v>
      </c>
      <c r="D139">
        <v>0.06</v>
      </c>
      <c r="E139">
        <v>1.038</v>
      </c>
      <c r="F139">
        <v>3.9E-2</v>
      </c>
      <c r="G139">
        <v>5.4160810000000001</v>
      </c>
      <c r="H139">
        <v>1.5999999999999999E-5</v>
      </c>
      <c r="I139">
        <v>0.129</v>
      </c>
      <c r="J139">
        <v>4.9000000000000002E-2</v>
      </c>
      <c r="K139">
        <v>92.1</v>
      </c>
      <c r="L139">
        <v>7.8</v>
      </c>
      <c r="M139">
        <f t="shared" si="16"/>
        <v>6.1140263870763004E-2</v>
      </c>
      <c r="N139">
        <f t="shared" si="17"/>
        <v>7.6572585755997581E-4</v>
      </c>
      <c r="O139">
        <f t="shared" si="18"/>
        <v>0.80882106556032651</v>
      </c>
      <c r="P139">
        <f t="shared" si="19"/>
        <v>7.16216395274267E-2</v>
      </c>
      <c r="Q139">
        <f t="shared" si="20"/>
        <v>6.8499503923675875E-2</v>
      </c>
      <c r="R139">
        <f t="shared" si="21"/>
        <v>5.1990757753850071E-3</v>
      </c>
      <c r="S139">
        <f t="shared" si="22"/>
        <v>7.964637806663294E-7</v>
      </c>
      <c r="T139">
        <f t="shared" si="23"/>
        <v>2.0259487191299119E-2</v>
      </c>
      <c r="U139">
        <f>1742.25346/365</f>
        <v>4.7732971506849315</v>
      </c>
      <c r="V139">
        <v>39.299999999999997</v>
      </c>
      <c r="W139" s="9" t="s">
        <v>286</v>
      </c>
    </row>
    <row r="140" spans="1:23">
      <c r="A140" t="s">
        <v>287</v>
      </c>
      <c r="B140" t="s">
        <v>285</v>
      </c>
      <c r="C140">
        <v>0.18</v>
      </c>
      <c r="D140">
        <v>0.06</v>
      </c>
      <c r="E140">
        <v>1.038</v>
      </c>
      <c r="F140">
        <v>3.9E-2</v>
      </c>
      <c r="G140">
        <v>1422</v>
      </c>
      <c r="H140">
        <v>14</v>
      </c>
      <c r="I140">
        <v>8.3000000000000004E-2</v>
      </c>
      <c r="J140">
        <v>8.3000000000000004E-2</v>
      </c>
      <c r="K140">
        <v>224</v>
      </c>
      <c r="L140">
        <v>14</v>
      </c>
      <c r="M140">
        <f t="shared" si="16"/>
        <v>2.506899588953226</v>
      </c>
      <c r="N140">
        <f t="shared" si="17"/>
        <v>3.5446936754500905E-2</v>
      </c>
      <c r="O140">
        <f t="shared" si="18"/>
        <v>12.658682431383086</v>
      </c>
      <c r="P140">
        <f t="shared" si="19"/>
        <v>0.85785807054159979</v>
      </c>
      <c r="Q140">
        <f t="shared" si="20"/>
        <v>0.79116765196144279</v>
      </c>
      <c r="R140">
        <f t="shared" si="21"/>
        <v>8.7810590427251395E-2</v>
      </c>
      <c r="S140">
        <f t="shared" si="22"/>
        <v>4.1542792789349123E-2</v>
      </c>
      <c r="T140">
        <f t="shared" si="23"/>
        <v>0.3170768239074761</v>
      </c>
      <c r="U140">
        <f>1742.25346/365</f>
        <v>4.7732971506849315</v>
      </c>
      <c r="V140">
        <v>39.299999999999997</v>
      </c>
      <c r="W140" s="9" t="s">
        <v>286</v>
      </c>
    </row>
    <row r="141" spans="1:23">
      <c r="A141" t="s">
        <v>288</v>
      </c>
      <c r="B141" t="s">
        <v>289</v>
      </c>
      <c r="C141">
        <v>7.0000000000000007E-2</v>
      </c>
      <c r="D141">
        <v>0.03</v>
      </c>
      <c r="E141">
        <v>2.1</v>
      </c>
      <c r="F141">
        <v>0.23</v>
      </c>
      <c r="G141">
        <v>157.57</v>
      </c>
      <c r="H141">
        <v>0.65</v>
      </c>
      <c r="I141">
        <v>8.5000000000000006E-2</v>
      </c>
      <c r="J141">
        <v>5.3999999999999999E-2</v>
      </c>
      <c r="K141">
        <v>35.200000000000003</v>
      </c>
      <c r="L141">
        <v>2.2999999999999998</v>
      </c>
      <c r="M141">
        <f t="shared" si="16"/>
        <v>0.73146499151064914</v>
      </c>
      <c r="N141">
        <f t="shared" si="17"/>
        <v>2.6779936120192211E-2</v>
      </c>
      <c r="O141">
        <f t="shared" si="18"/>
        <v>1.5280900351800994</v>
      </c>
      <c r="P141">
        <f t="shared" si="19"/>
        <v>0.14990881587352714</v>
      </c>
      <c r="Q141">
        <f t="shared" si="20"/>
        <v>9.9846792071426937E-2</v>
      </c>
      <c r="R141">
        <f t="shared" si="21"/>
        <v>7.0649777255437111E-3</v>
      </c>
      <c r="S141">
        <f t="shared" si="22"/>
        <v>2.101200573008959E-3</v>
      </c>
      <c r="T141">
        <f t="shared" si="23"/>
        <v>0.11157482796553107</v>
      </c>
      <c r="U141">
        <v>4.3835616438356162</v>
      </c>
      <c r="V141">
        <v>11.2</v>
      </c>
      <c r="W141" s="9" t="s">
        <v>28</v>
      </c>
    </row>
    <row r="142" spans="1:23">
      <c r="A142" t="s">
        <v>290</v>
      </c>
      <c r="B142" t="s">
        <v>291</v>
      </c>
      <c r="C142">
        <v>0.25</v>
      </c>
      <c r="D142">
        <v>0.02</v>
      </c>
      <c r="E142">
        <v>1</v>
      </c>
      <c r="F142">
        <v>7.0000000000000007E-2</v>
      </c>
      <c r="G142">
        <v>383.70001000000002</v>
      </c>
      <c r="H142">
        <v>1.2</v>
      </c>
      <c r="I142">
        <v>0.36</v>
      </c>
      <c r="J142">
        <v>0.02</v>
      </c>
      <c r="K142">
        <v>34.9</v>
      </c>
      <c r="L142">
        <v>0.8</v>
      </c>
      <c r="M142">
        <f t="shared" si="16"/>
        <v>1.033870072692755</v>
      </c>
      <c r="N142">
        <f t="shared" si="17"/>
        <v>2.4219750041385039E-2</v>
      </c>
      <c r="O142">
        <f t="shared" si="18"/>
        <v>1.1638373598952385</v>
      </c>
      <c r="P142">
        <f t="shared" si="19"/>
        <v>6.1283952876552555E-2</v>
      </c>
      <c r="Q142">
        <f t="shared" si="20"/>
        <v>2.6678220284131544E-2</v>
      </c>
      <c r="R142">
        <f t="shared" si="21"/>
        <v>9.6273311020745826E-3</v>
      </c>
      <c r="S142">
        <f t="shared" si="22"/>
        <v>1.2132784253982569E-3</v>
      </c>
      <c r="T142">
        <f t="shared" si="23"/>
        <v>5.4312410128444469E-2</v>
      </c>
      <c r="U142">
        <v>2.2999999999999998</v>
      </c>
      <c r="V142">
        <v>1.7</v>
      </c>
      <c r="W142" s="9" t="s">
        <v>292</v>
      </c>
    </row>
    <row r="143" spans="1:23">
      <c r="A143" t="s">
        <v>293</v>
      </c>
      <c r="B143" t="s">
        <v>294</v>
      </c>
      <c r="C143">
        <v>0.08</v>
      </c>
      <c r="D143">
        <v>0.01</v>
      </c>
      <c r="E143">
        <v>1.05</v>
      </c>
      <c r="F143">
        <v>7.0000000000000007E-2</v>
      </c>
      <c r="G143">
        <v>5.75962</v>
      </c>
      <c r="H143">
        <v>2.7999999999999998E-4</v>
      </c>
      <c r="I143">
        <v>7.6999999999999999E-2</v>
      </c>
      <c r="J143">
        <v>3.3000000000000002E-2</v>
      </c>
      <c r="K143">
        <v>4.54</v>
      </c>
      <c r="L143">
        <v>0.15</v>
      </c>
      <c r="M143">
        <f t="shared" si="16"/>
        <v>6.3943599149073785E-2</v>
      </c>
      <c r="N143">
        <f t="shared" si="17"/>
        <v>1.4209703811909073E-3</v>
      </c>
      <c r="O143">
        <f t="shared" si="18"/>
        <v>4.1231789814368092E-2</v>
      </c>
      <c r="P143">
        <f t="shared" si="19"/>
        <v>2.2858411729546964E-3</v>
      </c>
      <c r="Q143">
        <f t="shared" si="20"/>
        <v>1.3622838044394742E-3</v>
      </c>
      <c r="R143">
        <f t="shared" si="21"/>
        <v>1.053948640673647E-4</v>
      </c>
      <c r="S143">
        <f t="shared" si="22"/>
        <v>6.6815178478343265E-7</v>
      </c>
      <c r="T143">
        <f t="shared" si="23"/>
        <v>1.8325239917496928E-3</v>
      </c>
      <c r="U143">
        <v>6.5753424657534243</v>
      </c>
      <c r="V143">
        <v>1.27</v>
      </c>
      <c r="W143" s="9" t="s">
        <v>292</v>
      </c>
    </row>
    <row r="144" spans="1:23">
      <c r="A144" t="s">
        <v>295</v>
      </c>
      <c r="B144" t="s">
        <v>294</v>
      </c>
      <c r="C144">
        <v>0.08</v>
      </c>
      <c r="D144">
        <v>0.01</v>
      </c>
      <c r="E144">
        <v>1.05</v>
      </c>
      <c r="F144">
        <v>7.0000000000000007E-2</v>
      </c>
      <c r="G144">
        <v>16.3567</v>
      </c>
      <c r="H144">
        <v>4.3E-3</v>
      </c>
      <c r="I144">
        <v>0.14299999999999999</v>
      </c>
      <c r="J144">
        <v>5.8000000000000003E-2</v>
      </c>
      <c r="K144">
        <v>2.93</v>
      </c>
      <c r="L144">
        <v>0.16</v>
      </c>
      <c r="M144">
        <f t="shared" si="16"/>
        <v>0.12823256091592541</v>
      </c>
      <c r="N144">
        <f t="shared" si="17"/>
        <v>2.8497010858903184E-3</v>
      </c>
      <c r="O144">
        <f t="shared" si="18"/>
        <v>3.7406700106750151E-2</v>
      </c>
      <c r="P144">
        <f t="shared" si="19"/>
        <v>2.6527097531015252E-3</v>
      </c>
      <c r="Q144">
        <f t="shared" si="20"/>
        <v>2.0426866952491548E-3</v>
      </c>
      <c r="R144">
        <f t="shared" si="21"/>
        <v>3.1672794033734412E-4</v>
      </c>
      <c r="S144">
        <f t="shared" si="22"/>
        <v>3.2779393247420673E-6</v>
      </c>
      <c r="T144">
        <f t="shared" si="23"/>
        <v>1.6625200047444509E-3</v>
      </c>
      <c r="U144">
        <v>6.5753424657534243</v>
      </c>
      <c r="V144">
        <v>1.27</v>
      </c>
      <c r="W144" s="9" t="s">
        <v>292</v>
      </c>
    </row>
    <row r="145" spans="1:23">
      <c r="A145" t="s">
        <v>296</v>
      </c>
      <c r="B145" t="s">
        <v>294</v>
      </c>
      <c r="C145">
        <v>0.08</v>
      </c>
      <c r="D145">
        <v>0.01</v>
      </c>
      <c r="E145">
        <v>1.05</v>
      </c>
      <c r="F145">
        <v>7.0000000000000007E-2</v>
      </c>
      <c r="G145">
        <v>49.747</v>
      </c>
      <c r="H145">
        <v>2.4E-2</v>
      </c>
      <c r="I145">
        <v>6.5000000000000002E-2</v>
      </c>
      <c r="J145">
        <v>3.5000000000000003E-2</v>
      </c>
      <c r="K145">
        <v>4.25</v>
      </c>
      <c r="L145">
        <v>0.18</v>
      </c>
      <c r="M145">
        <f t="shared" si="16"/>
        <v>0.26918185843337783</v>
      </c>
      <c r="N145">
        <f t="shared" si="17"/>
        <v>5.9824455628271255E-3</v>
      </c>
      <c r="O145">
        <f t="shared" si="18"/>
        <v>7.9261361217151813E-2</v>
      </c>
      <c r="P145">
        <f t="shared" si="19"/>
        <v>4.8694646513645573E-3</v>
      </c>
      <c r="Q145">
        <f t="shared" si="20"/>
        <v>3.3569517691970177E-3</v>
      </c>
      <c r="R145">
        <f t="shared" si="21"/>
        <v>1.8108467954007723E-4</v>
      </c>
      <c r="S145">
        <f t="shared" si="22"/>
        <v>1.2746314144314521E-5</v>
      </c>
      <c r="T145">
        <f t="shared" si="23"/>
        <v>3.522727165206747E-3</v>
      </c>
      <c r="U145">
        <v>6.5753424657534243</v>
      </c>
      <c r="V145">
        <v>1.27</v>
      </c>
      <c r="W145" s="9" t="s">
        <v>292</v>
      </c>
    </row>
    <row r="146" spans="1:23">
      <c r="A146" t="s">
        <v>297</v>
      </c>
      <c r="B146" t="s">
        <v>294</v>
      </c>
      <c r="C146">
        <v>0.08</v>
      </c>
      <c r="D146">
        <v>0.01</v>
      </c>
      <c r="E146">
        <v>1.05</v>
      </c>
      <c r="F146">
        <v>7.0000000000000007E-2</v>
      </c>
      <c r="G146">
        <v>122.72</v>
      </c>
      <c r="H146">
        <v>0.2</v>
      </c>
      <c r="I146">
        <v>0.13300000000000001</v>
      </c>
      <c r="J146">
        <v>6.6000000000000003E-2</v>
      </c>
      <c r="K146">
        <v>2.95</v>
      </c>
      <c r="L146">
        <v>0.18</v>
      </c>
      <c r="M146">
        <f t="shared" si="16"/>
        <v>0.4914485836678506</v>
      </c>
      <c r="N146">
        <f t="shared" si="17"/>
        <v>1.0934124757203611E-2</v>
      </c>
      <c r="O146">
        <f t="shared" si="18"/>
        <v>7.3833704168771455E-2</v>
      </c>
      <c r="P146">
        <f t="shared" si="19"/>
        <v>5.6125879876751279E-3</v>
      </c>
      <c r="Q146">
        <f t="shared" si="20"/>
        <v>4.5051073730097832E-3</v>
      </c>
      <c r="R146">
        <f t="shared" si="21"/>
        <v>6.5978315950190501E-4</v>
      </c>
      <c r="S146">
        <f t="shared" si="22"/>
        <v>4.0109574189901956E-5</v>
      </c>
      <c r="T146">
        <f t="shared" si="23"/>
        <v>3.2814979630565095E-3</v>
      </c>
      <c r="U146">
        <v>6.5753424657534243</v>
      </c>
      <c r="V146">
        <v>1.27</v>
      </c>
      <c r="W146" s="9" t="s">
        <v>292</v>
      </c>
    </row>
    <row r="147" spans="1:23">
      <c r="A147" t="s">
        <v>298</v>
      </c>
      <c r="B147" t="s">
        <v>294</v>
      </c>
      <c r="C147">
        <v>0.08</v>
      </c>
      <c r="D147">
        <v>0.01</v>
      </c>
      <c r="E147">
        <v>1.05</v>
      </c>
      <c r="F147">
        <v>7.0000000000000007E-2</v>
      </c>
      <c r="G147">
        <v>602</v>
      </c>
      <c r="H147">
        <v>11</v>
      </c>
      <c r="I147">
        <v>0.19</v>
      </c>
      <c r="J147">
        <v>0.14000000000000001</v>
      </c>
      <c r="K147">
        <v>1.56</v>
      </c>
      <c r="L147">
        <v>0.21</v>
      </c>
      <c r="M147">
        <f t="shared" si="16"/>
        <v>1.4188359508943049</v>
      </c>
      <c r="N147">
        <f t="shared" si="17"/>
        <v>3.5956196239467372E-2</v>
      </c>
      <c r="O147">
        <f t="shared" si="18"/>
        <v>6.5716704116781557E-2</v>
      </c>
      <c r="P147">
        <f t="shared" si="19"/>
        <v>9.4994762902679344E-3</v>
      </c>
      <c r="Q147">
        <f t="shared" si="20"/>
        <v>8.8464794003359788E-3</v>
      </c>
      <c r="R147">
        <f t="shared" si="21"/>
        <v>1.8135328659678283E-3</v>
      </c>
      <c r="S147">
        <f t="shared" si="22"/>
        <v>4.0026785453189234E-4</v>
      </c>
      <c r="T147">
        <f t="shared" si="23"/>
        <v>2.9207424051902915E-3</v>
      </c>
      <c r="U147">
        <v>6.5753424657534243</v>
      </c>
      <c r="V147">
        <v>1.27</v>
      </c>
      <c r="W147" s="9" t="s">
        <v>292</v>
      </c>
    </row>
    <row r="148" spans="1:23">
      <c r="A148" t="s">
        <v>299</v>
      </c>
      <c r="B148" t="s">
        <v>294</v>
      </c>
      <c r="C148">
        <v>0.08</v>
      </c>
      <c r="D148">
        <v>0.01</v>
      </c>
      <c r="E148">
        <v>1.05</v>
      </c>
      <c r="F148">
        <v>7.0000000000000007E-2</v>
      </c>
      <c r="G148">
        <v>2248</v>
      </c>
      <c r="H148">
        <v>104</v>
      </c>
      <c r="I148">
        <v>0.151</v>
      </c>
      <c r="J148">
        <v>7.1999999999999995E-2</v>
      </c>
      <c r="K148">
        <v>3.11</v>
      </c>
      <c r="L148">
        <v>0.21</v>
      </c>
      <c r="M148">
        <f t="shared" si="16"/>
        <v>3.4150630642072399</v>
      </c>
      <c r="N148">
        <f t="shared" si="17"/>
        <v>0.12982048239953767</v>
      </c>
      <c r="O148">
        <f t="shared" si="18"/>
        <v>0.20465405471288411</v>
      </c>
      <c r="P148">
        <f t="shared" si="19"/>
        <v>1.6995415011472045E-2</v>
      </c>
      <c r="Q148">
        <f t="shared" si="20"/>
        <v>1.3819084080291212E-2</v>
      </c>
      <c r="R148">
        <f t="shared" si="21"/>
        <v>2.2769148175944462E-3</v>
      </c>
      <c r="S148">
        <f t="shared" si="22"/>
        <v>3.1559937262959619E-3</v>
      </c>
      <c r="T148">
        <f t="shared" si="23"/>
        <v>9.0957357650170712E-3</v>
      </c>
      <c r="U148">
        <v>6.5753424657534243</v>
      </c>
      <c r="V148">
        <v>1.27</v>
      </c>
      <c r="W148" s="9" t="s">
        <v>292</v>
      </c>
    </row>
    <row r="149" spans="1:23">
      <c r="A149" t="s">
        <v>300</v>
      </c>
      <c r="B149" t="s">
        <v>301</v>
      </c>
      <c r="C149">
        <v>0.16</v>
      </c>
      <c r="D149">
        <v>0.04</v>
      </c>
      <c r="E149">
        <v>0.84</v>
      </c>
      <c r="F149">
        <v>7.0000000000000007E-2</v>
      </c>
      <c r="G149">
        <v>70.459998999999996</v>
      </c>
      <c r="H149">
        <v>0.18</v>
      </c>
      <c r="I149">
        <v>0.11</v>
      </c>
      <c r="J149">
        <v>0.02</v>
      </c>
      <c r="K149">
        <v>18.100000000000001</v>
      </c>
      <c r="L149">
        <v>0.4</v>
      </c>
      <c r="M149">
        <f t="shared" si="16"/>
        <v>0.3151565039437827</v>
      </c>
      <c r="N149">
        <f t="shared" si="17"/>
        <v>8.7707860685926359E-3</v>
      </c>
      <c r="O149">
        <f t="shared" si="18"/>
        <v>0.3253960612665755</v>
      </c>
      <c r="P149">
        <f t="shared" si="19"/>
        <v>1.947078715968497E-2</v>
      </c>
      <c r="Q149">
        <f t="shared" si="20"/>
        <v>7.1910731771618903E-3</v>
      </c>
      <c r="R149">
        <f t="shared" si="21"/>
        <v>7.2463947240253681E-4</v>
      </c>
      <c r="S149">
        <f t="shared" si="22"/>
        <v>2.7709003623452413E-4</v>
      </c>
      <c r="T149">
        <f t="shared" si="23"/>
        <v>1.8077558959254197E-2</v>
      </c>
      <c r="U149">
        <v>0.99178082191780825</v>
      </c>
      <c r="V149">
        <v>1.8</v>
      </c>
      <c r="W149" s="9" t="s">
        <v>100</v>
      </c>
    </row>
    <row r="150" spans="1:23">
      <c r="A150" t="s">
        <v>302</v>
      </c>
      <c r="B150" t="s">
        <v>303</v>
      </c>
      <c r="C150">
        <v>0.28000000000000003</v>
      </c>
      <c r="D150">
        <v>0.02</v>
      </c>
      <c r="E150">
        <v>1.05</v>
      </c>
      <c r="F150">
        <v>7.0000000000000007E-2</v>
      </c>
      <c r="G150">
        <v>20.813300000000002</v>
      </c>
      <c r="H150">
        <v>6.4000000000000003E-3</v>
      </c>
      <c r="I150">
        <v>0.121</v>
      </c>
      <c r="J150">
        <v>8.2000000000000003E-2</v>
      </c>
      <c r="K150">
        <v>11.98</v>
      </c>
      <c r="L150">
        <v>0.95</v>
      </c>
      <c r="M150">
        <f t="shared" si="16"/>
        <v>0.15057810228061058</v>
      </c>
      <c r="N150">
        <f t="shared" si="17"/>
        <v>3.3463224246649353E-3</v>
      </c>
      <c r="O150">
        <f t="shared" si="18"/>
        <v>0.16622795620519684</v>
      </c>
      <c r="P150">
        <f t="shared" si="19"/>
        <v>1.520328662356941E-2</v>
      </c>
      <c r="Q150">
        <f t="shared" si="20"/>
        <v>1.3181682670695907E-2</v>
      </c>
      <c r="R150">
        <f t="shared" si="21"/>
        <v>1.6738201827638083E-3</v>
      </c>
      <c r="S150">
        <f t="shared" si="22"/>
        <v>1.7038126577929499E-5</v>
      </c>
      <c r="T150">
        <f t="shared" si="23"/>
        <v>7.3879091646754155E-3</v>
      </c>
      <c r="U150">
        <v>6.2986301369863016</v>
      </c>
      <c r="V150">
        <v>3.8</v>
      </c>
      <c r="W150" s="9" t="s">
        <v>292</v>
      </c>
    </row>
    <row r="151" spans="1:23">
      <c r="A151" t="s">
        <v>304</v>
      </c>
      <c r="B151" t="s">
        <v>305</v>
      </c>
      <c r="C151">
        <v>0.05</v>
      </c>
      <c r="D151">
        <v>0.05</v>
      </c>
      <c r="E151">
        <v>0.85</v>
      </c>
      <c r="F151">
        <v>0.06</v>
      </c>
      <c r="G151">
        <v>4.1137750000000004</v>
      </c>
      <c r="H151">
        <v>5.5699999999999999E-4</v>
      </c>
      <c r="I151">
        <v>0</v>
      </c>
      <c r="J151">
        <v>0</v>
      </c>
      <c r="K151">
        <v>63</v>
      </c>
      <c r="L151">
        <v>2</v>
      </c>
      <c r="M151">
        <f t="shared" si="16"/>
        <v>4.7618029747097577E-2</v>
      </c>
      <c r="N151">
        <f t="shared" si="17"/>
        <v>1.1204324740568365E-3</v>
      </c>
      <c r="O151">
        <f t="shared" si="18"/>
        <v>0.44556407512893459</v>
      </c>
      <c r="P151">
        <f t="shared" si="19"/>
        <v>2.5292759539764696E-2</v>
      </c>
      <c r="Q151">
        <f t="shared" si="20"/>
        <v>1.4144891273934432E-2</v>
      </c>
      <c r="R151">
        <f t="shared" si="21"/>
        <v>0</v>
      </c>
      <c r="S151">
        <f t="shared" si="22"/>
        <v>2.0109606533076189E-5</v>
      </c>
      <c r="T151">
        <f t="shared" si="23"/>
        <v>2.0967721182538094E-2</v>
      </c>
      <c r="U151">
        <v>1.150684931506849</v>
      </c>
      <c r="V151">
        <v>6.1</v>
      </c>
      <c r="W151" s="9" t="s">
        <v>306</v>
      </c>
    </row>
    <row r="152" spans="1:23">
      <c r="A152" t="s">
        <v>307</v>
      </c>
      <c r="B152" t="s">
        <v>308</v>
      </c>
      <c r="C152">
        <v>-0.38</v>
      </c>
      <c r="D152">
        <v>0.03</v>
      </c>
      <c r="E152">
        <v>1.1000000000000001</v>
      </c>
      <c r="F152">
        <v>0.2</v>
      </c>
      <c r="G152">
        <v>127.58</v>
      </c>
      <c r="H152">
        <v>0.3</v>
      </c>
      <c r="I152">
        <v>0.05</v>
      </c>
      <c r="J152">
        <v>0.04</v>
      </c>
      <c r="K152">
        <v>155.5</v>
      </c>
      <c r="L152">
        <v>5.6</v>
      </c>
      <c r="M152">
        <f t="shared" si="16"/>
        <v>0.51222100505560386</v>
      </c>
      <c r="N152">
        <f t="shared" si="17"/>
        <v>3.105408053073077E-2</v>
      </c>
      <c r="O152">
        <f t="shared" si="18"/>
        <v>4.0981355982281844</v>
      </c>
      <c r="P152">
        <f t="shared" si="19"/>
        <v>0.51827951260511951</v>
      </c>
      <c r="Q152">
        <f t="shared" si="20"/>
        <v>0.14758559067574165</v>
      </c>
      <c r="R152">
        <f t="shared" si="21"/>
        <v>8.2168132295301916E-3</v>
      </c>
      <c r="S152">
        <f t="shared" si="22"/>
        <v>3.2122084952407805E-3</v>
      </c>
      <c r="T152">
        <f t="shared" si="23"/>
        <v>0.4967437088761435</v>
      </c>
      <c r="U152">
        <v>4.1095890410958908</v>
      </c>
      <c r="V152">
        <v>15.4</v>
      </c>
      <c r="W152" s="9" t="s">
        <v>25</v>
      </c>
    </row>
    <row r="153" spans="1:23">
      <c r="A153" t="s">
        <v>309</v>
      </c>
      <c r="B153" t="s">
        <v>308</v>
      </c>
      <c r="C153">
        <v>-0.38</v>
      </c>
      <c r="D153">
        <v>0.03</v>
      </c>
      <c r="E153">
        <v>1.1000000000000001</v>
      </c>
      <c r="F153">
        <v>0.2</v>
      </c>
      <c r="G153">
        <v>520</v>
      </c>
      <c r="H153">
        <v>26</v>
      </c>
      <c r="I153">
        <v>0.68</v>
      </c>
      <c r="J153">
        <v>0.06</v>
      </c>
      <c r="K153">
        <v>59</v>
      </c>
      <c r="L153">
        <v>11</v>
      </c>
      <c r="M153">
        <f t="shared" si="16"/>
        <v>1.306986839388357</v>
      </c>
      <c r="N153">
        <f t="shared" si="17"/>
        <v>9.0401604005258915E-2</v>
      </c>
      <c r="O153">
        <f t="shared" si="18"/>
        <v>1.8234255485831801</v>
      </c>
      <c r="P153">
        <f t="shared" si="19"/>
        <v>0.42953190717347911</v>
      </c>
      <c r="Q153">
        <f t="shared" si="20"/>
        <v>0.33996069549855901</v>
      </c>
      <c r="R153">
        <f t="shared" si="21"/>
        <v>0.13838497466925928</v>
      </c>
      <c r="S153">
        <f t="shared" si="22"/>
        <v>3.0390425809719696E-2</v>
      </c>
      <c r="T153">
        <f t="shared" si="23"/>
        <v>0.22102127861614307</v>
      </c>
      <c r="U153">
        <v>4.1095890410958908</v>
      </c>
      <c r="V153">
        <v>15.4</v>
      </c>
      <c r="W153" s="9" t="s">
        <v>25</v>
      </c>
    </row>
    <row r="154" spans="1:23">
      <c r="A154" t="s">
        <v>310</v>
      </c>
      <c r="B154" t="s">
        <v>311</v>
      </c>
      <c r="C154">
        <v>0.05</v>
      </c>
      <c r="D154">
        <v>0.04</v>
      </c>
      <c r="E154">
        <v>1.3</v>
      </c>
      <c r="F154">
        <v>0.14000000000000001</v>
      </c>
      <c r="G154">
        <v>778.1</v>
      </c>
      <c r="H154">
        <v>7.5</v>
      </c>
      <c r="I154">
        <v>0.21099999999999999</v>
      </c>
      <c r="J154">
        <v>4.2000000000000003E-2</v>
      </c>
      <c r="K154">
        <v>84.8</v>
      </c>
      <c r="L154">
        <v>3.2</v>
      </c>
      <c r="M154">
        <f t="shared" si="16"/>
        <v>1.8077685140636925</v>
      </c>
      <c r="N154">
        <f t="shared" si="17"/>
        <v>6.5925781234859621E-2</v>
      </c>
      <c r="O154">
        <f t="shared" si="18"/>
        <v>4.467082308191527</v>
      </c>
      <c r="P154">
        <f t="shared" si="19"/>
        <v>0.36495940276478522</v>
      </c>
      <c r="Q154">
        <f t="shared" si="20"/>
        <v>0.16856914370534068</v>
      </c>
      <c r="R154">
        <f t="shared" si="21"/>
        <v>4.1431871778650632E-2</v>
      </c>
      <c r="S154">
        <f t="shared" si="22"/>
        <v>1.4352532798456274E-2</v>
      </c>
      <c r="T154">
        <f t="shared" si="23"/>
        <v>0.32071360161375073</v>
      </c>
      <c r="U154">
        <v>4.5</v>
      </c>
      <c r="V154">
        <v>7.2</v>
      </c>
      <c r="W154" s="9" t="s">
        <v>25</v>
      </c>
    </row>
    <row r="155" spans="1:23">
      <c r="A155" t="s">
        <v>312</v>
      </c>
      <c r="B155" t="s">
        <v>313</v>
      </c>
      <c r="C155">
        <v>-0.28999999999999998</v>
      </c>
      <c r="D155">
        <v>0.02</v>
      </c>
      <c r="E155">
        <v>0.86</v>
      </c>
      <c r="F155">
        <v>0.06</v>
      </c>
      <c r="G155">
        <v>122.1</v>
      </c>
      <c r="H155">
        <v>0.3</v>
      </c>
      <c r="I155">
        <v>0.34</v>
      </c>
      <c r="J155">
        <v>0.14000000000000001</v>
      </c>
      <c r="K155">
        <v>2.4</v>
      </c>
      <c r="L155">
        <v>0.35</v>
      </c>
      <c r="M155">
        <f t="shared" si="16"/>
        <v>0.45826288344004179</v>
      </c>
      <c r="N155">
        <f t="shared" si="17"/>
        <v>1.0683678805909863E-2</v>
      </c>
      <c r="O155">
        <f t="shared" si="18"/>
        <v>4.9810008980660021E-2</v>
      </c>
      <c r="P155">
        <f t="shared" si="19"/>
        <v>8.082147801260816E-3</v>
      </c>
      <c r="Q155">
        <f t="shared" si="20"/>
        <v>7.2639596430129202E-3</v>
      </c>
      <c r="R155">
        <f t="shared" si="21"/>
        <v>2.6808643458609426E-3</v>
      </c>
      <c r="S155">
        <f t="shared" si="22"/>
        <v>4.0794438149598738E-5</v>
      </c>
      <c r="T155">
        <f t="shared" si="23"/>
        <v>2.3167446037516289E-3</v>
      </c>
      <c r="U155">
        <v>7.0465753424657533</v>
      </c>
      <c r="V155">
        <v>2.5299999999999998</v>
      </c>
      <c r="W155" s="9" t="s">
        <v>292</v>
      </c>
    </row>
    <row r="156" spans="1:23">
      <c r="A156" t="s">
        <v>314</v>
      </c>
      <c r="B156" t="s">
        <v>315</v>
      </c>
      <c r="C156">
        <v>0.12</v>
      </c>
      <c r="D156">
        <v>0.03</v>
      </c>
      <c r="E156">
        <v>1.5</v>
      </c>
      <c r="F156">
        <v>0.13</v>
      </c>
      <c r="G156">
        <v>6.4947999999999997</v>
      </c>
      <c r="H156">
        <v>4.0000000000000002E-4</v>
      </c>
      <c r="I156">
        <v>4.8000000000000001E-2</v>
      </c>
      <c r="J156">
        <v>2.7E-2</v>
      </c>
      <c r="K156">
        <v>73.400000000000006</v>
      </c>
      <c r="L156">
        <v>1.9</v>
      </c>
      <c r="M156">
        <f t="shared" si="16"/>
        <v>7.8021153121123829E-2</v>
      </c>
      <c r="N156">
        <f t="shared" si="17"/>
        <v>2.2539466999443938E-3</v>
      </c>
      <c r="O156">
        <f t="shared" si="18"/>
        <v>0.88170119897507693</v>
      </c>
      <c r="P156">
        <f t="shared" si="19"/>
        <v>5.5833491218418893E-2</v>
      </c>
      <c r="Q156">
        <f t="shared" si="20"/>
        <v>2.2823328038864384E-2</v>
      </c>
      <c r="R156">
        <f t="shared" si="21"/>
        <v>1.1453235793986341E-3</v>
      </c>
      <c r="S156">
        <f t="shared" si="22"/>
        <v>1.8100658967688551E-5</v>
      </c>
      <c r="T156">
        <f t="shared" si="23"/>
        <v>5.0942735940782226E-2</v>
      </c>
      <c r="U156">
        <v>3.1890410958904112</v>
      </c>
      <c r="V156">
        <v>6</v>
      </c>
      <c r="W156" s="9" t="s">
        <v>28</v>
      </c>
    </row>
    <row r="157" spans="1:23">
      <c r="A157" t="s">
        <v>316</v>
      </c>
      <c r="B157" t="s">
        <v>317</v>
      </c>
      <c r="C157">
        <v>0.22</v>
      </c>
      <c r="D157">
        <v>0.04</v>
      </c>
      <c r="E157">
        <v>0.87</v>
      </c>
      <c r="F157">
        <v>7.0000000000000007E-2</v>
      </c>
      <c r="G157">
        <v>47.84</v>
      </c>
      <c r="H157">
        <v>0.03</v>
      </c>
      <c r="I157">
        <v>0</v>
      </c>
      <c r="J157">
        <v>0</v>
      </c>
      <c r="K157">
        <v>5.9</v>
      </c>
      <c r="L157">
        <v>0.3</v>
      </c>
      <c r="M157">
        <f t="shared" si="16"/>
        <v>0.24632318336861422</v>
      </c>
      <c r="N157">
        <f t="shared" si="17"/>
        <v>6.6071714469373675E-3</v>
      </c>
      <c r="O157">
        <f t="shared" si="18"/>
        <v>9.6014920415240179E-2</v>
      </c>
      <c r="P157">
        <f t="shared" si="19"/>
        <v>7.096496998126387E-3</v>
      </c>
      <c r="Q157">
        <f t="shared" si="20"/>
        <v>4.8821145973850927E-3</v>
      </c>
      <c r="R157">
        <f t="shared" si="21"/>
        <v>0</v>
      </c>
      <c r="S157">
        <f t="shared" si="22"/>
        <v>2.007000844800171E-5</v>
      </c>
      <c r="T157">
        <f t="shared" si="23"/>
        <v>5.1502256161431517E-3</v>
      </c>
      <c r="U157">
        <v>6.1643835616438354</v>
      </c>
      <c r="V157">
        <v>1.4</v>
      </c>
      <c r="W157" s="9" t="s">
        <v>109</v>
      </c>
    </row>
    <row r="158" spans="1:23">
      <c r="A158" t="s">
        <v>318</v>
      </c>
      <c r="B158" t="s">
        <v>319</v>
      </c>
      <c r="C158">
        <v>-0.02</v>
      </c>
      <c r="D158">
        <v>0.06</v>
      </c>
      <c r="E158">
        <v>0.79400000000000004</v>
      </c>
      <c r="F158">
        <v>0.04</v>
      </c>
      <c r="G158">
        <v>4.5556999999999999</v>
      </c>
      <c r="H158">
        <v>1E-4</v>
      </c>
      <c r="I158">
        <v>8.5999999999999993E-2</v>
      </c>
      <c r="J158">
        <v>2.4E-2</v>
      </c>
      <c r="K158">
        <v>89</v>
      </c>
      <c r="L158">
        <v>2</v>
      </c>
      <c r="M158">
        <f t="shared" si="16"/>
        <v>4.9825118020863771E-2</v>
      </c>
      <c r="N158">
        <f t="shared" si="17"/>
        <v>8.3669415515475398E-4</v>
      </c>
      <c r="O158">
        <f t="shared" si="18"/>
        <v>0.61999313461407157</v>
      </c>
      <c r="P158">
        <f t="shared" si="19"/>
        <v>2.5086961604873559E-2</v>
      </c>
      <c r="Q158">
        <f t="shared" si="20"/>
        <v>1.393242999132745E-2</v>
      </c>
      <c r="R158">
        <f t="shared" si="21"/>
        <v>1.2892007586544519E-3</v>
      </c>
      <c r="S158">
        <f t="shared" si="22"/>
        <v>4.5363912945253327E-6</v>
      </c>
      <c r="T158">
        <f t="shared" si="23"/>
        <v>2.082260737578746E-2</v>
      </c>
      <c r="U158">
        <v>9.1863013698630134</v>
      </c>
      <c r="V158">
        <v>13.1</v>
      </c>
      <c r="W158" s="9" t="s">
        <v>320</v>
      </c>
    </row>
    <row r="159" spans="1:23">
      <c r="A159" t="s">
        <v>321</v>
      </c>
      <c r="B159" t="s">
        <v>322</v>
      </c>
      <c r="C159">
        <v>0.28999999999999998</v>
      </c>
      <c r="D159">
        <v>0.03</v>
      </c>
      <c r="E159">
        <v>1.35</v>
      </c>
      <c r="F159">
        <v>0.09</v>
      </c>
      <c r="G159">
        <v>5.8880999999999997</v>
      </c>
      <c r="H159">
        <v>5.0000000000000001E-4</v>
      </c>
      <c r="I159">
        <v>0.09</v>
      </c>
      <c r="J159">
        <v>0.04</v>
      </c>
      <c r="K159">
        <v>34.299999999999997</v>
      </c>
      <c r="L159">
        <v>1.8</v>
      </c>
      <c r="M159">
        <f t="shared" si="16"/>
        <v>7.0561228156696326E-2</v>
      </c>
      <c r="N159">
        <f t="shared" si="17"/>
        <v>1.5680323804645006E-3</v>
      </c>
      <c r="O159">
        <f t="shared" si="18"/>
        <v>0.37064014673189682</v>
      </c>
      <c r="P159">
        <f t="shared" si="19"/>
        <v>2.5524263706089463E-2</v>
      </c>
      <c r="Q159">
        <f t="shared" si="20"/>
        <v>1.9450503327038321E-2</v>
      </c>
      <c r="R159">
        <f t="shared" si="21"/>
        <v>1.3452006535284086E-3</v>
      </c>
      <c r="S159">
        <f t="shared" si="22"/>
        <v>1.0491220901249893E-5</v>
      </c>
      <c r="T159">
        <f t="shared" si="23"/>
        <v>1.6472895410306523E-2</v>
      </c>
      <c r="U159">
        <v>7.397260273972603</v>
      </c>
      <c r="V159">
        <v>11.43</v>
      </c>
      <c r="W159" s="9" t="s">
        <v>115</v>
      </c>
    </row>
    <row r="160" spans="1:23">
      <c r="A160" t="s">
        <v>323</v>
      </c>
      <c r="B160" t="s">
        <v>324</v>
      </c>
      <c r="C160">
        <v>-0.04</v>
      </c>
      <c r="D160">
        <v>0.04</v>
      </c>
      <c r="E160">
        <v>0.77</v>
      </c>
      <c r="F160">
        <v>7.0000000000000007E-2</v>
      </c>
      <c r="G160">
        <v>55.805999999999997</v>
      </c>
      <c r="H160">
        <v>4.9000000000000002E-2</v>
      </c>
      <c r="I160">
        <v>0</v>
      </c>
      <c r="J160">
        <v>0</v>
      </c>
      <c r="K160">
        <v>11.56</v>
      </c>
      <c r="L160">
        <v>0.75</v>
      </c>
      <c r="M160">
        <f t="shared" si="16"/>
        <v>0.26207298898462761</v>
      </c>
      <c r="N160">
        <f t="shared" si="17"/>
        <v>7.943087267384262E-3</v>
      </c>
      <c r="O160">
        <f t="shared" si="18"/>
        <v>0.1825529148044103</v>
      </c>
      <c r="P160">
        <f t="shared" si="19"/>
        <v>1.620762615160461E-2</v>
      </c>
      <c r="Q160">
        <f t="shared" si="20"/>
        <v>1.1843830977794786E-2</v>
      </c>
      <c r="R160">
        <f t="shared" si="21"/>
        <v>0</v>
      </c>
      <c r="S160">
        <f t="shared" si="22"/>
        <v>5.3429695883454003E-5</v>
      </c>
      <c r="T160">
        <f t="shared" si="23"/>
        <v>1.1063813018449111E-2</v>
      </c>
      <c r="U160">
        <v>6.22</v>
      </c>
      <c r="V160">
        <v>4.5999999999999996</v>
      </c>
      <c r="W160" s="9" t="s">
        <v>100</v>
      </c>
    </row>
    <row r="161" spans="1:23">
      <c r="A161" t="s">
        <v>325</v>
      </c>
      <c r="B161" t="s">
        <v>326</v>
      </c>
      <c r="C161">
        <v>0.11</v>
      </c>
      <c r="D161">
        <v>0.03</v>
      </c>
      <c r="E161">
        <v>1.33</v>
      </c>
      <c r="F161">
        <v>0.1</v>
      </c>
      <c r="G161">
        <v>1043</v>
      </c>
      <c r="H161">
        <v>9</v>
      </c>
      <c r="I161">
        <v>0.11</v>
      </c>
      <c r="J161">
        <v>0.06</v>
      </c>
      <c r="K161">
        <v>31.5</v>
      </c>
      <c r="L161">
        <v>2.2000000000000002</v>
      </c>
      <c r="M161">
        <f t="shared" si="16"/>
        <v>2.2145127053071363</v>
      </c>
      <c r="N161">
        <f t="shared" si="17"/>
        <v>5.694483186740748E-2</v>
      </c>
      <c r="O161">
        <f t="shared" si="18"/>
        <v>1.8888888334175766</v>
      </c>
      <c r="P161">
        <f t="shared" si="19"/>
        <v>0.16296258344210979</v>
      </c>
      <c r="Q161">
        <f t="shared" si="20"/>
        <v>0.1319223947148784</v>
      </c>
      <c r="R161">
        <f t="shared" si="21"/>
        <v>1.2619360563372817E-2</v>
      </c>
      <c r="S161">
        <f t="shared" si="22"/>
        <v>5.4330455419489276E-3</v>
      </c>
      <c r="T161">
        <f t="shared" si="23"/>
        <v>9.4681144532209355E-2</v>
      </c>
      <c r="U161">
        <v>9.2739726027397253</v>
      </c>
      <c r="V161">
        <v>5.98</v>
      </c>
      <c r="W161" s="9" t="s">
        <v>327</v>
      </c>
    </row>
    <row r="162" spans="1:23">
      <c r="A162" t="s">
        <v>328</v>
      </c>
      <c r="B162" t="s">
        <v>329</v>
      </c>
      <c r="C162">
        <v>-0.35</v>
      </c>
      <c r="D162">
        <v>0.11</v>
      </c>
      <c r="E162">
        <v>1.04</v>
      </c>
      <c r="F162">
        <v>0.27</v>
      </c>
      <c r="G162">
        <v>199.505</v>
      </c>
      <c r="H162">
        <v>8.5000000000000006E-2</v>
      </c>
      <c r="I162">
        <v>0.09</v>
      </c>
      <c r="J162">
        <v>8.9999999999999993E-3</v>
      </c>
      <c r="K162">
        <v>166.8</v>
      </c>
      <c r="L162">
        <v>1.3</v>
      </c>
      <c r="M162">
        <f t="shared" si="16"/>
        <v>0.67730621349226128</v>
      </c>
      <c r="N162">
        <f t="shared" si="17"/>
        <v>5.8613353419078293E-2</v>
      </c>
      <c r="O162">
        <f t="shared" si="18"/>
        <v>4.9013265132393444</v>
      </c>
      <c r="P162">
        <f t="shared" si="19"/>
        <v>0.84917587480788592</v>
      </c>
      <c r="Q162">
        <f t="shared" si="20"/>
        <v>3.8199786973687935E-2</v>
      </c>
      <c r="R162">
        <f t="shared" si="21"/>
        <v>4.0024946826533606E-3</v>
      </c>
      <c r="S162">
        <f t="shared" si="22"/>
        <v>6.9607738089328482E-4</v>
      </c>
      <c r="T162">
        <f t="shared" si="23"/>
        <v>0.84830651190680983</v>
      </c>
      <c r="U162">
        <v>6.1205479452054794</v>
      </c>
      <c r="V162">
        <v>26.6</v>
      </c>
      <c r="W162" s="9" t="s">
        <v>25</v>
      </c>
    </row>
    <row r="163" spans="1:23">
      <c r="A163" t="s">
        <v>330</v>
      </c>
      <c r="B163" t="s">
        <v>331</v>
      </c>
      <c r="C163">
        <v>-0.03</v>
      </c>
      <c r="D163">
        <v>0.05</v>
      </c>
      <c r="E163">
        <v>1.06</v>
      </c>
      <c r="F163">
        <v>0.09</v>
      </c>
      <c r="G163">
        <v>1531</v>
      </c>
      <c r="H163">
        <v>4.7</v>
      </c>
      <c r="I163">
        <v>0.48199999999999998</v>
      </c>
      <c r="J163">
        <v>1.0999999999999999E-2</v>
      </c>
      <c r="K163">
        <v>138.80000000000001</v>
      </c>
      <c r="L163">
        <v>2</v>
      </c>
      <c r="M163">
        <f t="shared" si="16"/>
        <v>2.6518981433243849</v>
      </c>
      <c r="N163">
        <f t="shared" si="17"/>
        <v>7.5249699177523721E-2</v>
      </c>
      <c r="O163">
        <f t="shared" si="18"/>
        <v>7.1677730189005837</v>
      </c>
      <c r="P163">
        <f t="shared" si="19"/>
        <v>0.42164302537707588</v>
      </c>
      <c r="Q163">
        <f t="shared" si="20"/>
        <v>0.10328203197263089</v>
      </c>
      <c r="R163">
        <f t="shared" si="21"/>
        <v>4.9504651110899502E-2</v>
      </c>
      <c r="S163">
        <f t="shared" si="22"/>
        <v>7.3347557563319728E-3</v>
      </c>
      <c r="T163">
        <f t="shared" si="23"/>
        <v>0.40572300106984438</v>
      </c>
      <c r="U163">
        <v>10.08767123287671</v>
      </c>
      <c r="V163">
        <v>12.2</v>
      </c>
      <c r="W163" s="9" t="s">
        <v>66</v>
      </c>
    </row>
    <row r="164" spans="1:23">
      <c r="A164" t="s">
        <v>332</v>
      </c>
      <c r="B164" t="s">
        <v>333</v>
      </c>
      <c r="C164">
        <v>0.06</v>
      </c>
      <c r="D164">
        <v>0.02</v>
      </c>
      <c r="E164">
        <v>1.33</v>
      </c>
      <c r="F164">
        <v>0.05</v>
      </c>
      <c r="G164">
        <v>2890</v>
      </c>
      <c r="H164">
        <v>390</v>
      </c>
      <c r="I164">
        <v>0.40200000000000002</v>
      </c>
      <c r="J164">
        <v>5.3999999999999999E-2</v>
      </c>
      <c r="K164">
        <v>142.1</v>
      </c>
      <c r="L164">
        <v>6.9</v>
      </c>
      <c r="M164">
        <f t="shared" si="16"/>
        <v>4.3687165300884132</v>
      </c>
      <c r="N164">
        <f t="shared" si="17"/>
        <v>0.39682779185564859</v>
      </c>
      <c r="O164">
        <f t="shared" si="18"/>
        <v>11.025438578624927</v>
      </c>
      <c r="P164">
        <f t="shared" si="19"/>
        <v>0.83092665710242397</v>
      </c>
      <c r="Q164">
        <f t="shared" si="20"/>
        <v>0.53536612380374371</v>
      </c>
      <c r="R164">
        <f t="shared" si="21"/>
        <v>0.28547395343583454</v>
      </c>
      <c r="S164">
        <f t="shared" si="22"/>
        <v>0.49595398450561973</v>
      </c>
      <c r="T164">
        <f t="shared" si="23"/>
        <v>0.27632678141917111</v>
      </c>
      <c r="U164">
        <v>4.065753424657534</v>
      </c>
      <c r="V164">
        <v>8.4</v>
      </c>
      <c r="W164" s="9" t="s">
        <v>25</v>
      </c>
    </row>
    <row r="165" spans="1:23">
      <c r="A165" t="s">
        <v>334</v>
      </c>
      <c r="B165" t="s">
        <v>335</v>
      </c>
      <c r="C165">
        <v>0</v>
      </c>
      <c r="D165">
        <v>0.01</v>
      </c>
      <c r="E165">
        <v>1.06</v>
      </c>
      <c r="F165">
        <v>7.0000000000000007E-2</v>
      </c>
      <c r="G165">
        <v>1003</v>
      </c>
      <c r="H165">
        <v>56</v>
      </c>
      <c r="I165">
        <v>0.16</v>
      </c>
      <c r="J165">
        <v>0.19</v>
      </c>
      <c r="K165">
        <v>17.899999999999999</v>
      </c>
      <c r="L165">
        <v>4.5999999999999996</v>
      </c>
      <c r="M165">
        <f t="shared" si="16"/>
        <v>2.0003561885158176</v>
      </c>
      <c r="N165">
        <f t="shared" si="17"/>
        <v>8.650253972075915E-2</v>
      </c>
      <c r="O165">
        <f t="shared" si="18"/>
        <v>0.90448779796841616</v>
      </c>
      <c r="P165">
        <f t="shared" si="19"/>
        <v>0.23810256274917194</v>
      </c>
      <c r="Q165">
        <f t="shared" si="20"/>
        <v>0.23243820506450921</v>
      </c>
      <c r="R165">
        <f t="shared" si="21"/>
        <v>2.8218831135303622E-2</v>
      </c>
      <c r="S165">
        <f t="shared" si="22"/>
        <v>1.683327241150925E-2</v>
      </c>
      <c r="T165">
        <f t="shared" si="23"/>
        <v>3.9820217520622092E-2</v>
      </c>
      <c r="U165">
        <f>4500/365</f>
        <v>12.328767123287671</v>
      </c>
      <c r="V165">
        <v>9.4</v>
      </c>
      <c r="W165" s="9" t="s">
        <v>292</v>
      </c>
    </row>
    <row r="166" spans="1:23">
      <c r="A166" t="s">
        <v>336</v>
      </c>
      <c r="B166" t="s">
        <v>337</v>
      </c>
      <c r="C166">
        <v>0.03</v>
      </c>
      <c r="D166">
        <v>0.02</v>
      </c>
      <c r="E166">
        <v>0.88</v>
      </c>
      <c r="F166">
        <v>0.06</v>
      </c>
      <c r="G166">
        <v>3630</v>
      </c>
      <c r="H166">
        <v>12</v>
      </c>
      <c r="I166">
        <v>0.57199999999999995</v>
      </c>
      <c r="J166">
        <v>1.0999999999999999E-2</v>
      </c>
      <c r="K166">
        <v>158.19999999999999</v>
      </c>
      <c r="L166">
        <v>2.6</v>
      </c>
      <c r="M166">
        <f t="shared" si="16"/>
        <v>4.431697049926357</v>
      </c>
      <c r="N166">
        <f t="shared" si="17"/>
        <v>0.1011928225580717</v>
      </c>
      <c r="O166">
        <f t="shared" si="18"/>
        <v>9.0085614814870905</v>
      </c>
      <c r="P166">
        <f t="shared" si="19"/>
        <v>0.44361020521098754</v>
      </c>
      <c r="Q166">
        <f t="shared" si="20"/>
        <v>0.14805473989801793</v>
      </c>
      <c r="R166">
        <f t="shared" si="21"/>
        <v>8.4245720734222665E-2</v>
      </c>
      <c r="S166">
        <f t="shared" si="22"/>
        <v>9.9267895112805423E-3</v>
      </c>
      <c r="T166">
        <f t="shared" si="23"/>
        <v>0.40948006734032222</v>
      </c>
      <c r="U166">
        <f>4800/365</f>
        <v>13.150684931506849</v>
      </c>
      <c r="V166">
        <v>7.21</v>
      </c>
      <c r="W166" s="9" t="s">
        <v>115</v>
      </c>
    </row>
    <row r="167" spans="1:23">
      <c r="A167" t="s">
        <v>338</v>
      </c>
      <c r="B167" t="s">
        <v>339</v>
      </c>
      <c r="C167">
        <v>0.14000000000000001</v>
      </c>
      <c r="D167">
        <v>0.04</v>
      </c>
      <c r="E167">
        <v>1.1399999999999999</v>
      </c>
      <c r="F167">
        <v>0.08</v>
      </c>
      <c r="G167">
        <v>1075.2</v>
      </c>
      <c r="H167">
        <v>1.5</v>
      </c>
      <c r="I167">
        <v>9.9000000000000005E-2</v>
      </c>
      <c r="J167">
        <v>7.0000000000000001E-3</v>
      </c>
      <c r="K167">
        <v>115.4</v>
      </c>
      <c r="L167">
        <v>1.1000000000000001</v>
      </c>
      <c r="M167">
        <f t="shared" si="16"/>
        <v>2.1466729209424091</v>
      </c>
      <c r="N167">
        <f t="shared" si="17"/>
        <v>5.0254246708386047E-2</v>
      </c>
      <c r="O167">
        <f t="shared" si="18"/>
        <v>6.3150509558585943</v>
      </c>
      <c r="P167">
        <f t="shared" si="19"/>
        <v>0.30155766227297964</v>
      </c>
      <c r="Q167">
        <f t="shared" si="20"/>
        <v>6.019545971788956E-2</v>
      </c>
      <c r="R167">
        <f t="shared" si="21"/>
        <v>4.4196472753557682E-3</v>
      </c>
      <c r="S167">
        <f t="shared" si="22"/>
        <v>2.9366866424193633E-3</v>
      </c>
      <c r="T167">
        <f t="shared" si="23"/>
        <v>0.29544098039104538</v>
      </c>
      <c r="U167">
        <v>11.115068493150689</v>
      </c>
      <c r="V167">
        <v>8.1</v>
      </c>
      <c r="W167" s="9" t="s">
        <v>33</v>
      </c>
    </row>
    <row r="168" spans="1:23" s="7" customFormat="1">
      <c r="A168" s="7" t="s">
        <v>340</v>
      </c>
      <c r="B168" s="7" t="s">
        <v>341</v>
      </c>
      <c r="C168" s="7">
        <v>0.31</v>
      </c>
      <c r="D168" s="7">
        <v>0.02</v>
      </c>
      <c r="E168" s="7">
        <v>1.08</v>
      </c>
      <c r="F168" s="7">
        <v>7.0000000000000007E-2</v>
      </c>
      <c r="G168" s="7">
        <v>48.055999999999997</v>
      </c>
      <c r="H168" s="7">
        <v>5.7000000000000002E-2</v>
      </c>
      <c r="I168" s="7">
        <v>0.05</v>
      </c>
      <c r="J168" s="7">
        <v>0.11</v>
      </c>
      <c r="K168" s="7">
        <v>10.9</v>
      </c>
      <c r="L168" s="7">
        <v>2</v>
      </c>
      <c r="M168" s="7">
        <f t="shared" si="16"/>
        <v>0.26552846701711919</v>
      </c>
      <c r="N168" s="7">
        <f t="shared" si="17"/>
        <v>5.7405672307246419E-3</v>
      </c>
      <c r="O168" s="7">
        <f t="shared" si="18"/>
        <v>0.20493909591076404</v>
      </c>
      <c r="P168" s="7">
        <f t="shared" si="19"/>
        <v>3.8648737746413801E-2</v>
      </c>
      <c r="Q168" s="7">
        <f t="shared" si="20"/>
        <v>3.7603503836837436E-2</v>
      </c>
      <c r="R168" s="7">
        <f t="shared" si="21"/>
        <v>1.1299900025154911E-3</v>
      </c>
      <c r="S168" s="7">
        <f t="shared" si="22"/>
        <v>8.102719373864902E-5</v>
      </c>
      <c r="T168" s="7">
        <f t="shared" si="23"/>
        <v>8.8553930331811623E-3</v>
      </c>
      <c r="V168" s="7">
        <v>4.4000000000000004</v>
      </c>
      <c r="W168" s="8" t="s">
        <v>292</v>
      </c>
    </row>
    <row r="169" spans="1:23" s="7" customFormat="1">
      <c r="A169" s="7" t="s">
        <v>342</v>
      </c>
      <c r="B169" s="7" t="s">
        <v>343</v>
      </c>
      <c r="C169" s="7">
        <v>0.18</v>
      </c>
      <c r="D169" s="7">
        <v>0.02</v>
      </c>
      <c r="E169" s="7">
        <v>1.18</v>
      </c>
      <c r="F169" s="7">
        <v>0.08</v>
      </c>
      <c r="G169" s="7">
        <v>10.8985</v>
      </c>
      <c r="H169" s="7">
        <v>4.4999999999999997E-3</v>
      </c>
      <c r="I169" s="7">
        <v>0.53</v>
      </c>
      <c r="J169" s="7">
        <v>0.12</v>
      </c>
      <c r="K169" s="7">
        <v>25.1</v>
      </c>
      <c r="L169" s="7">
        <v>6.1</v>
      </c>
      <c r="M169" s="7">
        <f t="shared" si="16"/>
        <v>0.10170522037017503</v>
      </c>
      <c r="N169" s="7">
        <f t="shared" si="17"/>
        <v>2.2985935572837316E-3</v>
      </c>
      <c r="O169" s="7">
        <f t="shared" si="18"/>
        <v>0.25921219885676888</v>
      </c>
      <c r="P169" s="7">
        <f t="shared" si="19"/>
        <v>6.8053807139718453E-2</v>
      </c>
      <c r="Q169" s="7">
        <f t="shared" si="20"/>
        <v>6.2995793347660936E-2</v>
      </c>
      <c r="R169" s="7">
        <f t="shared" si="21"/>
        <v>2.2925734734098872E-2</v>
      </c>
      <c r="S169" s="7">
        <f t="shared" si="22"/>
        <v>3.5676313096770504E-5</v>
      </c>
      <c r="T169" s="7">
        <f t="shared" si="23"/>
        <v>1.1715805598046053E-2</v>
      </c>
      <c r="V169" s="7">
        <v>12</v>
      </c>
      <c r="W169" s="8" t="s">
        <v>292</v>
      </c>
    </row>
    <row r="170" spans="1:23">
      <c r="A170" t="s">
        <v>344</v>
      </c>
      <c r="B170" t="s">
        <v>345</v>
      </c>
      <c r="C170">
        <v>0.04</v>
      </c>
      <c r="D170">
        <v>0.06</v>
      </c>
      <c r="E170">
        <v>0.88</v>
      </c>
      <c r="F170">
        <v>7.0000000000000007E-2</v>
      </c>
      <c r="G170">
        <v>1129</v>
      </c>
      <c r="H170">
        <v>7</v>
      </c>
      <c r="I170">
        <v>0.85</v>
      </c>
      <c r="J170">
        <v>8.5000000000000006E-2</v>
      </c>
      <c r="K170">
        <v>144</v>
      </c>
      <c r="L170">
        <v>188.5</v>
      </c>
      <c r="M170">
        <f t="shared" si="16"/>
        <v>2.0343621905168092</v>
      </c>
      <c r="N170">
        <f t="shared" si="17"/>
        <v>5.4592922651758198E-2</v>
      </c>
      <c r="O170">
        <f t="shared" si="18"/>
        <v>3.5679922616162085</v>
      </c>
      <c r="P170">
        <f t="shared" si="19"/>
        <v>4.7658517209384996</v>
      </c>
      <c r="Q170">
        <f t="shared" si="20"/>
        <v>4.6706009813517735</v>
      </c>
      <c r="R170">
        <f t="shared" si="21"/>
        <v>0.92896375099737305</v>
      </c>
      <c r="S170">
        <f t="shared" si="22"/>
        <v>7.3740613614743048E-3</v>
      </c>
      <c r="T170">
        <f t="shared" si="23"/>
        <v>0.18921171084328375</v>
      </c>
      <c r="U170">
        <v>10.328767123287671</v>
      </c>
      <c r="V170">
        <v>1.5</v>
      </c>
      <c r="W170" s="9" t="s">
        <v>320</v>
      </c>
    </row>
    <row r="171" spans="1:23" s="7" customFormat="1">
      <c r="A171" s="7" t="s">
        <v>346</v>
      </c>
      <c r="B171" s="7" t="s">
        <v>347</v>
      </c>
      <c r="M171" s="7">
        <f t="shared" si="16"/>
        <v>0</v>
      </c>
      <c r="N171" s="7" t="e">
        <f t="shared" si="17"/>
        <v>#DIV/0!</v>
      </c>
      <c r="O171" s="7">
        <f t="shared" si="18"/>
        <v>0</v>
      </c>
      <c r="P171" s="7" t="e">
        <f t="shared" si="19"/>
        <v>#DIV/0!</v>
      </c>
      <c r="Q171" s="7">
        <f t="shared" si="20"/>
        <v>0</v>
      </c>
      <c r="R171" s="7">
        <f t="shared" si="21"/>
        <v>0</v>
      </c>
      <c r="S171" s="7" t="e">
        <f t="shared" si="22"/>
        <v>#DIV/0!</v>
      </c>
      <c r="T171" s="7" t="e">
        <f t="shared" si="23"/>
        <v>#DIV/0!</v>
      </c>
      <c r="W171" s="8"/>
    </row>
    <row r="172" spans="1:23">
      <c r="A172" t="s">
        <v>348</v>
      </c>
      <c r="B172" t="s">
        <v>349</v>
      </c>
      <c r="C172">
        <v>0.02</v>
      </c>
      <c r="D172">
        <v>0.03</v>
      </c>
      <c r="E172">
        <v>2.08</v>
      </c>
      <c r="F172">
        <v>0.14000000000000001</v>
      </c>
      <c r="G172">
        <v>443.4</v>
      </c>
      <c r="H172">
        <v>4.2</v>
      </c>
      <c r="I172">
        <v>0.05</v>
      </c>
      <c r="J172">
        <v>0.05</v>
      </c>
      <c r="K172">
        <v>45.2</v>
      </c>
      <c r="L172">
        <v>1.7</v>
      </c>
      <c r="M172">
        <f t="shared" si="16"/>
        <v>1.4533035281141811</v>
      </c>
      <c r="N172">
        <f t="shared" si="17"/>
        <v>3.3873094586878767E-2</v>
      </c>
      <c r="O172">
        <f t="shared" si="18"/>
        <v>2.7591744668195788</v>
      </c>
      <c r="P172">
        <f t="shared" si="19"/>
        <v>0.1619305720597661</v>
      </c>
      <c r="Q172">
        <f t="shared" si="20"/>
        <v>0.10377426092020541</v>
      </c>
      <c r="R172">
        <f t="shared" si="21"/>
        <v>6.915224227617995E-3</v>
      </c>
      <c r="S172">
        <f t="shared" si="22"/>
        <v>8.7118724707880308E-3</v>
      </c>
      <c r="T172">
        <f t="shared" si="23"/>
        <v>0.12380911069062213</v>
      </c>
      <c r="U172">
        <v>4.0767123287671234</v>
      </c>
      <c r="V172">
        <v>5.0999999999999996</v>
      </c>
      <c r="W172" s="9" t="s">
        <v>25</v>
      </c>
    </row>
    <row r="173" spans="1:23">
      <c r="A173" t="s">
        <v>350</v>
      </c>
      <c r="B173" t="s">
        <v>351</v>
      </c>
      <c r="C173">
        <v>0.23</v>
      </c>
      <c r="D173">
        <v>0.05</v>
      </c>
      <c r="E173">
        <v>1</v>
      </c>
      <c r="F173">
        <v>0.08</v>
      </c>
      <c r="G173">
        <v>394.48124000000001</v>
      </c>
      <c r="H173">
        <v>0.59862700000000002</v>
      </c>
      <c r="I173">
        <v>0.12759999999999999</v>
      </c>
      <c r="J173">
        <v>2.23708E-2</v>
      </c>
      <c r="K173">
        <v>37.270000000000003</v>
      </c>
      <c r="L173">
        <v>1.0723499999999999</v>
      </c>
      <c r="M173">
        <f t="shared" si="16"/>
        <v>1.0531469964087006</v>
      </c>
      <c r="N173">
        <f t="shared" si="17"/>
        <v>2.8104122699300391E-2</v>
      </c>
      <c r="O173">
        <f t="shared" si="18"/>
        <v>1.3335634857751402</v>
      </c>
      <c r="P173">
        <f t="shared" si="19"/>
        <v>8.0908689359937613E-2</v>
      </c>
      <c r="Q173">
        <f t="shared" si="20"/>
        <v>3.8369916929728236E-2</v>
      </c>
      <c r="R173">
        <f t="shared" si="21"/>
        <v>3.869680963442354E-3</v>
      </c>
      <c r="S173">
        <f t="shared" si="22"/>
        <v>6.7456279948751165E-4</v>
      </c>
      <c r="T173">
        <f t="shared" si="23"/>
        <v>7.1123385908007472E-2</v>
      </c>
      <c r="U173">
        <v>7.8082191780821919</v>
      </c>
      <c r="V173">
        <v>4.02867</v>
      </c>
      <c r="W173" s="9" t="s">
        <v>33</v>
      </c>
    </row>
    <row r="174" spans="1:23">
      <c r="A174" t="s">
        <v>352</v>
      </c>
      <c r="B174" t="s">
        <v>351</v>
      </c>
      <c r="C174">
        <v>0.23</v>
      </c>
      <c r="D174">
        <v>0.05</v>
      </c>
      <c r="E174">
        <v>1</v>
      </c>
      <c r="F174">
        <v>0.08</v>
      </c>
      <c r="G174">
        <v>1680.3834999999999</v>
      </c>
      <c r="H174">
        <v>23.936199999999999</v>
      </c>
      <c r="I174">
        <v>0.27303899999999998</v>
      </c>
      <c r="J174">
        <v>3.9556899999999999E-2</v>
      </c>
      <c r="K174">
        <v>18.897099999999998</v>
      </c>
      <c r="L174">
        <v>0.72261500000000001</v>
      </c>
      <c r="M174">
        <f t="shared" si="16"/>
        <v>2.7674324520032685</v>
      </c>
      <c r="N174">
        <f t="shared" si="17"/>
        <v>7.8337956656500993E-2</v>
      </c>
      <c r="O174">
        <f t="shared" si="18"/>
        <v>1.0631254885604959</v>
      </c>
      <c r="P174">
        <f t="shared" si="19"/>
        <v>7.1042319178785382E-2</v>
      </c>
      <c r="Q174">
        <f t="shared" si="20"/>
        <v>4.0653350245071621E-2</v>
      </c>
      <c r="R174">
        <f t="shared" si="21"/>
        <v>1.2407338861007993E-2</v>
      </c>
      <c r="S174">
        <f t="shared" si="22"/>
        <v>5.0478922062100213E-3</v>
      </c>
      <c r="T174">
        <f t="shared" si="23"/>
        <v>5.6700026056559778E-2</v>
      </c>
      <c r="U174">
        <v>7.8082191780821919</v>
      </c>
      <c r="V174">
        <v>4.02867</v>
      </c>
      <c r="W174" s="9" t="s">
        <v>33</v>
      </c>
    </row>
    <row r="175" spans="1:23">
      <c r="A175" t="s">
        <v>353</v>
      </c>
      <c r="B175" t="s">
        <v>354</v>
      </c>
      <c r="C175">
        <v>0.1</v>
      </c>
      <c r="D175">
        <v>0.05</v>
      </c>
      <c r="E175">
        <v>1.02</v>
      </c>
      <c r="F175">
        <v>0.09</v>
      </c>
      <c r="G175">
        <v>68.27</v>
      </c>
      <c r="H175">
        <v>0.13</v>
      </c>
      <c r="I175">
        <v>0.12</v>
      </c>
      <c r="J175">
        <v>0.04</v>
      </c>
      <c r="K175">
        <v>38.200000000000003</v>
      </c>
      <c r="L175">
        <v>1.6</v>
      </c>
      <c r="M175">
        <f t="shared" si="16"/>
        <v>0.32922394616882794</v>
      </c>
      <c r="N175">
        <f t="shared" si="17"/>
        <v>9.6920725902588656E-3</v>
      </c>
      <c r="O175">
        <f t="shared" si="18"/>
        <v>0.77256307737513419</v>
      </c>
      <c r="P175">
        <f t="shared" si="19"/>
        <v>5.5917059580233096E-2</v>
      </c>
      <c r="Q175">
        <f t="shared" si="20"/>
        <v>3.2358662926707187E-2</v>
      </c>
      <c r="R175">
        <f t="shared" si="21"/>
        <v>3.762482519684095E-3</v>
      </c>
      <c r="S175">
        <f t="shared" si="22"/>
        <v>4.9037254069023682E-4</v>
      </c>
      <c r="T175">
        <f t="shared" si="23"/>
        <v>4.5444886904419647E-2</v>
      </c>
      <c r="U175">
        <v>3.0684931506849309</v>
      </c>
      <c r="V175">
        <v>7.7</v>
      </c>
      <c r="W175" s="9" t="s">
        <v>355</v>
      </c>
    </row>
    <row r="176" spans="1:23">
      <c r="A176" t="s">
        <v>356</v>
      </c>
      <c r="B176" t="s">
        <v>357</v>
      </c>
      <c r="C176">
        <v>0.1</v>
      </c>
      <c r="D176">
        <v>0.01</v>
      </c>
      <c r="E176">
        <v>1.06</v>
      </c>
      <c r="F176">
        <v>7.0000000000000007E-2</v>
      </c>
      <c r="G176">
        <v>7.8543000000000003</v>
      </c>
      <c r="H176">
        <v>8.9999999999999998E-4</v>
      </c>
      <c r="I176">
        <v>0.25</v>
      </c>
      <c r="J176">
        <v>0.08</v>
      </c>
      <c r="K176">
        <v>5.6</v>
      </c>
      <c r="L176">
        <v>0.5</v>
      </c>
      <c r="M176">
        <f t="shared" si="16"/>
        <v>7.8882082776829926E-2</v>
      </c>
      <c r="N176">
        <f t="shared" si="17"/>
        <v>1.7364085045008548E-3</v>
      </c>
      <c r="O176">
        <f t="shared" si="18"/>
        <v>5.5117590823809563E-2</v>
      </c>
      <c r="P176">
        <f t="shared" si="19"/>
        <v>5.6115191377110983E-3</v>
      </c>
      <c r="Q176">
        <f t="shared" si="20"/>
        <v>4.9212134664115689E-3</v>
      </c>
      <c r="R176">
        <f t="shared" si="21"/>
        <v>1.1758419375746038E-3</v>
      </c>
      <c r="S176">
        <f t="shared" si="22"/>
        <v>2.105251549742545E-6</v>
      </c>
      <c r="T176">
        <f t="shared" si="23"/>
        <v>2.4265606023060817E-3</v>
      </c>
      <c r="U176">
        <v>7.5</v>
      </c>
      <c r="V176">
        <v>6</v>
      </c>
      <c r="W176" s="9" t="s">
        <v>109</v>
      </c>
    </row>
    <row r="177" spans="1:23">
      <c r="A177" t="s">
        <v>358</v>
      </c>
      <c r="B177" t="s">
        <v>357</v>
      </c>
      <c r="C177">
        <v>0.1</v>
      </c>
      <c r="D177">
        <v>0.01</v>
      </c>
      <c r="E177">
        <v>1.06</v>
      </c>
      <c r="F177">
        <v>7.0000000000000007E-2</v>
      </c>
      <c r="G177">
        <v>30.93</v>
      </c>
      <c r="H177">
        <v>0.02</v>
      </c>
      <c r="I177">
        <v>0.15</v>
      </c>
      <c r="J177">
        <v>0.09</v>
      </c>
      <c r="K177">
        <v>4.9000000000000004</v>
      </c>
      <c r="L177">
        <v>0.4</v>
      </c>
      <c r="M177">
        <f t="shared" si="16"/>
        <v>0.19671009982828147</v>
      </c>
      <c r="N177">
        <f t="shared" si="17"/>
        <v>4.3309267734491161E-3</v>
      </c>
      <c r="O177">
        <f t="shared" si="18"/>
        <v>7.7766968401206699E-2</v>
      </c>
      <c r="P177">
        <f t="shared" si="19"/>
        <v>7.2922395856013433E-3</v>
      </c>
      <c r="Q177">
        <f t="shared" si="20"/>
        <v>6.3483239511189131E-3</v>
      </c>
      <c r="R177">
        <f t="shared" si="21"/>
        <v>1.0740195124463328E-3</v>
      </c>
      <c r="S177">
        <f t="shared" si="22"/>
        <v>1.6761928742581462E-5</v>
      </c>
      <c r="T177">
        <f t="shared" si="23"/>
        <v>3.4237030113738807E-3</v>
      </c>
      <c r="U177">
        <v>7.5</v>
      </c>
      <c r="V177">
        <v>6</v>
      </c>
      <c r="W177" s="9" t="s">
        <v>109</v>
      </c>
    </row>
    <row r="178" spans="1:23">
      <c r="A178" t="s">
        <v>359</v>
      </c>
      <c r="B178" t="s">
        <v>360</v>
      </c>
      <c r="C178">
        <v>0.32</v>
      </c>
      <c r="D178">
        <v>0.06</v>
      </c>
      <c r="E178">
        <v>1.1599999999999999</v>
      </c>
      <c r="F178">
        <v>0.08</v>
      </c>
      <c r="G178">
        <v>5.24</v>
      </c>
      <c r="H178">
        <v>2E-3</v>
      </c>
      <c r="I178">
        <v>4.5100000000000001E-2</v>
      </c>
      <c r="J178">
        <v>2.5000000000000001E-2</v>
      </c>
      <c r="K178">
        <v>28.3</v>
      </c>
      <c r="L178">
        <v>0.6</v>
      </c>
      <c r="M178">
        <f t="shared" si="16"/>
        <v>6.2064740623911652E-2</v>
      </c>
      <c r="N178">
        <f t="shared" si="17"/>
        <v>1.4268630453939497E-3</v>
      </c>
      <c r="O178">
        <f t="shared" si="18"/>
        <v>0.26666757838784649</v>
      </c>
      <c r="P178">
        <f t="shared" si="19"/>
        <v>1.3504753229320675E-2</v>
      </c>
      <c r="Q178">
        <f t="shared" si="20"/>
        <v>5.6537295771274887E-3</v>
      </c>
      <c r="R178">
        <f t="shared" si="21"/>
        <v>3.0128050218654941E-4</v>
      </c>
      <c r="S178">
        <f t="shared" si="22"/>
        <v>3.3927172822881239E-5</v>
      </c>
      <c r="T178">
        <f t="shared" si="23"/>
        <v>1.2260578316682598E-2</v>
      </c>
      <c r="U178">
        <v>1.468493150684931</v>
      </c>
      <c r="V178">
        <v>2.7376100000000001</v>
      </c>
      <c r="W178" s="9" t="s">
        <v>306</v>
      </c>
    </row>
    <row r="179" spans="1:23" s="7" customFormat="1">
      <c r="A179" s="7" t="s">
        <v>361</v>
      </c>
      <c r="B179" s="7" t="s">
        <v>362</v>
      </c>
      <c r="C179" s="7">
        <v>0.14000000000000001</v>
      </c>
      <c r="D179" s="7">
        <v>0.05</v>
      </c>
      <c r="E179" s="7">
        <v>2.09</v>
      </c>
      <c r="F179" s="7">
        <v>0.39</v>
      </c>
      <c r="G179" s="7">
        <v>882.6</v>
      </c>
      <c r="H179" s="7">
        <v>21.5</v>
      </c>
      <c r="I179" s="7">
        <v>0.26</v>
      </c>
      <c r="J179" s="7">
        <v>0.1</v>
      </c>
      <c r="L179" s="7">
        <v>0.11</v>
      </c>
      <c r="M179" s="7">
        <f t="shared" si="16"/>
        <v>2.3033652002842424</v>
      </c>
      <c r="N179" s="7">
        <f t="shared" si="17"/>
        <v>0.14807419817253006</v>
      </c>
      <c r="O179" s="7">
        <f t="shared" si="18"/>
        <v>0</v>
      </c>
      <c r="P179" s="7">
        <f t="shared" si="19"/>
        <v>8.1926198848865858E-3</v>
      </c>
      <c r="Q179" s="7">
        <f t="shared" si="20"/>
        <v>8.1926198848865858E-3</v>
      </c>
      <c r="R179" s="7">
        <f t="shared" si="21"/>
        <v>0</v>
      </c>
      <c r="S179" s="7">
        <f t="shared" si="22"/>
        <v>0</v>
      </c>
      <c r="T179" s="7">
        <f t="shared" si="23"/>
        <v>0</v>
      </c>
      <c r="U179" s="7">
        <f>1700/365</f>
        <v>4.6575342465753424</v>
      </c>
      <c r="V179" s="7">
        <v>44.6</v>
      </c>
      <c r="W179" s="8" t="s">
        <v>25</v>
      </c>
    </row>
    <row r="180" spans="1:23" s="7" customFormat="1">
      <c r="A180" s="7" t="s">
        <v>363</v>
      </c>
      <c r="B180" s="7" t="s">
        <v>362</v>
      </c>
      <c r="C180" s="7">
        <v>0.14000000000000001</v>
      </c>
      <c r="D180" s="7">
        <v>0.05</v>
      </c>
      <c r="E180" s="7">
        <v>2.09</v>
      </c>
      <c r="F180" s="7">
        <v>0.39</v>
      </c>
      <c r="G180" s="7">
        <v>130</v>
      </c>
      <c r="H180" s="7">
        <v>0.9</v>
      </c>
      <c r="I180" s="7">
        <v>0.44</v>
      </c>
      <c r="J180" s="7">
        <v>0.2</v>
      </c>
      <c r="L180" s="7">
        <v>0.11</v>
      </c>
      <c r="M180" s="7">
        <f t="shared" si="16"/>
        <v>0.64241511986956923</v>
      </c>
      <c r="N180" s="7">
        <f t="shared" si="17"/>
        <v>4.0068687198127895E-2</v>
      </c>
      <c r="O180" s="7">
        <f t="shared" si="18"/>
        <v>0</v>
      </c>
      <c r="P180" s="7">
        <f t="shared" si="19"/>
        <v>4.0236797632257565E-3</v>
      </c>
      <c r="Q180" s="7">
        <f t="shared" si="20"/>
        <v>4.0236797632257565E-3</v>
      </c>
      <c r="R180" s="7">
        <f t="shared" si="21"/>
        <v>0</v>
      </c>
      <c r="S180" s="7">
        <f t="shared" si="22"/>
        <v>0</v>
      </c>
      <c r="T180" s="7">
        <f t="shared" si="23"/>
        <v>0</v>
      </c>
      <c r="U180" s="7">
        <f>1700/365</f>
        <v>4.6575342465753424</v>
      </c>
      <c r="V180" s="7">
        <v>44.6</v>
      </c>
      <c r="W180" s="8" t="s">
        <v>25</v>
      </c>
    </row>
    <row r="181" spans="1:23" s="7" customFormat="1">
      <c r="A181" s="7" t="s">
        <v>364</v>
      </c>
      <c r="B181" s="7" t="s">
        <v>365</v>
      </c>
      <c r="G181" s="7">
        <v>271.16500000000002</v>
      </c>
      <c r="H181" s="7">
        <v>0.47199999999999998</v>
      </c>
      <c r="I181" s="7">
        <v>0.78400000000000003</v>
      </c>
      <c r="J181" s="7">
        <v>0.01</v>
      </c>
      <c r="M181" s="7">
        <f t="shared" si="16"/>
        <v>0</v>
      </c>
      <c r="N181" s="7" t="e">
        <f t="shared" si="17"/>
        <v>#DIV/0!</v>
      </c>
      <c r="O181" s="7">
        <f t="shared" si="18"/>
        <v>0</v>
      </c>
      <c r="P181" s="7" t="e">
        <f t="shared" si="19"/>
        <v>#DIV/0!</v>
      </c>
      <c r="Q181" s="7">
        <f t="shared" si="20"/>
        <v>0</v>
      </c>
      <c r="R181" s="7">
        <f t="shared" si="21"/>
        <v>0</v>
      </c>
      <c r="S181" s="7">
        <f t="shared" si="22"/>
        <v>0</v>
      </c>
      <c r="T181" s="7" t="e">
        <f t="shared" si="23"/>
        <v>#DIV/0!</v>
      </c>
      <c r="W181" s="8"/>
    </row>
    <row r="182" spans="1:23">
      <c r="A182" t="s">
        <v>366</v>
      </c>
      <c r="B182" t="s">
        <v>367</v>
      </c>
      <c r="C182">
        <v>-0.43</v>
      </c>
      <c r="D182">
        <v>0.02</v>
      </c>
      <c r="E182">
        <v>0.8</v>
      </c>
      <c r="F182">
        <v>0.06</v>
      </c>
      <c r="G182">
        <v>1143</v>
      </c>
      <c r="H182">
        <v>14</v>
      </c>
      <c r="I182">
        <v>0.2</v>
      </c>
      <c r="J182">
        <v>0.01</v>
      </c>
      <c r="K182">
        <v>159.30000000000001</v>
      </c>
      <c r="L182">
        <v>2.2999999999999998</v>
      </c>
      <c r="M182">
        <f t="shared" si="16"/>
        <v>1.9870047545002081</v>
      </c>
      <c r="N182">
        <f t="shared" si="17"/>
        <v>5.2257763193379825E-2</v>
      </c>
      <c r="O182">
        <f t="shared" si="18"/>
        <v>6.9178363337757842</v>
      </c>
      <c r="P182">
        <f t="shared" si="19"/>
        <v>0.36141774879603478</v>
      </c>
      <c r="Q182">
        <f t="shared" si="20"/>
        <v>9.9880876131100443E-2</v>
      </c>
      <c r="R182">
        <f t="shared" si="21"/>
        <v>1.4412159028699552E-2</v>
      </c>
      <c r="S182">
        <f t="shared" si="22"/>
        <v>2.8244301158606315E-2</v>
      </c>
      <c r="T182">
        <f t="shared" si="23"/>
        <v>0.3458918166887891</v>
      </c>
      <c r="U182">
        <v>3.6328767123287671</v>
      </c>
      <c r="V182">
        <v>4.7</v>
      </c>
      <c r="W182" s="9" t="s">
        <v>292</v>
      </c>
    </row>
    <row r="183" spans="1:23">
      <c r="A183" t="s">
        <v>368</v>
      </c>
      <c r="B183" t="s">
        <v>369</v>
      </c>
      <c r="C183">
        <v>7.0000000000000007E-2</v>
      </c>
      <c r="D183">
        <v>0.04</v>
      </c>
      <c r="E183">
        <v>1.94</v>
      </c>
      <c r="F183">
        <v>7.0000000000000007E-2</v>
      </c>
      <c r="G183">
        <v>1056.4000000000001</v>
      </c>
      <c r="H183">
        <v>14.3</v>
      </c>
      <c r="I183">
        <v>0.26</v>
      </c>
      <c r="J183">
        <v>0.1</v>
      </c>
      <c r="K183">
        <v>59</v>
      </c>
      <c r="L183">
        <v>3</v>
      </c>
      <c r="M183">
        <f t="shared" si="16"/>
        <v>2.5329362652005223</v>
      </c>
      <c r="N183">
        <f t="shared" si="17"/>
        <v>3.8086772497180899E-2</v>
      </c>
      <c r="O183">
        <f t="shared" si="18"/>
        <v>4.4395666885718787</v>
      </c>
      <c r="P183">
        <f t="shared" si="19"/>
        <v>0.27944738495719734</v>
      </c>
      <c r="Q183">
        <f t="shared" si="20"/>
        <v>0.22574067907992601</v>
      </c>
      <c r="R183">
        <f t="shared" si="21"/>
        <v>0.12379744090826772</v>
      </c>
      <c r="S183">
        <f t="shared" si="22"/>
        <v>2.0032122821714574E-2</v>
      </c>
      <c r="T183">
        <f t="shared" si="23"/>
        <v>0.10679370041238198</v>
      </c>
      <c r="U183">
        <f>3800/365</f>
        <v>10.41095890410959</v>
      </c>
      <c r="V183">
        <v>14.7</v>
      </c>
      <c r="W183" s="9" t="s">
        <v>370</v>
      </c>
    </row>
    <row r="184" spans="1:23" s="7" customFormat="1">
      <c r="A184" s="7" t="s">
        <v>371</v>
      </c>
      <c r="B184" s="7" t="s">
        <v>372</v>
      </c>
      <c r="G184" s="7">
        <v>103.258</v>
      </c>
      <c r="H184" s="7">
        <v>0.03</v>
      </c>
      <c r="I184" s="7">
        <v>0.13900000000000001</v>
      </c>
      <c r="J184" s="7">
        <v>0.01</v>
      </c>
      <c r="M184" s="7">
        <f t="shared" si="16"/>
        <v>0</v>
      </c>
      <c r="N184" s="7" t="e">
        <f t="shared" si="17"/>
        <v>#DIV/0!</v>
      </c>
      <c r="O184" s="7">
        <f t="shared" si="18"/>
        <v>0</v>
      </c>
      <c r="P184" s="7" t="e">
        <f t="shared" si="19"/>
        <v>#DIV/0!</v>
      </c>
      <c r="Q184" s="7">
        <f t="shared" si="20"/>
        <v>0</v>
      </c>
      <c r="R184" s="7">
        <f t="shared" si="21"/>
        <v>0</v>
      </c>
      <c r="S184" s="7">
        <f t="shared" si="22"/>
        <v>0</v>
      </c>
      <c r="T184" s="7" t="e">
        <f t="shared" si="23"/>
        <v>#DIV/0!</v>
      </c>
      <c r="W184" s="8"/>
    </row>
    <row r="185" spans="1:23">
      <c r="A185" t="s">
        <v>373</v>
      </c>
      <c r="B185" t="s">
        <v>374</v>
      </c>
      <c r="C185">
        <v>0.09</v>
      </c>
      <c r="D185">
        <v>0</v>
      </c>
      <c r="E185">
        <v>1.41</v>
      </c>
      <c r="F185">
        <v>0.09</v>
      </c>
      <c r="G185">
        <v>323.39999999999998</v>
      </c>
      <c r="H185">
        <v>0.8</v>
      </c>
      <c r="I185">
        <v>0.36</v>
      </c>
      <c r="J185">
        <v>0.03</v>
      </c>
      <c r="K185">
        <v>76.099999999999994</v>
      </c>
      <c r="L185">
        <v>2.9</v>
      </c>
      <c r="M185">
        <f t="shared" si="16"/>
        <v>1.0344380135484312</v>
      </c>
      <c r="N185">
        <f t="shared" si="17"/>
        <v>2.207533387638989E-2</v>
      </c>
      <c r="O185">
        <f t="shared" si="18"/>
        <v>3.0142573885916457</v>
      </c>
      <c r="P185">
        <f t="shared" si="19"/>
        <v>0.17621461906885563</v>
      </c>
      <c r="Q185">
        <f t="shared" si="20"/>
        <v>0.11486657591216522</v>
      </c>
      <c r="R185">
        <f t="shared" si="21"/>
        <v>3.7401171641532366E-2</v>
      </c>
      <c r="S185">
        <f t="shared" si="22"/>
        <v>2.4854730064660041E-3</v>
      </c>
      <c r="T185">
        <f t="shared" si="23"/>
        <v>0.12826627185496367</v>
      </c>
      <c r="U185">
        <v>9.1999999999999993</v>
      </c>
      <c r="V185">
        <v>24.5</v>
      </c>
      <c r="W185" s="9" t="s">
        <v>375</v>
      </c>
    </row>
    <row r="186" spans="1:23">
      <c r="A186" t="s">
        <v>376</v>
      </c>
      <c r="B186" t="s">
        <v>374</v>
      </c>
      <c r="C186">
        <v>0.09</v>
      </c>
      <c r="D186">
        <v>0</v>
      </c>
      <c r="E186">
        <v>1.41</v>
      </c>
      <c r="F186">
        <v>0.09</v>
      </c>
      <c r="G186">
        <v>3264.7</v>
      </c>
      <c r="H186">
        <v>134.30000000000001</v>
      </c>
      <c r="I186">
        <v>0.18</v>
      </c>
      <c r="J186">
        <v>0.04</v>
      </c>
      <c r="K186">
        <v>76.7</v>
      </c>
      <c r="L186">
        <v>2.4</v>
      </c>
      <c r="M186">
        <f t="shared" si="16"/>
        <v>4.8317743880370854</v>
      </c>
      <c r="N186">
        <f t="shared" si="17"/>
        <v>0.16771243225995902</v>
      </c>
      <c r="O186">
        <f t="shared" si="18"/>
        <v>6.9227813954438613</v>
      </c>
      <c r="P186">
        <f t="shared" si="19"/>
        <v>0.38127388951024305</v>
      </c>
      <c r="Q186">
        <f t="shared" si="20"/>
        <v>0.21661897456408427</v>
      </c>
      <c r="R186">
        <f t="shared" si="21"/>
        <v>5.1513048829263955E-2</v>
      </c>
      <c r="S186">
        <f t="shared" si="22"/>
        <v>9.4927511604753018E-2</v>
      </c>
      <c r="T186">
        <f t="shared" si="23"/>
        <v>0.29458644235931331</v>
      </c>
      <c r="U186">
        <v>9.1999999999999993</v>
      </c>
      <c r="V186">
        <v>24.5</v>
      </c>
      <c r="W186" s="9" t="s">
        <v>375</v>
      </c>
    </row>
    <row r="187" spans="1:23">
      <c r="A187" t="s">
        <v>377</v>
      </c>
      <c r="B187" t="s">
        <v>378</v>
      </c>
      <c r="C187">
        <v>-0.24</v>
      </c>
      <c r="D187">
        <v>0.06</v>
      </c>
      <c r="E187">
        <v>0.58499999999999996</v>
      </c>
      <c r="F187">
        <v>0.05</v>
      </c>
      <c r="G187">
        <v>663.2</v>
      </c>
      <c r="H187">
        <v>7.9</v>
      </c>
      <c r="I187">
        <v>0.14000000000000001</v>
      </c>
      <c r="J187">
        <v>0.08</v>
      </c>
      <c r="K187">
        <v>12.2</v>
      </c>
      <c r="L187">
        <v>1.1000000000000001</v>
      </c>
      <c r="M187">
        <f t="shared" si="16"/>
        <v>1.2453355639894519</v>
      </c>
      <c r="N187">
        <f t="shared" si="17"/>
        <v>3.6832173262252965E-2</v>
      </c>
      <c r="O187">
        <f t="shared" si="18"/>
        <v>0.3624574697781936</v>
      </c>
      <c r="P187">
        <f t="shared" si="19"/>
        <v>3.8907295889209687E-2</v>
      </c>
      <c r="Q187">
        <f t="shared" si="20"/>
        <v>3.2680591537378116E-2</v>
      </c>
      <c r="R187">
        <f t="shared" si="21"/>
        <v>4.1406810092980079E-3</v>
      </c>
      <c r="S187">
        <f t="shared" si="22"/>
        <v>1.4391907977722807E-3</v>
      </c>
      <c r="T187">
        <f t="shared" si="23"/>
        <v>2.0652847280808753E-2</v>
      </c>
      <c r="U187">
        <f>3771/365</f>
        <v>10.331506849315069</v>
      </c>
      <c r="V187">
        <v>1.8</v>
      </c>
      <c r="W187" s="9" t="s">
        <v>106</v>
      </c>
    </row>
    <row r="188" spans="1:23">
      <c r="A188" t="s">
        <v>379</v>
      </c>
      <c r="B188" t="s">
        <v>378</v>
      </c>
      <c r="C188">
        <v>-0.24</v>
      </c>
      <c r="D188">
        <v>0.06</v>
      </c>
      <c r="E188">
        <v>0.58499999999999996</v>
      </c>
      <c r="F188">
        <v>0.05</v>
      </c>
      <c r="G188">
        <v>1818</v>
      </c>
      <c r="H188">
        <v>23.5</v>
      </c>
      <c r="I188">
        <v>0.2</v>
      </c>
      <c r="J188">
        <v>0.04</v>
      </c>
      <c r="K188">
        <v>22.6</v>
      </c>
      <c r="L188">
        <v>0.8</v>
      </c>
      <c r="M188">
        <f t="shared" si="16"/>
        <v>2.4392293197536246</v>
      </c>
      <c r="N188">
        <f t="shared" si="17"/>
        <v>7.2603181067336583E-2</v>
      </c>
      <c r="O188">
        <f t="shared" si="18"/>
        <v>0.92987109645378574</v>
      </c>
      <c r="P188">
        <f t="shared" si="19"/>
        <v>6.298304266011133E-2</v>
      </c>
      <c r="Q188">
        <f t="shared" si="20"/>
        <v>3.2915791024912773E-2</v>
      </c>
      <c r="R188">
        <f t="shared" si="21"/>
        <v>7.7489258037815503E-3</v>
      </c>
      <c r="S188">
        <f t="shared" si="22"/>
        <v>4.0065953000850713E-3</v>
      </c>
      <c r="T188">
        <f t="shared" si="23"/>
        <v>5.298410806004477E-2</v>
      </c>
      <c r="U188">
        <f>3771/365</f>
        <v>10.331506849315069</v>
      </c>
      <c r="V188">
        <v>1.8</v>
      </c>
      <c r="W188" s="9" t="s">
        <v>106</v>
      </c>
    </row>
    <row r="189" spans="1:23">
      <c r="A189" t="s">
        <v>380</v>
      </c>
      <c r="B189" t="s">
        <v>381</v>
      </c>
      <c r="C189">
        <v>0.13</v>
      </c>
      <c r="D189">
        <v>0.08</v>
      </c>
      <c r="E189">
        <v>1.49</v>
      </c>
      <c r="F189">
        <v>0.18</v>
      </c>
      <c r="G189">
        <v>610.20000000000005</v>
      </c>
      <c r="H189">
        <v>3.8</v>
      </c>
      <c r="I189">
        <v>0.28000000000000003</v>
      </c>
      <c r="J189">
        <v>0.12</v>
      </c>
      <c r="K189">
        <v>120</v>
      </c>
      <c r="L189">
        <v>9</v>
      </c>
      <c r="M189">
        <f t="shared" si="16"/>
        <v>1.608847878025861</v>
      </c>
      <c r="N189">
        <f t="shared" si="17"/>
        <v>6.5129228877360237E-2</v>
      </c>
      <c r="O189">
        <f t="shared" si="18"/>
        <v>6.2701444824061561</v>
      </c>
      <c r="P189">
        <f t="shared" si="19"/>
        <v>0.72703165945361237</v>
      </c>
      <c r="Q189">
        <f t="shared" si="20"/>
        <v>0.47026083618046177</v>
      </c>
      <c r="R189">
        <f t="shared" si="21"/>
        <v>0.2285990175877245</v>
      </c>
      <c r="S189">
        <f t="shared" si="22"/>
        <v>1.3015704705093088E-2</v>
      </c>
      <c r="T189">
        <f t="shared" si="23"/>
        <v>0.50497807911995884</v>
      </c>
      <c r="U189">
        <f>4000/365</f>
        <v>10.95890410958904</v>
      </c>
      <c r="V189">
        <v>39.299999999999997</v>
      </c>
      <c r="W189" s="9" t="s">
        <v>370</v>
      </c>
    </row>
    <row r="190" spans="1:23">
      <c r="A190" t="s">
        <v>382</v>
      </c>
      <c r="B190" t="s">
        <v>383</v>
      </c>
      <c r="C190">
        <v>-0.09</v>
      </c>
      <c r="D190">
        <v>0.01</v>
      </c>
      <c r="E190">
        <v>0.74</v>
      </c>
      <c r="F190">
        <v>0.06</v>
      </c>
      <c r="G190">
        <v>937.70001000000002</v>
      </c>
      <c r="H190">
        <v>15.6</v>
      </c>
      <c r="I190">
        <v>0.23</v>
      </c>
      <c r="J190">
        <v>0.03</v>
      </c>
      <c r="K190">
        <v>34.299999999999997</v>
      </c>
      <c r="L190">
        <v>1.6</v>
      </c>
      <c r="M190">
        <f t="shared" si="16"/>
        <v>1.6966461555317245</v>
      </c>
      <c r="N190">
        <f t="shared" si="17"/>
        <v>4.9566167679178583E-2</v>
      </c>
      <c r="O190">
        <f t="shared" si="18"/>
        <v>1.3148553594967758</v>
      </c>
      <c r="P190">
        <f t="shared" si="19"/>
        <v>9.4647982002144013E-2</v>
      </c>
      <c r="Q190">
        <f t="shared" si="20"/>
        <v>6.1334360792852517E-2</v>
      </c>
      <c r="R190">
        <f t="shared" si="21"/>
        <v>9.5792439874646321E-3</v>
      </c>
      <c r="S190">
        <f t="shared" si="22"/>
        <v>7.2915087943565661E-3</v>
      </c>
      <c r="T190">
        <f t="shared" si="23"/>
        <v>7.1073262675501375E-2</v>
      </c>
      <c r="U190">
        <v>4.2</v>
      </c>
      <c r="V190">
        <v>10.199999999999999</v>
      </c>
      <c r="W190" s="9" t="s">
        <v>100</v>
      </c>
    </row>
    <row r="191" spans="1:23">
      <c r="A191" t="s">
        <v>384</v>
      </c>
      <c r="B191" t="s">
        <v>385</v>
      </c>
      <c r="C191">
        <v>0.19</v>
      </c>
      <c r="D191">
        <v>0.01</v>
      </c>
      <c r="E191">
        <v>1.26</v>
      </c>
      <c r="F191">
        <v>0.08</v>
      </c>
      <c r="G191">
        <v>3827</v>
      </c>
      <c r="H191">
        <v>105</v>
      </c>
      <c r="I191">
        <v>0.25</v>
      </c>
      <c r="J191">
        <v>0.08</v>
      </c>
      <c r="K191">
        <v>5.52</v>
      </c>
      <c r="L191">
        <v>0.4</v>
      </c>
      <c r="M191">
        <f t="shared" si="16"/>
        <v>5.1740892235679112</v>
      </c>
      <c r="N191">
        <f t="shared" si="17"/>
        <v>0.14473396758130155</v>
      </c>
      <c r="O191">
        <f t="shared" si="18"/>
        <v>0.47973498330670628</v>
      </c>
      <c r="P191">
        <f t="shared" si="19"/>
        <v>4.1771153264246109E-2</v>
      </c>
      <c r="Q191">
        <f t="shared" si="20"/>
        <v>3.4763404587442488E-2</v>
      </c>
      <c r="R191">
        <f t="shared" si="21"/>
        <v>1.0234346310543067E-2</v>
      </c>
      <c r="S191">
        <f t="shared" si="22"/>
        <v>4.3874377882766515E-3</v>
      </c>
      <c r="T191">
        <f t="shared" si="23"/>
        <v>2.0306242679648943E-2</v>
      </c>
      <c r="U191">
        <v>15.44109589041096</v>
      </c>
      <c r="V191">
        <v>3.9</v>
      </c>
      <c r="W191" s="9" t="s">
        <v>292</v>
      </c>
    </row>
    <row r="192" spans="1:23">
      <c r="A192" t="s">
        <v>386</v>
      </c>
      <c r="B192" t="s">
        <v>387</v>
      </c>
      <c r="C192">
        <v>-0.28000000000000003</v>
      </c>
      <c r="D192">
        <v>0.01</v>
      </c>
      <c r="E192">
        <v>1</v>
      </c>
      <c r="F192">
        <v>7.0000000000000007E-2</v>
      </c>
      <c r="G192">
        <v>1114</v>
      </c>
      <c r="H192">
        <v>15</v>
      </c>
      <c r="I192">
        <v>0.16700000000000001</v>
      </c>
      <c r="J192">
        <v>5.5E-2</v>
      </c>
      <c r="K192">
        <v>18.8</v>
      </c>
      <c r="L192">
        <v>1.3</v>
      </c>
      <c r="M192">
        <f t="shared" si="16"/>
        <v>2.104076621488868</v>
      </c>
      <c r="N192">
        <f t="shared" si="17"/>
        <v>5.2602962576273359E-2</v>
      </c>
      <c r="O192">
        <f t="shared" si="18"/>
        <v>0.94519409007040067</v>
      </c>
      <c r="P192">
        <f t="shared" si="19"/>
        <v>7.9468131660916583E-2</v>
      </c>
      <c r="Q192">
        <f t="shared" si="20"/>
        <v>6.5359165802740468E-2</v>
      </c>
      <c r="R192">
        <f t="shared" si="21"/>
        <v>8.9306753213332958E-3</v>
      </c>
      <c r="S192">
        <f t="shared" si="22"/>
        <v>4.2423433127037752E-3</v>
      </c>
      <c r="T192">
        <f t="shared" si="23"/>
        <v>4.4109057536618701E-2</v>
      </c>
      <c r="U192">
        <v>5.5452054794520551</v>
      </c>
      <c r="V192">
        <v>4.9000000000000004</v>
      </c>
      <c r="W192" s="9" t="s">
        <v>292</v>
      </c>
    </row>
    <row r="193" spans="1:23">
      <c r="A193" t="s">
        <v>388</v>
      </c>
      <c r="B193" t="s">
        <v>389</v>
      </c>
      <c r="C193">
        <v>-0.7</v>
      </c>
      <c r="D193">
        <v>0.04</v>
      </c>
      <c r="E193">
        <v>0.89</v>
      </c>
      <c r="F193">
        <v>0.06</v>
      </c>
      <c r="G193">
        <v>83.915099999999995</v>
      </c>
      <c r="H193">
        <v>3.0000000000000001E-3</v>
      </c>
      <c r="I193">
        <v>0.33539999999999998</v>
      </c>
      <c r="J193">
        <v>4.7999999999999996E-3</v>
      </c>
      <c r="K193">
        <v>612.48</v>
      </c>
      <c r="L193">
        <v>3.52</v>
      </c>
      <c r="M193">
        <f t="shared" si="16"/>
        <v>0.360989721923965</v>
      </c>
      <c r="N193">
        <f t="shared" si="17"/>
        <v>8.1121331450779346E-3</v>
      </c>
      <c r="O193">
        <f t="shared" si="18"/>
        <v>11.497267395167805</v>
      </c>
      <c r="P193">
        <f t="shared" si="19"/>
        <v>0.5213560240899644</v>
      </c>
      <c r="Q193">
        <f t="shared" si="20"/>
        <v>6.6076249397516121E-2</v>
      </c>
      <c r="R193">
        <f t="shared" si="21"/>
        <v>2.0855817544829909E-2</v>
      </c>
      <c r="S193">
        <f t="shared" si="22"/>
        <v>1.3701070957631949E-4</v>
      </c>
      <c r="T193">
        <f t="shared" si="23"/>
        <v>0.51673111888394629</v>
      </c>
      <c r="U193">
        <v>18.904109589041099</v>
      </c>
      <c r="V193">
        <v>27.42</v>
      </c>
      <c r="W193" s="9" t="s">
        <v>33</v>
      </c>
    </row>
    <row r="194" spans="1:23">
      <c r="A194" t="s">
        <v>390</v>
      </c>
      <c r="B194" t="s">
        <v>391</v>
      </c>
      <c r="C194">
        <v>0.03</v>
      </c>
      <c r="D194">
        <v>0.04</v>
      </c>
      <c r="E194">
        <v>0.81</v>
      </c>
      <c r="F194">
        <v>7.0000000000000007E-2</v>
      </c>
      <c r="G194">
        <v>493.7</v>
      </c>
      <c r="H194">
        <v>1.8</v>
      </c>
      <c r="I194">
        <v>0.14399999999999999</v>
      </c>
      <c r="J194">
        <v>3.2000000000000001E-2</v>
      </c>
      <c r="K194">
        <v>31.9</v>
      </c>
      <c r="L194">
        <v>0.9</v>
      </c>
      <c r="M194">
        <f t="shared" ref="M194:M257" si="24">(G194/365)^(2/3)*E194^(1/3)</f>
        <v>1.1400971187719506</v>
      </c>
      <c r="N194">
        <f t="shared" ref="N194:N257" si="25">SQRT((2/3*(G194/365)^(-1/3)*E194^(1/3)*(H194/365))^2+(1/3*(G194/365)^(2/3)*E194^(-2/3)*F194)^2)</f>
        <v>3.2959007736765973E-2</v>
      </c>
      <c r="O194">
        <f t="shared" ref="O194:O257" si="26">0.004919*K194*SQRT(1-I194^2)*G194^(1/3)*E194^(2/3)</f>
        <v>1.0664204267420616</v>
      </c>
      <c r="P194">
        <f t="shared" ref="P194:P257" si="27">SQRT(Q194^2+R194^2+S194^2+T194^2)</f>
        <v>6.8607222836539292E-2</v>
      </c>
      <c r="Q194">
        <f t="shared" ref="Q194:Q257" si="28">0.004919*SQRT(1-I194^2)*G194^(1/3)*E194^(2/3)*L194</f>
        <v>3.0087096679243121E-2</v>
      </c>
      <c r="R194">
        <f t="shared" ref="R194:R257" si="29">0.004919*K194*I194/SQRT(1-I194^2)*G194^(1/3)*E194^(2/3)*J194</f>
        <v>5.0181210852511867E-3</v>
      </c>
      <c r="S194">
        <f t="shared" ref="S194:S257" si="30">0.004919*K194*SQRT(1-I194^2)*1/3*G194^(-2/3)*E194^(2/3)*H194</f>
        <v>1.2960345473875575E-3</v>
      </c>
      <c r="T194">
        <f t="shared" ref="T194:T257" si="31">0.004919*K194*SQRT(1-I194^2)*G194^(1/3)*2/3*E194^(-1/3)*F194</f>
        <v>6.1439859976908894E-2</v>
      </c>
      <c r="U194">
        <v>8.7890410958904113</v>
      </c>
      <c r="V194">
        <v>6.3</v>
      </c>
      <c r="W194" s="9" t="s">
        <v>100</v>
      </c>
    </row>
    <row r="195" spans="1:23">
      <c r="A195" t="s">
        <v>392</v>
      </c>
      <c r="B195" t="s">
        <v>393</v>
      </c>
      <c r="C195">
        <v>0.36</v>
      </c>
      <c r="D195">
        <v>0.02</v>
      </c>
      <c r="E195">
        <v>1.24</v>
      </c>
      <c r="F195">
        <v>0.08</v>
      </c>
      <c r="G195">
        <v>1405</v>
      </c>
      <c r="H195">
        <v>45</v>
      </c>
      <c r="I195">
        <v>0.3</v>
      </c>
      <c r="J195">
        <v>0.1</v>
      </c>
      <c r="K195">
        <v>80</v>
      </c>
      <c r="L195">
        <v>3</v>
      </c>
      <c r="M195">
        <f t="shared" si="24"/>
        <v>2.6387375763073746</v>
      </c>
      <c r="N195">
        <f t="shared" si="25"/>
        <v>7.9967354289634973E-2</v>
      </c>
      <c r="O195">
        <f t="shared" si="26"/>
        <v>4.8528187455180651</v>
      </c>
      <c r="P195">
        <f t="shared" si="27"/>
        <v>0.32397718987268503</v>
      </c>
      <c r="Q195">
        <f t="shared" si="28"/>
        <v>0.18198070295692745</v>
      </c>
      <c r="R195">
        <f t="shared" si="29"/>
        <v>0.15998303556652962</v>
      </c>
      <c r="S195">
        <f t="shared" si="30"/>
        <v>5.1809452799125265E-2</v>
      </c>
      <c r="T195">
        <f t="shared" si="31"/>
        <v>0.20872338690400288</v>
      </c>
      <c r="U195">
        <v>3.484931506849315</v>
      </c>
      <c r="V195">
        <v>10.8</v>
      </c>
      <c r="W195" s="9" t="s">
        <v>115</v>
      </c>
    </row>
    <row r="196" spans="1:23">
      <c r="A196" t="s">
        <v>394</v>
      </c>
      <c r="B196" t="s">
        <v>393</v>
      </c>
      <c r="C196">
        <v>0.36</v>
      </c>
      <c r="D196">
        <v>0.02</v>
      </c>
      <c r="E196">
        <v>1.24</v>
      </c>
      <c r="F196">
        <v>0.08</v>
      </c>
      <c r="G196">
        <v>223.6</v>
      </c>
      <c r="H196">
        <v>0.6</v>
      </c>
      <c r="I196">
        <v>0.24</v>
      </c>
      <c r="J196">
        <v>0.05</v>
      </c>
      <c r="K196">
        <v>12.5</v>
      </c>
      <c r="L196">
        <v>0.7</v>
      </c>
      <c r="M196">
        <f t="shared" si="24"/>
        <v>0.7749253204392097</v>
      </c>
      <c r="N196">
        <f t="shared" si="25"/>
        <v>1.6722619204871236E-2</v>
      </c>
      <c r="O196">
        <f t="shared" si="26"/>
        <v>0.4181603630380259</v>
      </c>
      <c r="P196">
        <f t="shared" si="27"/>
        <v>3.0005346068697477E-2</v>
      </c>
      <c r="Q196">
        <f t="shared" si="28"/>
        <v>2.3416980330129445E-2</v>
      </c>
      <c r="R196">
        <f t="shared" si="29"/>
        <v>5.3246226193297023E-3</v>
      </c>
      <c r="S196">
        <f t="shared" si="30"/>
        <v>3.7402536944367259E-4</v>
      </c>
      <c r="T196">
        <f t="shared" si="31"/>
        <v>1.7985391958624777E-2</v>
      </c>
      <c r="U196">
        <v>9.7917808219178077</v>
      </c>
      <c r="V196">
        <v>4.8</v>
      </c>
      <c r="W196" s="9" t="s">
        <v>115</v>
      </c>
    </row>
    <row r="197" spans="1:23">
      <c r="A197" t="s">
        <v>395</v>
      </c>
      <c r="B197" t="s">
        <v>396</v>
      </c>
      <c r="C197">
        <v>0.08</v>
      </c>
      <c r="D197">
        <v>0.04</v>
      </c>
      <c r="E197">
        <v>1.33</v>
      </c>
      <c r="F197">
        <v>0.11</v>
      </c>
      <c r="G197">
        <v>670</v>
      </c>
      <c r="H197">
        <v>11</v>
      </c>
      <c r="I197">
        <v>0.105</v>
      </c>
      <c r="J197">
        <v>0.105</v>
      </c>
      <c r="K197">
        <v>36.6</v>
      </c>
      <c r="L197">
        <v>3.1</v>
      </c>
      <c r="M197">
        <f t="shared" si="24"/>
        <v>1.6486881096644836</v>
      </c>
      <c r="N197">
        <f t="shared" si="25"/>
        <v>4.8903671512132471E-2</v>
      </c>
      <c r="O197">
        <f t="shared" si="26"/>
        <v>1.8947122347443004</v>
      </c>
      <c r="P197">
        <f t="shared" si="27"/>
        <v>0.19292976428978995</v>
      </c>
      <c r="Q197">
        <f t="shared" si="28"/>
        <v>0.1604810909209653</v>
      </c>
      <c r="R197">
        <f t="shared" si="29"/>
        <v>2.1122073245588523E-2</v>
      </c>
      <c r="S197">
        <f t="shared" si="30"/>
        <v>1.0369071931436475E-2</v>
      </c>
      <c r="T197">
        <f t="shared" si="31"/>
        <v>0.10447034878289374</v>
      </c>
      <c r="U197">
        <v>4.0739726027397261</v>
      </c>
      <c r="V197">
        <v>6.9</v>
      </c>
      <c r="W197" s="9" t="s">
        <v>25</v>
      </c>
    </row>
    <row r="198" spans="1:23">
      <c r="A198" t="s">
        <v>397</v>
      </c>
      <c r="B198" t="s">
        <v>398</v>
      </c>
      <c r="C198">
        <v>0.22</v>
      </c>
      <c r="D198">
        <v>0.02</v>
      </c>
      <c r="E198">
        <v>1.04</v>
      </c>
      <c r="F198">
        <v>7.0000000000000007E-2</v>
      </c>
      <c r="G198">
        <v>2597</v>
      </c>
      <c r="H198">
        <v>41</v>
      </c>
      <c r="I198">
        <v>0.14399999999999999</v>
      </c>
      <c r="J198">
        <v>3.5000000000000003E-2</v>
      </c>
      <c r="K198">
        <v>26.6</v>
      </c>
      <c r="L198">
        <v>0.93</v>
      </c>
      <c r="M198">
        <f t="shared" si="24"/>
        <v>3.7479791813986139</v>
      </c>
      <c r="N198">
        <f t="shared" si="25"/>
        <v>9.2882182005703792E-2</v>
      </c>
      <c r="O198">
        <f t="shared" si="26"/>
        <v>1.8269271497139932</v>
      </c>
      <c r="P198">
        <f t="shared" si="27"/>
        <v>0.10479032262685739</v>
      </c>
      <c r="Q198">
        <f t="shared" si="28"/>
        <v>6.3873768768196004E-2</v>
      </c>
      <c r="R198">
        <f t="shared" si="29"/>
        <v>9.4026869511781557E-3</v>
      </c>
      <c r="S198">
        <f t="shared" si="30"/>
        <v>9.6141718827202835E-3</v>
      </c>
      <c r="T198">
        <f t="shared" si="31"/>
        <v>8.1977500307679196E-2</v>
      </c>
      <c r="U198">
        <v>8</v>
      </c>
      <c r="V198">
        <v>4.4000000000000004</v>
      </c>
      <c r="W198" s="9" t="s">
        <v>292</v>
      </c>
    </row>
    <row r="199" spans="1:23">
      <c r="A199" t="s">
        <v>399</v>
      </c>
      <c r="B199" t="s">
        <v>400</v>
      </c>
      <c r="C199">
        <v>-0.74</v>
      </c>
      <c r="D199">
        <v>0.02</v>
      </c>
      <c r="E199">
        <v>3.34</v>
      </c>
      <c r="F199">
        <v>0.23</v>
      </c>
      <c r="G199">
        <v>433.7</v>
      </c>
      <c r="H199">
        <v>3.2</v>
      </c>
      <c r="I199">
        <v>0.19</v>
      </c>
      <c r="J199">
        <v>0.1</v>
      </c>
      <c r="K199">
        <v>191.3</v>
      </c>
      <c r="L199">
        <v>10.199999999999999</v>
      </c>
      <c r="M199">
        <f t="shared" si="24"/>
        <v>1.6769232806724557</v>
      </c>
      <c r="N199">
        <f t="shared" si="25"/>
        <v>3.9366146491649608E-2</v>
      </c>
      <c r="O199">
        <f t="shared" si="26"/>
        <v>15.62554718403215</v>
      </c>
      <c r="P199">
        <f t="shared" si="27"/>
        <v>1.1423883076532655</v>
      </c>
      <c r="Q199">
        <f t="shared" si="28"/>
        <v>0.83314470087364301</v>
      </c>
      <c r="R199">
        <f t="shared" si="29"/>
        <v>0.3080043536638768</v>
      </c>
      <c r="S199">
        <f t="shared" si="30"/>
        <v>3.8430367372917495E-2</v>
      </c>
      <c r="T199">
        <f t="shared" si="31"/>
        <v>0.71734048948650597</v>
      </c>
      <c r="U199">
        <v>4.7041095890410958</v>
      </c>
      <c r="V199">
        <v>27.7</v>
      </c>
      <c r="W199" s="9" t="s">
        <v>77</v>
      </c>
    </row>
    <row r="200" spans="1:23" s="7" customFormat="1">
      <c r="A200" s="7" t="s">
        <v>401</v>
      </c>
      <c r="B200" s="7" t="s">
        <v>402</v>
      </c>
      <c r="C200" s="7">
        <v>0.03</v>
      </c>
      <c r="D200" s="7">
        <v>0.01</v>
      </c>
      <c r="E200" s="7">
        <v>1.05</v>
      </c>
      <c r="F200" s="7">
        <v>7.0000000000000007E-2</v>
      </c>
      <c r="G200" s="7">
        <v>25.827000000000002</v>
      </c>
      <c r="H200" s="7">
        <v>1.9E-2</v>
      </c>
      <c r="I200" s="7">
        <v>0.42</v>
      </c>
      <c r="J200" s="7">
        <v>0.17</v>
      </c>
      <c r="L200" s="7">
        <v>2.2000000000000002</v>
      </c>
      <c r="M200" s="7">
        <f t="shared" si="24"/>
        <v>0.17388034708087791</v>
      </c>
      <c r="N200" s="7">
        <f t="shared" si="25"/>
        <v>3.8649486420096225E-3</v>
      </c>
      <c r="O200" s="7">
        <f t="shared" si="26"/>
        <v>0</v>
      </c>
      <c r="P200" s="7">
        <f t="shared" si="27"/>
        <v>2.9989912081341934E-2</v>
      </c>
      <c r="Q200" s="7">
        <f t="shared" si="28"/>
        <v>2.9989912081341934E-2</v>
      </c>
      <c r="R200" s="7">
        <f t="shared" si="29"/>
        <v>0</v>
      </c>
      <c r="S200" s="7">
        <f t="shared" si="30"/>
        <v>0</v>
      </c>
      <c r="T200" s="7">
        <f t="shared" si="31"/>
        <v>0</v>
      </c>
      <c r="U200" s="7">
        <v>6.6136986301369856</v>
      </c>
      <c r="V200" s="7">
        <v>5.5</v>
      </c>
      <c r="W200" s="8" t="s">
        <v>292</v>
      </c>
    </row>
    <row r="201" spans="1:23" s="7" customFormat="1">
      <c r="A201" s="7" t="s">
        <v>403</v>
      </c>
      <c r="B201" s="7" t="s">
        <v>402</v>
      </c>
      <c r="C201" s="7">
        <v>0.03</v>
      </c>
      <c r="D201" s="7">
        <v>0.01</v>
      </c>
      <c r="E201" s="7">
        <v>1.05</v>
      </c>
      <c r="F201" s="7">
        <v>7.0000000000000007E-2</v>
      </c>
      <c r="G201" s="7">
        <v>318</v>
      </c>
      <c r="H201" s="7">
        <v>2</v>
      </c>
      <c r="I201" s="7">
        <v>0</v>
      </c>
      <c r="J201" s="7">
        <v>0</v>
      </c>
      <c r="L201" s="7">
        <v>0.01</v>
      </c>
      <c r="M201" s="7">
        <f t="shared" si="24"/>
        <v>0.92715555215891454</v>
      </c>
      <c r="N201" s="7">
        <f t="shared" si="25"/>
        <v>2.0966989640888493E-2</v>
      </c>
      <c r="O201" s="7">
        <f t="shared" si="26"/>
        <v>0</v>
      </c>
      <c r="P201" s="7">
        <f t="shared" si="27"/>
        <v>3.4685295217394741E-4</v>
      </c>
      <c r="Q201" s="7">
        <f t="shared" si="28"/>
        <v>3.4685295217394741E-4</v>
      </c>
      <c r="R201" s="7">
        <f t="shared" si="29"/>
        <v>0</v>
      </c>
      <c r="S201" s="7">
        <f t="shared" si="30"/>
        <v>0</v>
      </c>
      <c r="T201" s="7">
        <f t="shared" si="31"/>
        <v>0</v>
      </c>
      <c r="W201" s="8" t="s">
        <v>292</v>
      </c>
    </row>
    <row r="202" spans="1:23">
      <c r="A202" t="s">
        <v>404</v>
      </c>
      <c r="B202" t="s">
        <v>405</v>
      </c>
      <c r="C202">
        <v>0.3</v>
      </c>
      <c r="D202">
        <v>0.03</v>
      </c>
      <c r="E202">
        <v>1.29</v>
      </c>
      <c r="F202">
        <v>0.09</v>
      </c>
      <c r="G202">
        <v>6.1334999999999997</v>
      </c>
      <c r="H202">
        <v>5.9999999999999995E-4</v>
      </c>
      <c r="I202">
        <v>0.309</v>
      </c>
      <c r="J202">
        <v>1.4E-2</v>
      </c>
      <c r="K202">
        <v>217</v>
      </c>
      <c r="L202">
        <v>3</v>
      </c>
      <c r="M202">
        <f t="shared" si="24"/>
        <v>7.141787220700567E-2</v>
      </c>
      <c r="N202">
        <f t="shared" si="25"/>
        <v>1.6608872795200204E-3</v>
      </c>
      <c r="O202">
        <f t="shared" si="26"/>
        <v>2.2021217857269995</v>
      </c>
      <c r="P202">
        <f t="shared" si="27"/>
        <v>0.10737085606614559</v>
      </c>
      <c r="Q202">
        <f t="shared" si="28"/>
        <v>3.0444079987009206E-2</v>
      </c>
      <c r="R202">
        <f t="shared" si="29"/>
        <v>1.0531983125898956E-2</v>
      </c>
      <c r="S202">
        <f t="shared" si="30"/>
        <v>7.1806367839797816E-5</v>
      </c>
      <c r="T202">
        <f t="shared" si="31"/>
        <v>0.10242426910358138</v>
      </c>
      <c r="U202">
        <v>1.101369863013699</v>
      </c>
      <c r="V202">
        <v>18.100000000000001</v>
      </c>
      <c r="W202" s="9" t="s">
        <v>28</v>
      </c>
    </row>
    <row r="203" spans="1:23">
      <c r="A203" t="s">
        <v>406</v>
      </c>
      <c r="B203" t="s">
        <v>407</v>
      </c>
      <c r="C203">
        <v>0.04</v>
      </c>
      <c r="D203">
        <v>0.18</v>
      </c>
      <c r="E203">
        <v>3</v>
      </c>
      <c r="F203">
        <v>0.51</v>
      </c>
      <c r="G203">
        <v>410.2</v>
      </c>
      <c r="H203">
        <v>0.6</v>
      </c>
      <c r="I203">
        <v>8.2000000000000003E-2</v>
      </c>
      <c r="J203">
        <v>7.0000000000000001E-3</v>
      </c>
      <c r="K203">
        <v>413.5</v>
      </c>
      <c r="L203">
        <v>0.2</v>
      </c>
      <c r="M203">
        <f t="shared" si="24"/>
        <v>1.5589862302207327</v>
      </c>
      <c r="N203">
        <f t="shared" si="25"/>
        <v>8.835563224460892E-2</v>
      </c>
      <c r="O203">
        <f t="shared" si="26"/>
        <v>31.330454560457039</v>
      </c>
      <c r="P203">
        <f t="shared" si="27"/>
        <v>3.5508962027607089</v>
      </c>
      <c r="Q203">
        <f t="shared" si="28"/>
        <v>1.515378696999131E-2</v>
      </c>
      <c r="R203">
        <f t="shared" si="29"/>
        <v>1.810542177370876E-2</v>
      </c>
      <c r="S203">
        <f t="shared" si="30"/>
        <v>1.5275697006561216E-2</v>
      </c>
      <c r="T203">
        <f t="shared" si="31"/>
        <v>3.5507848501851318</v>
      </c>
      <c r="U203">
        <v>2.2999999999999998</v>
      </c>
      <c r="V203">
        <v>13.7</v>
      </c>
      <c r="W203" s="9" t="s">
        <v>408</v>
      </c>
    </row>
    <row r="204" spans="1:23">
      <c r="A204" t="s">
        <v>409</v>
      </c>
      <c r="B204" t="s">
        <v>410</v>
      </c>
      <c r="C204">
        <v>0.14000000000000001</v>
      </c>
      <c r="D204">
        <v>0.05</v>
      </c>
      <c r="E204">
        <v>1.08</v>
      </c>
      <c r="F204">
        <v>0.02</v>
      </c>
      <c r="G204">
        <v>1944.5898</v>
      </c>
      <c r="H204">
        <v>25.732199999999999</v>
      </c>
      <c r="I204">
        <v>4.1000000000000002E-2</v>
      </c>
      <c r="J204">
        <v>4.3999999999999997E-2</v>
      </c>
      <c r="K204">
        <v>9.4110099999999992</v>
      </c>
      <c r="L204">
        <v>0.392376</v>
      </c>
      <c r="M204">
        <f t="shared" si="24"/>
        <v>3.1296661390889096</v>
      </c>
      <c r="N204">
        <f t="shared" si="25"/>
        <v>3.3697111602692426E-2</v>
      </c>
      <c r="O204">
        <f t="shared" si="26"/>
        <v>0.60772378018021678</v>
      </c>
      <c r="P204">
        <f t="shared" si="27"/>
        <v>2.658378572736466E-2</v>
      </c>
      <c r="Q204">
        <f t="shared" si="28"/>
        <v>2.5338005800864389E-2</v>
      </c>
      <c r="R204">
        <f t="shared" si="29"/>
        <v>1.0981797395873574E-3</v>
      </c>
      <c r="S204">
        <f t="shared" si="30"/>
        <v>2.6806115881703144E-3</v>
      </c>
      <c r="T204">
        <f t="shared" si="31"/>
        <v>7.5027627182742808E-3</v>
      </c>
      <c r="U204">
        <v>12</v>
      </c>
      <c r="V204">
        <v>3.0674899999999998</v>
      </c>
      <c r="W204" s="9" t="s">
        <v>306</v>
      </c>
    </row>
    <row r="205" spans="1:23">
      <c r="A205" t="s">
        <v>411</v>
      </c>
      <c r="B205" t="s">
        <v>410</v>
      </c>
      <c r="C205">
        <v>0.14000000000000001</v>
      </c>
      <c r="D205">
        <v>0.05</v>
      </c>
      <c r="E205">
        <v>1.08</v>
      </c>
      <c r="F205">
        <v>0.02</v>
      </c>
      <c r="G205">
        <v>37.910254000000002</v>
      </c>
      <c r="H205">
        <v>4.0619099999999998E-2</v>
      </c>
      <c r="I205">
        <v>0.30173299999999997</v>
      </c>
      <c r="J205">
        <v>0.169797</v>
      </c>
      <c r="K205">
        <v>4.6457800000000002</v>
      </c>
      <c r="L205">
        <v>0.59123999999999999</v>
      </c>
      <c r="M205">
        <f t="shared" si="24"/>
        <v>0.22669945271262679</v>
      </c>
      <c r="N205">
        <f t="shared" si="25"/>
        <v>1.4087173314064503E-3</v>
      </c>
      <c r="O205">
        <f t="shared" si="26"/>
        <v>7.7044548408023009E-2</v>
      </c>
      <c r="P205">
        <f t="shared" si="27"/>
        <v>1.0765759424944281E-2</v>
      </c>
      <c r="Q205">
        <f t="shared" si="28"/>
        <v>9.8049883551867539E-3</v>
      </c>
      <c r="R205">
        <f t="shared" si="29"/>
        <v>4.3426147681160194E-3</v>
      </c>
      <c r="S205">
        <f t="shared" si="30"/>
        <v>2.7516567736003814E-5</v>
      </c>
      <c r="T205">
        <f t="shared" si="31"/>
        <v>9.5116726429658022E-4</v>
      </c>
      <c r="U205">
        <v>12</v>
      </c>
      <c r="V205">
        <v>3.0674899999999998</v>
      </c>
      <c r="W205" s="9" t="s">
        <v>306</v>
      </c>
    </row>
    <row r="206" spans="1:23">
      <c r="A206" t="s">
        <v>412</v>
      </c>
      <c r="B206" t="s">
        <v>413</v>
      </c>
      <c r="C206">
        <v>-0.16</v>
      </c>
      <c r="D206">
        <v>0.04</v>
      </c>
      <c r="E206">
        <v>2.31</v>
      </c>
      <c r="F206">
        <v>0.13</v>
      </c>
      <c r="G206">
        <v>711</v>
      </c>
      <c r="H206">
        <v>8</v>
      </c>
      <c r="I206">
        <v>0.4</v>
      </c>
      <c r="J206">
        <v>7.0000000000000007E-2</v>
      </c>
      <c r="K206">
        <v>105</v>
      </c>
      <c r="L206">
        <v>8</v>
      </c>
      <c r="M206">
        <f t="shared" si="24"/>
        <v>2.061840902349271</v>
      </c>
      <c r="N206">
        <f t="shared" si="25"/>
        <v>4.1655737010006751E-2</v>
      </c>
      <c r="O206">
        <f t="shared" si="26"/>
        <v>7.383069412556055</v>
      </c>
      <c r="P206">
        <f t="shared" si="27"/>
        <v>0.67415832503996398</v>
      </c>
      <c r="Q206">
        <f t="shared" si="28"/>
        <v>0.56251957428998522</v>
      </c>
      <c r="R206">
        <f t="shared" si="29"/>
        <v>0.24610231375186856</v>
      </c>
      <c r="S206">
        <f t="shared" si="30"/>
        <v>2.7690836990364964E-2</v>
      </c>
      <c r="T206">
        <f t="shared" si="31"/>
        <v>0.2769982752185533</v>
      </c>
      <c r="U206">
        <v>5.2054794520547949</v>
      </c>
      <c r="V206">
        <v>29.1</v>
      </c>
      <c r="W206" s="9" t="s">
        <v>25</v>
      </c>
    </row>
    <row r="207" spans="1:23">
      <c r="A207" t="s">
        <v>414</v>
      </c>
      <c r="B207" t="s">
        <v>415</v>
      </c>
      <c r="C207">
        <v>0.12</v>
      </c>
      <c r="D207">
        <v>0.03</v>
      </c>
      <c r="E207">
        <v>1.94</v>
      </c>
      <c r="F207">
        <v>0.25</v>
      </c>
      <c r="G207">
        <v>2082</v>
      </c>
      <c r="H207">
        <v>29</v>
      </c>
      <c r="I207">
        <v>0.66</v>
      </c>
      <c r="J207">
        <v>0.12</v>
      </c>
      <c r="K207">
        <v>53</v>
      </c>
      <c r="L207">
        <v>22</v>
      </c>
      <c r="M207">
        <f t="shared" si="24"/>
        <v>3.981613960275169</v>
      </c>
      <c r="N207">
        <f t="shared" si="25"/>
        <v>0.17498225369705911</v>
      </c>
      <c r="O207">
        <f t="shared" si="26"/>
        <v>3.8902208429672789</v>
      </c>
      <c r="P207">
        <f t="shared" si="27"/>
        <v>1.7371345356787298</v>
      </c>
      <c r="Q207">
        <f t="shared" si="28"/>
        <v>1.6148086517977387</v>
      </c>
      <c r="R207">
        <f t="shared" si="29"/>
        <v>0.54589916860915733</v>
      </c>
      <c r="S207">
        <f t="shared" si="30"/>
        <v>1.8062184509454248E-2</v>
      </c>
      <c r="T207">
        <f t="shared" si="31"/>
        <v>0.33421141262605497</v>
      </c>
      <c r="U207">
        <v>9.5</v>
      </c>
      <c r="V207">
        <v>5.8</v>
      </c>
      <c r="W207" s="9" t="s">
        <v>137</v>
      </c>
    </row>
    <row r="208" spans="1:23">
      <c r="A208" t="s">
        <v>416</v>
      </c>
      <c r="B208" t="s">
        <v>417</v>
      </c>
      <c r="C208">
        <v>0.14000000000000001</v>
      </c>
      <c r="D208">
        <v>0.01</v>
      </c>
      <c r="E208">
        <v>1.07</v>
      </c>
      <c r="F208">
        <v>7.0000000000000007E-2</v>
      </c>
      <c r="G208">
        <v>63.330002</v>
      </c>
      <c r="H208">
        <v>0.03</v>
      </c>
      <c r="I208">
        <v>0.03</v>
      </c>
      <c r="J208">
        <v>0.01</v>
      </c>
      <c r="K208">
        <v>55.8</v>
      </c>
      <c r="L208">
        <v>0.9</v>
      </c>
      <c r="M208">
        <f t="shared" si="24"/>
        <v>0.31817961408415146</v>
      </c>
      <c r="N208">
        <f t="shared" si="25"/>
        <v>6.9392238151960214E-3</v>
      </c>
      <c r="O208">
        <f t="shared" si="26"/>
        <v>1.1440399403966226</v>
      </c>
      <c r="P208">
        <f t="shared" si="27"/>
        <v>5.3199902066495934E-2</v>
      </c>
      <c r="Q208">
        <f t="shared" si="28"/>
        <v>1.8452257103171332E-2</v>
      </c>
      <c r="R208">
        <f t="shared" si="29"/>
        <v>3.4352115115502633E-4</v>
      </c>
      <c r="S208">
        <f t="shared" si="30"/>
        <v>1.8064738737835867E-4</v>
      </c>
      <c r="T208">
        <f t="shared" si="31"/>
        <v>4.9895822945647102E-2</v>
      </c>
      <c r="U208">
        <v>4.0986301369863014</v>
      </c>
      <c r="V208">
        <v>11.6</v>
      </c>
      <c r="W208" s="9" t="s">
        <v>292</v>
      </c>
    </row>
    <row r="209" spans="1:23" s="7" customFormat="1">
      <c r="A209" s="7" t="s">
        <v>418</v>
      </c>
      <c r="B209" s="7" t="s">
        <v>419</v>
      </c>
      <c r="C209" s="7">
        <v>0.31</v>
      </c>
      <c r="D209" s="7">
        <v>0.04</v>
      </c>
      <c r="E209" s="7">
        <v>1.19</v>
      </c>
      <c r="F209" s="7">
        <v>0.13</v>
      </c>
      <c r="G209" s="7">
        <v>2777</v>
      </c>
      <c r="H209" s="7">
        <v>92.5</v>
      </c>
      <c r="I209" s="7">
        <v>0.71</v>
      </c>
      <c r="J209" s="7">
        <v>0.01</v>
      </c>
      <c r="K209" s="7">
        <v>445</v>
      </c>
      <c r="L209" s="7">
        <v>11</v>
      </c>
      <c r="M209" s="7">
        <f t="shared" si="24"/>
        <v>4.0992492951046886</v>
      </c>
      <c r="N209" s="7">
        <f t="shared" si="25"/>
        <v>0.17483847095554056</v>
      </c>
      <c r="O209" s="7">
        <f t="shared" si="26"/>
        <v>24.33084293498375</v>
      </c>
      <c r="P209" s="7">
        <f t="shared" si="27"/>
        <v>1.9225035867263114</v>
      </c>
      <c r="Q209" s="7">
        <f t="shared" si="28"/>
        <v>0.60143656693218261</v>
      </c>
      <c r="R209" s="7">
        <f t="shared" si="29"/>
        <v>0.34835447638311073</v>
      </c>
      <c r="S209" s="7">
        <f t="shared" si="30"/>
        <v>0.27014799801776479</v>
      </c>
      <c r="T209" s="7">
        <f t="shared" si="31"/>
        <v>1.7719941633321497</v>
      </c>
      <c r="U209" s="7">
        <f>2962/365</f>
        <v>8.1150684931506856</v>
      </c>
      <c r="W209" s="8" t="s">
        <v>129</v>
      </c>
    </row>
    <row r="210" spans="1:23">
      <c r="A210" t="s">
        <v>420</v>
      </c>
      <c r="B210" t="s">
        <v>421</v>
      </c>
      <c r="C210">
        <v>0.05</v>
      </c>
      <c r="D210">
        <v>0.02</v>
      </c>
      <c r="E210">
        <v>1.06</v>
      </c>
      <c r="F210">
        <v>7.0000000000000007E-2</v>
      </c>
      <c r="G210">
        <v>58.83</v>
      </c>
      <c r="H210">
        <v>0.08</v>
      </c>
      <c r="I210">
        <v>7.0000000000000007E-2</v>
      </c>
      <c r="J210">
        <v>0.03</v>
      </c>
      <c r="K210">
        <v>155</v>
      </c>
      <c r="L210">
        <v>5</v>
      </c>
      <c r="M210">
        <f t="shared" si="24"/>
        <v>0.30197612719265232</v>
      </c>
      <c r="N210">
        <f t="shared" si="25"/>
        <v>6.6529081557087444E-3</v>
      </c>
      <c r="O210">
        <f t="shared" si="26"/>
        <v>3.0752380778256909</v>
      </c>
      <c r="P210">
        <f t="shared" si="27"/>
        <v>0.16797265106788051</v>
      </c>
      <c r="Q210">
        <f t="shared" si="28"/>
        <v>9.9201228316957782E-2</v>
      </c>
      <c r="R210">
        <f t="shared" si="29"/>
        <v>6.489799983352377E-3</v>
      </c>
      <c r="S210">
        <f t="shared" si="30"/>
        <v>1.3939545936090161E-3</v>
      </c>
      <c r="T210">
        <f t="shared" si="31"/>
        <v>0.13538783990427572</v>
      </c>
      <c r="U210">
        <f>865/365</f>
        <v>2.3698630136986303</v>
      </c>
      <c r="V210">
        <v>25.2</v>
      </c>
      <c r="W210" s="9" t="s">
        <v>422</v>
      </c>
    </row>
    <row r="211" spans="1:23">
      <c r="A211" t="s">
        <v>423</v>
      </c>
      <c r="B211" t="s">
        <v>424</v>
      </c>
      <c r="C211">
        <v>0.1</v>
      </c>
      <c r="D211">
        <v>0.14000000000000001</v>
      </c>
      <c r="E211">
        <v>0.8</v>
      </c>
      <c r="F211">
        <v>0.25</v>
      </c>
      <c r="G211">
        <v>9.6737000000000002</v>
      </c>
      <c r="H211">
        <v>3.8999999999999998E-3</v>
      </c>
      <c r="I211">
        <v>0</v>
      </c>
      <c r="J211">
        <v>0</v>
      </c>
      <c r="K211">
        <v>4.79</v>
      </c>
      <c r="L211">
        <v>0.47</v>
      </c>
      <c r="M211">
        <f t="shared" si="24"/>
        <v>8.2520749279047609E-2</v>
      </c>
      <c r="N211">
        <f t="shared" si="25"/>
        <v>8.5959399963493159E-3</v>
      </c>
      <c r="O211">
        <f t="shared" si="26"/>
        <v>4.3264982490171904E-2</v>
      </c>
      <c r="P211">
        <f t="shared" si="27"/>
        <v>9.963216564921688E-3</v>
      </c>
      <c r="Q211">
        <f t="shared" si="28"/>
        <v>4.2452070501838822E-3</v>
      </c>
      <c r="R211">
        <f t="shared" si="29"/>
        <v>0</v>
      </c>
      <c r="S211">
        <f t="shared" si="30"/>
        <v>5.814163891502059E-6</v>
      </c>
      <c r="T211">
        <f t="shared" si="31"/>
        <v>9.0135380187858112E-3</v>
      </c>
      <c r="U211">
        <v>5.68</v>
      </c>
      <c r="V211">
        <v>3.22</v>
      </c>
      <c r="W211" s="9" t="s">
        <v>100</v>
      </c>
    </row>
    <row r="212" spans="1:23">
      <c r="A212" t="s">
        <v>425</v>
      </c>
      <c r="B212" t="s">
        <v>426</v>
      </c>
      <c r="C212">
        <v>0.24</v>
      </c>
      <c r="D212">
        <v>0.01</v>
      </c>
      <c r="E212">
        <v>1.0900000000000001</v>
      </c>
      <c r="F212">
        <v>7.0000000000000007E-2</v>
      </c>
      <c r="G212">
        <v>559.40486999999996</v>
      </c>
      <c r="H212">
        <v>1.2902</v>
      </c>
      <c r="I212">
        <v>0.45899000000000001</v>
      </c>
      <c r="J212">
        <v>1.252E-2</v>
      </c>
      <c r="K212">
        <v>79.793000000000006</v>
      </c>
      <c r="L212">
        <v>2.242</v>
      </c>
      <c r="M212">
        <f t="shared" si="24"/>
        <v>1.3680367105205069</v>
      </c>
      <c r="N212">
        <f t="shared" si="25"/>
        <v>2.9360635739540061E-2</v>
      </c>
      <c r="O212">
        <f t="shared" si="26"/>
        <v>3.0431976958101825</v>
      </c>
      <c r="P212">
        <f t="shared" si="27"/>
        <v>0.15742679234591983</v>
      </c>
      <c r="Q212">
        <f t="shared" si="28"/>
        <v>8.5506864436810617E-2</v>
      </c>
      <c r="R212">
        <f t="shared" si="29"/>
        <v>2.2155426312566829E-2</v>
      </c>
      <c r="S212">
        <f t="shared" si="30"/>
        <v>2.3395897305019298E-3</v>
      </c>
      <c r="T212">
        <f t="shared" si="31"/>
        <v>0.13028980960655215</v>
      </c>
      <c r="U212">
        <v>2.9068493150684929</v>
      </c>
      <c r="V212">
        <v>3.7</v>
      </c>
      <c r="W212" s="9" t="s">
        <v>109</v>
      </c>
    </row>
    <row r="213" spans="1:23">
      <c r="A213" t="s">
        <v>427</v>
      </c>
      <c r="B213" t="s">
        <v>426</v>
      </c>
      <c r="C213">
        <v>0.24</v>
      </c>
      <c r="D213">
        <v>0.01</v>
      </c>
      <c r="E213">
        <v>1.0900000000000001</v>
      </c>
      <c r="F213">
        <v>7.0000000000000007E-2</v>
      </c>
      <c r="G213">
        <v>4.1547400000000003</v>
      </c>
      <c r="H213">
        <v>5.1999999999999995E-4</v>
      </c>
      <c r="I213">
        <v>0.27499000000000001</v>
      </c>
      <c r="J213">
        <v>0.12205000000000001</v>
      </c>
      <c r="K213">
        <v>7.165</v>
      </c>
      <c r="L213">
        <v>1.22</v>
      </c>
      <c r="M213">
        <f t="shared" si="24"/>
        <v>5.2076624190059179E-2</v>
      </c>
      <c r="N213">
        <f t="shared" si="25"/>
        <v>1.1147985885983931E-3</v>
      </c>
      <c r="O213">
        <f t="shared" si="26"/>
        <v>5.7696661898523849E-2</v>
      </c>
      <c r="P213">
        <f t="shared" si="27"/>
        <v>1.034426995710871E-2</v>
      </c>
      <c r="Q213">
        <f t="shared" si="28"/>
        <v>9.8241350336635176E-3</v>
      </c>
      <c r="R213">
        <f t="shared" si="29"/>
        <v>2.0948580343594643E-3</v>
      </c>
      <c r="S213">
        <f t="shared" si="30"/>
        <v>2.4070711353965514E-6</v>
      </c>
      <c r="T213">
        <f t="shared" si="31"/>
        <v>2.4701934757777795E-3</v>
      </c>
      <c r="U213">
        <v>2.9068493150684929</v>
      </c>
      <c r="V213">
        <v>3.7</v>
      </c>
      <c r="W213" s="9" t="s">
        <v>109</v>
      </c>
    </row>
    <row r="214" spans="1:23">
      <c r="A214" t="s">
        <v>428</v>
      </c>
      <c r="B214" t="s">
        <v>426</v>
      </c>
      <c r="C214">
        <v>0.24</v>
      </c>
      <c r="D214">
        <v>0.01</v>
      </c>
      <c r="E214">
        <v>1.0900000000000001</v>
      </c>
      <c r="F214">
        <v>7.0000000000000007E-2</v>
      </c>
      <c r="G214">
        <v>3008</v>
      </c>
      <c r="H214">
        <v>202</v>
      </c>
      <c r="I214">
        <v>0.28000000000000003</v>
      </c>
      <c r="J214">
        <v>0.12</v>
      </c>
      <c r="K214">
        <v>96.6</v>
      </c>
      <c r="L214">
        <v>4.7</v>
      </c>
      <c r="M214">
        <f t="shared" si="24"/>
        <v>4.1988672494668879</v>
      </c>
      <c r="N214">
        <f t="shared" si="25"/>
        <v>0.20836522586988515</v>
      </c>
      <c r="O214">
        <f t="shared" si="26"/>
        <v>6.9743240878671777</v>
      </c>
      <c r="P214">
        <f t="shared" si="27"/>
        <v>0.54160082003406362</v>
      </c>
      <c r="Q214">
        <f t="shared" si="28"/>
        <v>0.3393304680432272</v>
      </c>
      <c r="R214">
        <f t="shared" si="29"/>
        <v>0.25427223237015761</v>
      </c>
      <c r="S214">
        <f t="shared" si="30"/>
        <v>0.15611851349170791</v>
      </c>
      <c r="T214">
        <f t="shared" si="31"/>
        <v>0.29859491507688224</v>
      </c>
      <c r="U214">
        <v>5.5232876712328771</v>
      </c>
      <c r="V214">
        <v>3.7</v>
      </c>
      <c r="W214" s="9" t="s">
        <v>109</v>
      </c>
    </row>
    <row r="215" spans="1:23">
      <c r="A215" t="s">
        <v>429</v>
      </c>
      <c r="B215" t="s">
        <v>430</v>
      </c>
      <c r="C215">
        <v>-0.56999999999999995</v>
      </c>
      <c r="D215">
        <v>0.02</v>
      </c>
      <c r="E215">
        <v>2.86</v>
      </c>
      <c r="F215">
        <v>0.2</v>
      </c>
      <c r="G215">
        <v>133.6</v>
      </c>
      <c r="H215">
        <v>0.5</v>
      </c>
      <c r="I215">
        <v>0.04</v>
      </c>
      <c r="J215">
        <v>0.08</v>
      </c>
      <c r="K215">
        <v>102</v>
      </c>
      <c r="L215">
        <v>8.4</v>
      </c>
      <c r="M215">
        <f t="shared" si="24"/>
        <v>0.72632513501043372</v>
      </c>
      <c r="N215">
        <f t="shared" si="25"/>
        <v>1.7027364263867792E-2</v>
      </c>
      <c r="O215">
        <f t="shared" si="26"/>
        <v>5.1638718416249647</v>
      </c>
      <c r="P215">
        <f t="shared" si="27"/>
        <v>0.4889961638560113</v>
      </c>
      <c r="Q215">
        <f t="shared" si="28"/>
        <v>0.42526003401617352</v>
      </c>
      <c r="R215">
        <f t="shared" si="29"/>
        <v>1.6550871287259503E-2</v>
      </c>
      <c r="S215">
        <f t="shared" si="30"/>
        <v>6.4419558902507022E-3</v>
      </c>
      <c r="T215">
        <f t="shared" si="31"/>
        <v>0.24073994599650184</v>
      </c>
      <c r="U215">
        <v>4.6356164383561644</v>
      </c>
      <c r="V215">
        <v>29.8</v>
      </c>
      <c r="W215" s="9" t="s">
        <v>77</v>
      </c>
    </row>
    <row r="216" spans="1:23">
      <c r="A216" t="s">
        <v>431</v>
      </c>
      <c r="B216" t="s">
        <v>432</v>
      </c>
      <c r="C216">
        <v>-0.1</v>
      </c>
      <c r="D216">
        <v>0.01</v>
      </c>
      <c r="E216">
        <v>0.92</v>
      </c>
      <c r="F216">
        <v>7.0000000000000007E-2</v>
      </c>
      <c r="G216">
        <v>948.1</v>
      </c>
      <c r="H216">
        <v>22</v>
      </c>
      <c r="I216">
        <v>0.13</v>
      </c>
      <c r="J216">
        <v>7.0000000000000007E-2</v>
      </c>
      <c r="K216">
        <v>5.1100000000000003</v>
      </c>
      <c r="L216">
        <v>0.34</v>
      </c>
      <c r="M216">
        <f t="shared" si="24"/>
        <v>1.8378220754736654</v>
      </c>
      <c r="N216">
        <f t="shared" si="25"/>
        <v>5.4597661994722005E-2</v>
      </c>
      <c r="O216">
        <f t="shared" si="26"/>
        <v>0.23160068407961704</v>
      </c>
      <c r="P216">
        <f t="shared" si="27"/>
        <v>1.9577538092696391E-2</v>
      </c>
      <c r="Q216">
        <f t="shared" si="28"/>
        <v>1.5409830251872758E-2</v>
      </c>
      <c r="R216">
        <f t="shared" si="29"/>
        <v>2.143796384014358E-3</v>
      </c>
      <c r="S216">
        <f t="shared" si="30"/>
        <v>1.7913775093174348E-3</v>
      </c>
      <c r="T216">
        <f t="shared" si="31"/>
        <v>1.1747860786647243E-2</v>
      </c>
      <c r="U216">
        <f>2575/365</f>
        <v>7.0547945205479454</v>
      </c>
      <c r="V216">
        <v>1.27</v>
      </c>
      <c r="W216" s="9" t="s">
        <v>292</v>
      </c>
    </row>
    <row r="217" spans="1:23">
      <c r="A217" t="s">
        <v>433</v>
      </c>
      <c r="B217" t="s">
        <v>434</v>
      </c>
      <c r="C217">
        <v>0.36</v>
      </c>
      <c r="D217">
        <v>0.05</v>
      </c>
      <c r="E217">
        <v>1.0900000000000001</v>
      </c>
      <c r="F217">
        <v>0.08</v>
      </c>
      <c r="G217">
        <v>262.70861000000002</v>
      </c>
      <c r="H217">
        <v>8.2794999999999994E-2</v>
      </c>
      <c r="I217">
        <v>0.376834</v>
      </c>
      <c r="J217">
        <v>7.74079E-3</v>
      </c>
      <c r="K217">
        <v>73.560900000000004</v>
      </c>
      <c r="L217">
        <v>0.56142000000000003</v>
      </c>
      <c r="M217">
        <f t="shared" si="24"/>
        <v>0.82653857547491383</v>
      </c>
      <c r="N217">
        <f t="shared" si="25"/>
        <v>2.022187292159499E-2</v>
      </c>
      <c r="O217">
        <f t="shared" si="26"/>
        <v>2.2735732816175367</v>
      </c>
      <c r="P217">
        <f t="shared" si="27"/>
        <v>0.11285559679125591</v>
      </c>
      <c r="Q217">
        <f t="shared" si="28"/>
        <v>1.7352010535022239E-2</v>
      </c>
      <c r="R217">
        <f t="shared" si="29"/>
        <v>7.7296350704559504E-3</v>
      </c>
      <c r="S217">
        <f t="shared" si="30"/>
        <v>2.3884574351728068E-4</v>
      </c>
      <c r="T217">
        <f t="shared" si="31"/>
        <v>0.11124517585896204</v>
      </c>
      <c r="U217">
        <v>6.5</v>
      </c>
      <c r="V217">
        <v>5.1306099999999999</v>
      </c>
      <c r="W217" s="9" t="s">
        <v>33</v>
      </c>
    </row>
    <row r="218" spans="1:23">
      <c r="A218" t="s">
        <v>435</v>
      </c>
      <c r="B218" t="s">
        <v>434</v>
      </c>
      <c r="C218">
        <v>0.36</v>
      </c>
      <c r="D218">
        <v>0.05</v>
      </c>
      <c r="E218">
        <v>1.0900000000000001</v>
      </c>
      <c r="F218">
        <v>0.08</v>
      </c>
      <c r="G218">
        <v>1707.8812</v>
      </c>
      <c r="H218">
        <v>13.864800000000001</v>
      </c>
      <c r="I218">
        <v>3.1255600000000001E-2</v>
      </c>
      <c r="J218">
        <v>2.2021200000000001E-2</v>
      </c>
      <c r="K218">
        <v>30.4148</v>
      </c>
      <c r="L218">
        <v>0.62250300000000003</v>
      </c>
      <c r="M218">
        <f t="shared" si="24"/>
        <v>2.8790687014126521</v>
      </c>
      <c r="N218">
        <f t="shared" si="25"/>
        <v>7.2138837876477985E-2</v>
      </c>
      <c r="O218">
        <f t="shared" si="26"/>
        <v>1.893156141268967</v>
      </c>
      <c r="P218">
        <f t="shared" si="27"/>
        <v>0.10054801301326283</v>
      </c>
      <c r="Q218">
        <f t="shared" si="28"/>
        <v>3.8747431428395242E-2</v>
      </c>
      <c r="R218">
        <f t="shared" si="29"/>
        <v>1.3043067182358888E-3</v>
      </c>
      <c r="S218">
        <f t="shared" si="30"/>
        <v>5.1229619615747648E-3</v>
      </c>
      <c r="T218">
        <f t="shared" si="31"/>
        <v>9.2631493150775152E-2</v>
      </c>
      <c r="U218">
        <v>6.5</v>
      </c>
      <c r="V218">
        <v>5.1306099999999999</v>
      </c>
      <c r="W218" s="9" t="s">
        <v>33</v>
      </c>
    </row>
    <row r="219" spans="1:23">
      <c r="A219" t="s">
        <v>436</v>
      </c>
      <c r="B219" t="s">
        <v>437</v>
      </c>
      <c r="C219">
        <v>0.5</v>
      </c>
      <c r="D219">
        <v>0.04</v>
      </c>
      <c r="E219">
        <v>1.1399999999999999</v>
      </c>
      <c r="F219">
        <v>0.09</v>
      </c>
      <c r="G219">
        <v>1244</v>
      </c>
      <c r="H219">
        <v>17</v>
      </c>
      <c r="I219">
        <v>0.41</v>
      </c>
      <c r="J219">
        <v>0.1</v>
      </c>
      <c r="K219">
        <v>7.3</v>
      </c>
      <c r="L219">
        <v>0.7</v>
      </c>
      <c r="M219">
        <f t="shared" si="24"/>
        <v>2.3658468499684737</v>
      </c>
      <c r="N219">
        <f t="shared" si="25"/>
        <v>6.5884485262416997E-2</v>
      </c>
      <c r="O219">
        <f t="shared" si="26"/>
        <v>0.38439577523500323</v>
      </c>
      <c r="P219">
        <f t="shared" si="27"/>
        <v>4.6151179152320504E-2</v>
      </c>
      <c r="Q219">
        <f t="shared" si="28"/>
        <v>3.6859868858150992E-2</v>
      </c>
      <c r="R219">
        <f t="shared" si="29"/>
        <v>1.8944857296111468E-2</v>
      </c>
      <c r="S219">
        <f t="shared" si="30"/>
        <v>1.7509989761508721E-3</v>
      </c>
      <c r="T219">
        <f t="shared" si="31"/>
        <v>2.023135659131596E-2</v>
      </c>
      <c r="U219">
        <v>11.038356164383559</v>
      </c>
      <c r="V219">
        <v>4</v>
      </c>
      <c r="W219" s="9" t="s">
        <v>115</v>
      </c>
    </row>
    <row r="220" spans="1:23" s="7" customFormat="1">
      <c r="A220" s="7" t="s">
        <v>438</v>
      </c>
      <c r="B220" s="7" t="s">
        <v>439</v>
      </c>
      <c r="G220" s="7">
        <v>2599</v>
      </c>
      <c r="H220" s="7">
        <v>68.599999999999994</v>
      </c>
      <c r="I220" s="7">
        <v>0.71599999999999997</v>
      </c>
      <c r="J220" s="7">
        <v>4.3999999999999997E-2</v>
      </c>
      <c r="M220" s="7">
        <f t="shared" si="24"/>
        <v>0</v>
      </c>
      <c r="N220" s="7" t="e">
        <f t="shared" si="25"/>
        <v>#DIV/0!</v>
      </c>
      <c r="O220" s="7">
        <f t="shared" si="26"/>
        <v>0</v>
      </c>
      <c r="P220" s="7" t="e">
        <f t="shared" si="27"/>
        <v>#DIV/0!</v>
      </c>
      <c r="Q220" s="7">
        <f t="shared" si="28"/>
        <v>0</v>
      </c>
      <c r="R220" s="7">
        <f t="shared" si="29"/>
        <v>0</v>
      </c>
      <c r="S220" s="7">
        <f t="shared" si="30"/>
        <v>0</v>
      </c>
      <c r="T220" s="7" t="e">
        <f t="shared" si="31"/>
        <v>#DIV/0!</v>
      </c>
      <c r="W220" s="8"/>
    </row>
    <row r="221" spans="1:23">
      <c r="A221" t="s">
        <v>440</v>
      </c>
      <c r="B221" t="s">
        <v>441</v>
      </c>
      <c r="C221">
        <v>-0.03</v>
      </c>
      <c r="D221">
        <v>0.02</v>
      </c>
      <c r="E221">
        <v>0.75</v>
      </c>
      <c r="F221">
        <v>7.0000000000000007E-2</v>
      </c>
      <c r="G221">
        <v>454.2</v>
      </c>
      <c r="H221">
        <v>1.6</v>
      </c>
      <c r="I221">
        <v>0.34499999999999997</v>
      </c>
      <c r="J221">
        <v>4.9000000000000002E-2</v>
      </c>
      <c r="K221">
        <v>46.5</v>
      </c>
      <c r="L221">
        <v>4.5</v>
      </c>
      <c r="M221">
        <f t="shared" si="24"/>
        <v>1.0511304035719014</v>
      </c>
      <c r="N221">
        <f t="shared" si="25"/>
        <v>3.2794872039452312E-2</v>
      </c>
      <c r="O221">
        <f t="shared" si="26"/>
        <v>1.3622854553598887</v>
      </c>
      <c r="P221">
        <f t="shared" si="27"/>
        <v>0.15890605673043348</v>
      </c>
      <c r="Q221">
        <f t="shared" si="28"/>
        <v>0.13183407632515051</v>
      </c>
      <c r="R221">
        <f t="shared" si="29"/>
        <v>2.6140850333844789E-2</v>
      </c>
      <c r="S221">
        <f t="shared" si="30"/>
        <v>1.5996306535856625E-3</v>
      </c>
      <c r="T221">
        <f t="shared" si="31"/>
        <v>8.4764428333504199E-2</v>
      </c>
      <c r="U221">
        <v>9.1369863013698627</v>
      </c>
      <c r="V221">
        <v>16.899999999999999</v>
      </c>
      <c r="W221" s="9" t="s">
        <v>100</v>
      </c>
    </row>
    <row r="222" spans="1:23">
      <c r="A222" t="s">
        <v>442</v>
      </c>
      <c r="B222" t="s">
        <v>441</v>
      </c>
      <c r="C222">
        <v>-0.03</v>
      </c>
      <c r="D222">
        <v>0.02</v>
      </c>
      <c r="E222">
        <v>0.75</v>
      </c>
      <c r="F222">
        <v>7.0000000000000007E-2</v>
      </c>
      <c r="G222">
        <v>923.8</v>
      </c>
      <c r="H222">
        <v>5.3</v>
      </c>
      <c r="I222">
        <v>0.23</v>
      </c>
      <c r="J222">
        <v>5.8000000000000003E-2</v>
      </c>
      <c r="K222">
        <v>78.8</v>
      </c>
      <c r="L222">
        <v>2.6</v>
      </c>
      <c r="M222">
        <f t="shared" si="24"/>
        <v>1.6873706215688555</v>
      </c>
      <c r="N222">
        <f t="shared" si="25"/>
        <v>5.2891201798905704E-2</v>
      </c>
      <c r="O222">
        <f t="shared" si="26"/>
        <v>3.0327349293381225</v>
      </c>
      <c r="P222">
        <f t="shared" si="27"/>
        <v>0.21789978387805711</v>
      </c>
      <c r="Q222">
        <f t="shared" si="28"/>
        <v>0.1000648580746081</v>
      </c>
      <c r="R222">
        <f t="shared" si="29"/>
        <v>4.2716380485028564E-2</v>
      </c>
      <c r="S222">
        <f t="shared" si="30"/>
        <v>5.7997745274922597E-3</v>
      </c>
      <c r="T222">
        <f t="shared" si="31"/>
        <v>0.18870350671437205</v>
      </c>
      <c r="U222">
        <v>9.1369863013698627</v>
      </c>
      <c r="V222">
        <v>16.899999999999999</v>
      </c>
      <c r="W222" s="9" t="s">
        <v>100</v>
      </c>
    </row>
    <row r="223" spans="1:23">
      <c r="A223" t="s">
        <v>443</v>
      </c>
      <c r="B223" t="s">
        <v>444</v>
      </c>
      <c r="C223">
        <v>0.17</v>
      </c>
      <c r="D223">
        <v>0.1</v>
      </c>
      <c r="E223">
        <v>0.83</v>
      </c>
      <c r="F223">
        <v>0.06</v>
      </c>
      <c r="G223">
        <v>298.2</v>
      </c>
      <c r="H223">
        <v>1.6</v>
      </c>
      <c r="I223">
        <v>0.56999999999999995</v>
      </c>
      <c r="J223">
        <v>0.08</v>
      </c>
      <c r="K223">
        <v>36.9</v>
      </c>
      <c r="L223">
        <v>1.2</v>
      </c>
      <c r="M223">
        <f t="shared" si="24"/>
        <v>0.82130136993303871</v>
      </c>
      <c r="N223">
        <f t="shared" si="25"/>
        <v>2.0007259618058361E-2</v>
      </c>
      <c r="O223">
        <f t="shared" si="26"/>
        <v>0.87998482708529402</v>
      </c>
      <c r="P223">
        <f t="shared" si="27"/>
        <v>7.8440737199418548E-2</v>
      </c>
      <c r="Q223">
        <f t="shared" si="28"/>
        <v>2.861739275074127E-2</v>
      </c>
      <c r="R223">
        <f t="shared" si="29"/>
        <v>5.9439058087823141E-2</v>
      </c>
      <c r="S223">
        <f t="shared" si="30"/>
        <v>1.573860634178929E-3</v>
      </c>
      <c r="T223">
        <f t="shared" si="31"/>
        <v>4.2408907329411757E-2</v>
      </c>
      <c r="U223">
        <f>2313.8732733/365</f>
        <v>6.3393788309589043</v>
      </c>
      <c r="V223">
        <v>5.7</v>
      </c>
      <c r="W223" s="9" t="s">
        <v>445</v>
      </c>
    </row>
    <row r="224" spans="1:23">
      <c r="A224" t="s">
        <v>446</v>
      </c>
      <c r="B224" t="s">
        <v>447</v>
      </c>
      <c r="C224">
        <v>0.37</v>
      </c>
      <c r="D224">
        <v>0.03</v>
      </c>
      <c r="E224">
        <v>1.0900000000000001</v>
      </c>
      <c r="F224">
        <v>0.09</v>
      </c>
      <c r="G224">
        <v>1840</v>
      </c>
      <c r="H224">
        <v>55</v>
      </c>
      <c r="I224">
        <v>0.7</v>
      </c>
      <c r="J224">
        <v>0.1</v>
      </c>
      <c r="K224">
        <v>38</v>
      </c>
      <c r="L224">
        <v>6</v>
      </c>
      <c r="M224">
        <f t="shared" si="24"/>
        <v>3.0256972579784467</v>
      </c>
      <c r="N224">
        <f t="shared" si="25"/>
        <v>0.10281222644222006</v>
      </c>
      <c r="O224">
        <f t="shared" si="26"/>
        <v>1.7324835255141142</v>
      </c>
      <c r="P224">
        <f t="shared" si="27"/>
        <v>0.37518962062163697</v>
      </c>
      <c r="Q224">
        <f t="shared" si="28"/>
        <v>0.27355003034433378</v>
      </c>
      <c r="R224">
        <f t="shared" si="29"/>
        <v>0.23779185644311368</v>
      </c>
      <c r="S224">
        <f t="shared" si="30"/>
        <v>1.7262064112912374E-2</v>
      </c>
      <c r="T224">
        <f t="shared" si="31"/>
        <v>9.5366065624630125E-2</v>
      </c>
      <c r="U224">
        <v>5.8986301369863012</v>
      </c>
      <c r="V224">
        <v>7.3</v>
      </c>
      <c r="W224" s="9" t="s">
        <v>115</v>
      </c>
    </row>
    <row r="225" spans="1:23">
      <c r="A225" t="s">
        <v>448</v>
      </c>
      <c r="B225" t="s">
        <v>449</v>
      </c>
      <c r="C225">
        <v>-0.02</v>
      </c>
      <c r="D225">
        <v>0.02</v>
      </c>
      <c r="E225">
        <v>0.87</v>
      </c>
      <c r="F225">
        <v>0.06</v>
      </c>
      <c r="G225">
        <v>10.708500000000001</v>
      </c>
      <c r="H225">
        <v>2.9999999999999997E-4</v>
      </c>
      <c r="I225">
        <v>1.0999999999999999E-2</v>
      </c>
      <c r="J225">
        <v>1.55E-2</v>
      </c>
      <c r="K225">
        <v>108.3</v>
      </c>
      <c r="L225">
        <v>2</v>
      </c>
      <c r="M225">
        <f t="shared" si="24"/>
        <v>9.0809287586227E-2</v>
      </c>
      <c r="N225">
        <f t="shared" si="25"/>
        <v>2.0875705185255163E-3</v>
      </c>
      <c r="O225">
        <f t="shared" si="26"/>
        <v>1.070043380845199</v>
      </c>
      <c r="P225">
        <f t="shared" si="27"/>
        <v>5.3017955342332557E-2</v>
      </c>
      <c r="Q225">
        <f t="shared" si="28"/>
        <v>1.9760727254758984E-2</v>
      </c>
      <c r="R225">
        <f t="shared" si="29"/>
        <v>1.824644746355373E-4</v>
      </c>
      <c r="S225">
        <f t="shared" si="30"/>
        <v>9.992467486998167E-6</v>
      </c>
      <c r="T225">
        <f t="shared" si="31"/>
        <v>4.9197396820468912E-2</v>
      </c>
      <c r="U225">
        <v>6.838356164383562</v>
      </c>
      <c r="V225">
        <v>8.9</v>
      </c>
      <c r="W225" s="9" t="s">
        <v>292</v>
      </c>
    </row>
    <row r="226" spans="1:23">
      <c r="A226" t="s">
        <v>450</v>
      </c>
      <c r="B226" t="s">
        <v>451</v>
      </c>
      <c r="C226">
        <v>0.12</v>
      </c>
      <c r="D226">
        <v>0.03</v>
      </c>
      <c r="E226">
        <v>1.6</v>
      </c>
      <c r="F226">
        <v>0.17</v>
      </c>
      <c r="G226">
        <v>883</v>
      </c>
      <c r="H226">
        <v>29</v>
      </c>
      <c r="I226">
        <v>0.16300000000000001</v>
      </c>
      <c r="J226">
        <v>7.2999999999999995E-2</v>
      </c>
      <c r="K226">
        <v>35</v>
      </c>
      <c r="L226">
        <v>2.1</v>
      </c>
      <c r="M226">
        <f t="shared" si="24"/>
        <v>2.1077473581665851</v>
      </c>
      <c r="N226">
        <f t="shared" si="25"/>
        <v>8.7762654199821932E-2</v>
      </c>
      <c r="O226">
        <f t="shared" si="26"/>
        <v>2.2292785788145628</v>
      </c>
      <c r="P226">
        <f t="shared" si="27"/>
        <v>0.2101516937666302</v>
      </c>
      <c r="Q226">
        <f t="shared" si="28"/>
        <v>0.13375671472887377</v>
      </c>
      <c r="R226">
        <f t="shared" si="29"/>
        <v>2.7250196274121615E-2</v>
      </c>
      <c r="S226">
        <f t="shared" si="30"/>
        <v>2.4405088254293082E-2</v>
      </c>
      <c r="T226">
        <f t="shared" si="31"/>
        <v>0.15790723266603154</v>
      </c>
      <c r="U226">
        <v>4.0136986301369859</v>
      </c>
      <c r="V226">
        <v>6.3</v>
      </c>
      <c r="W226" s="9" t="s">
        <v>28</v>
      </c>
    </row>
    <row r="227" spans="1:23">
      <c r="A227" t="s">
        <v>452</v>
      </c>
      <c r="B227" t="s">
        <v>453</v>
      </c>
      <c r="C227">
        <v>0.32</v>
      </c>
      <c r="D227">
        <v>0.02</v>
      </c>
      <c r="E227">
        <v>1.1000000000000001</v>
      </c>
      <c r="F227">
        <v>0.03</v>
      </c>
      <c r="G227">
        <v>1951</v>
      </c>
      <c r="H227">
        <v>41</v>
      </c>
      <c r="I227">
        <v>0.63800000000000001</v>
      </c>
      <c r="J227">
        <v>0.02</v>
      </c>
      <c r="K227">
        <v>359.5</v>
      </c>
      <c r="L227">
        <v>22.3</v>
      </c>
      <c r="M227">
        <f t="shared" si="24"/>
        <v>3.1557832375155375</v>
      </c>
      <c r="N227">
        <f t="shared" si="25"/>
        <v>5.2704621515491518E-2</v>
      </c>
      <c r="O227">
        <f t="shared" si="26"/>
        <v>18.131531876389239</v>
      </c>
      <c r="P227">
        <f t="shared" si="27"/>
        <v>1.2417814038353598</v>
      </c>
      <c r="Q227">
        <f t="shared" si="28"/>
        <v>1.1247097659067591</v>
      </c>
      <c r="R227">
        <f t="shared" si="29"/>
        <v>0.39017793351062574</v>
      </c>
      <c r="S227">
        <f t="shared" si="30"/>
        <v>0.12701055987219526</v>
      </c>
      <c r="T227">
        <f t="shared" si="31"/>
        <v>0.32966421593434975</v>
      </c>
      <c r="U227">
        <v>4.0082191780821921</v>
      </c>
      <c r="V227">
        <v>4</v>
      </c>
      <c r="W227" s="9" t="s">
        <v>454</v>
      </c>
    </row>
    <row r="228" spans="1:23">
      <c r="A228" t="s">
        <v>455</v>
      </c>
      <c r="B228" t="s">
        <v>456</v>
      </c>
      <c r="C228">
        <v>-0.5</v>
      </c>
      <c r="D228">
        <v>0.14000000000000001</v>
      </c>
      <c r="E228">
        <v>1.08</v>
      </c>
      <c r="F228">
        <v>0.17</v>
      </c>
      <c r="G228">
        <v>471.6</v>
      </c>
      <c r="H228">
        <v>6</v>
      </c>
      <c r="I228">
        <v>0.27</v>
      </c>
      <c r="J228">
        <v>0.06</v>
      </c>
      <c r="K228">
        <v>173.3</v>
      </c>
      <c r="L228">
        <v>9.8000000000000007</v>
      </c>
      <c r="M228">
        <f t="shared" si="24"/>
        <v>1.2171063823278498</v>
      </c>
      <c r="N228">
        <f t="shared" si="25"/>
        <v>6.4689525223668859E-2</v>
      </c>
      <c r="O228">
        <f t="shared" si="26"/>
        <v>6.7253121247505501</v>
      </c>
      <c r="P228">
        <f t="shared" si="27"/>
        <v>0.81076109260617379</v>
      </c>
      <c r="Q228">
        <f t="shared" si="28"/>
        <v>0.38031193781047534</v>
      </c>
      <c r="R228">
        <f t="shared" si="29"/>
        <v>0.11751704931610278</v>
      </c>
      <c r="S228">
        <f t="shared" si="30"/>
        <v>2.8521255830155023E-2</v>
      </c>
      <c r="T228">
        <f t="shared" si="31"/>
        <v>0.70574263037505769</v>
      </c>
      <c r="U228">
        <v>4.3287671232876717</v>
      </c>
      <c r="V228">
        <v>54.5</v>
      </c>
      <c r="W228" s="9" t="s">
        <v>25</v>
      </c>
    </row>
    <row r="229" spans="1:23" s="7" customFormat="1">
      <c r="A229" s="7" t="s">
        <v>457</v>
      </c>
      <c r="B229" s="7" t="s">
        <v>458</v>
      </c>
      <c r="G229" s="7">
        <v>274.33</v>
      </c>
      <c r="H229" s="7">
        <v>0.24</v>
      </c>
      <c r="I229" s="7">
        <v>8.4400000000000003E-2</v>
      </c>
      <c r="J229" s="7">
        <v>2.3999999999999998E-3</v>
      </c>
      <c r="M229" s="7">
        <f t="shared" si="24"/>
        <v>0</v>
      </c>
      <c r="N229" s="7" t="e">
        <f t="shared" si="25"/>
        <v>#DIV/0!</v>
      </c>
      <c r="O229" s="7">
        <f t="shared" si="26"/>
        <v>0</v>
      </c>
      <c r="P229" s="7" t="e">
        <f t="shared" si="27"/>
        <v>#DIV/0!</v>
      </c>
      <c r="Q229" s="7">
        <f t="shared" si="28"/>
        <v>0</v>
      </c>
      <c r="R229" s="7">
        <f t="shared" si="29"/>
        <v>0</v>
      </c>
      <c r="S229" s="7">
        <f t="shared" si="30"/>
        <v>0</v>
      </c>
      <c r="T229" s="7" t="e">
        <f t="shared" si="31"/>
        <v>#DIV/0!</v>
      </c>
      <c r="U229" s="7">
        <f>735/365</f>
        <v>2.0136986301369864</v>
      </c>
      <c r="W229" s="8"/>
    </row>
    <row r="230" spans="1:23">
      <c r="A230" t="s">
        <v>459</v>
      </c>
      <c r="B230" t="s">
        <v>460</v>
      </c>
      <c r="C230">
        <v>0.14000000000000001</v>
      </c>
      <c r="D230">
        <v>0.02</v>
      </c>
      <c r="E230">
        <v>1.17</v>
      </c>
      <c r="F230">
        <v>0.08</v>
      </c>
      <c r="G230">
        <v>974</v>
      </c>
      <c r="H230">
        <v>39</v>
      </c>
      <c r="I230">
        <v>0.34</v>
      </c>
      <c r="J230">
        <v>0.09</v>
      </c>
      <c r="K230">
        <v>115</v>
      </c>
      <c r="L230">
        <v>26</v>
      </c>
      <c r="M230">
        <f t="shared" si="24"/>
        <v>2.0272439617787539</v>
      </c>
      <c r="N230">
        <f t="shared" si="25"/>
        <v>7.1157370546832924E-2</v>
      </c>
      <c r="O230">
        <f t="shared" si="26"/>
        <v>5.8552115385259258</v>
      </c>
      <c r="P230">
        <f t="shared" si="27"/>
        <v>1.367771667382766</v>
      </c>
      <c r="Q230">
        <f t="shared" si="28"/>
        <v>1.3237869565362961</v>
      </c>
      <c r="R230">
        <f t="shared" si="29"/>
        <v>0.20258873030177893</v>
      </c>
      <c r="S230">
        <f t="shared" si="30"/>
        <v>7.814964065794365E-2</v>
      </c>
      <c r="T230">
        <f t="shared" si="31"/>
        <v>0.26690422967639549</v>
      </c>
      <c r="U230">
        <v>3.0136986301369859</v>
      </c>
      <c r="V230">
        <v>7.5</v>
      </c>
      <c r="W230" s="9" t="s">
        <v>28</v>
      </c>
    </row>
    <row r="231" spans="1:23">
      <c r="A231" t="s">
        <v>461</v>
      </c>
      <c r="B231" t="s">
        <v>462</v>
      </c>
      <c r="C231">
        <v>-0.19</v>
      </c>
      <c r="D231">
        <v>0.1</v>
      </c>
      <c r="E231">
        <v>1.01</v>
      </c>
      <c r="F231">
        <v>0.01</v>
      </c>
      <c r="G231">
        <v>1544</v>
      </c>
      <c r="H231">
        <v>34</v>
      </c>
      <c r="I231">
        <v>0.22</v>
      </c>
      <c r="J231">
        <v>0.09</v>
      </c>
      <c r="K231">
        <v>26.7</v>
      </c>
      <c r="L231">
        <v>2.2000000000000002</v>
      </c>
      <c r="M231">
        <f t="shared" si="24"/>
        <v>2.6242794460489662</v>
      </c>
      <c r="N231">
        <f t="shared" si="25"/>
        <v>3.9487233529219186E-2</v>
      </c>
      <c r="O231">
        <f t="shared" si="26"/>
        <v>1.4906601736442824</v>
      </c>
      <c r="P231">
        <f t="shared" si="27"/>
        <v>0.12753334303283778</v>
      </c>
      <c r="Q231">
        <f t="shared" si="28"/>
        <v>0.12282593191076487</v>
      </c>
      <c r="R231">
        <f t="shared" si="29"/>
        <v>3.1016258341904995E-2</v>
      </c>
      <c r="S231">
        <f t="shared" si="30"/>
        <v>1.0941806110515019E-2</v>
      </c>
      <c r="T231">
        <f t="shared" si="31"/>
        <v>9.8393410801602792E-3</v>
      </c>
      <c r="U231">
        <v>9.8630136986301373</v>
      </c>
      <c r="V231">
        <v>12.7</v>
      </c>
      <c r="W231" s="9" t="s">
        <v>463</v>
      </c>
    </row>
    <row r="232" spans="1:23" s="7" customFormat="1">
      <c r="A232" s="7" t="s">
        <v>464</v>
      </c>
      <c r="B232" s="7" t="s">
        <v>465</v>
      </c>
      <c r="C232" s="7">
        <v>-0.31</v>
      </c>
      <c r="D232" s="7">
        <v>0.02</v>
      </c>
      <c r="E232" s="7">
        <v>1</v>
      </c>
      <c r="F232" s="7">
        <v>7.0000000000000007E-2</v>
      </c>
      <c r="K232" s="7">
        <v>6.68</v>
      </c>
      <c r="L232" s="7">
        <v>0.04</v>
      </c>
      <c r="M232" s="7">
        <f t="shared" si="24"/>
        <v>0</v>
      </c>
      <c r="N232" s="7" t="e">
        <f t="shared" si="25"/>
        <v>#DIV/0!</v>
      </c>
      <c r="O232" s="7">
        <f t="shared" si="26"/>
        <v>0</v>
      </c>
      <c r="P232" s="7" t="e">
        <f t="shared" si="27"/>
        <v>#DIV/0!</v>
      </c>
      <c r="Q232" s="7">
        <f t="shared" si="28"/>
        <v>0</v>
      </c>
      <c r="R232" s="7">
        <f t="shared" si="29"/>
        <v>0</v>
      </c>
      <c r="S232" s="7" t="e">
        <f t="shared" si="30"/>
        <v>#DIV/0!</v>
      </c>
      <c r="T232" s="7">
        <f t="shared" si="31"/>
        <v>0</v>
      </c>
      <c r="U232" s="7">
        <v>12.21917808219178</v>
      </c>
      <c r="V232" s="7">
        <v>9.39</v>
      </c>
      <c r="W232" s="8" t="s">
        <v>466</v>
      </c>
    </row>
    <row r="233" spans="1:23" s="7" customFormat="1">
      <c r="A233" s="7" t="s">
        <v>467</v>
      </c>
      <c r="B233" s="7" t="s">
        <v>465</v>
      </c>
      <c r="C233" s="7">
        <v>-0.31</v>
      </c>
      <c r="D233" s="7">
        <v>0.02</v>
      </c>
      <c r="E233" s="7">
        <v>1</v>
      </c>
      <c r="F233" s="7">
        <v>7.0000000000000007E-2</v>
      </c>
      <c r="K233" s="7">
        <v>7.56</v>
      </c>
      <c r="L233" s="7">
        <v>0.04</v>
      </c>
      <c r="M233" s="7">
        <f t="shared" si="24"/>
        <v>0</v>
      </c>
      <c r="N233" s="7" t="e">
        <f t="shared" si="25"/>
        <v>#DIV/0!</v>
      </c>
      <c r="O233" s="7">
        <f t="shared" si="26"/>
        <v>0</v>
      </c>
      <c r="P233" s="7" t="e">
        <f t="shared" si="27"/>
        <v>#DIV/0!</v>
      </c>
      <c r="Q233" s="7">
        <f t="shared" si="28"/>
        <v>0</v>
      </c>
      <c r="R233" s="7">
        <f t="shared" si="29"/>
        <v>0</v>
      </c>
      <c r="S233" s="7" t="e">
        <f t="shared" si="30"/>
        <v>#DIV/0!</v>
      </c>
      <c r="T233" s="7">
        <f t="shared" si="31"/>
        <v>0</v>
      </c>
      <c r="U233" s="7">
        <v>12.21917808219178</v>
      </c>
      <c r="V233" s="7">
        <v>9.39</v>
      </c>
      <c r="W233" s="8" t="s">
        <v>466</v>
      </c>
    </row>
    <row r="234" spans="1:23">
      <c r="A234" t="s">
        <v>468</v>
      </c>
      <c r="B234" t="s">
        <v>469</v>
      </c>
      <c r="C234">
        <v>-0.28000000000000003</v>
      </c>
      <c r="D234">
        <v>0.01</v>
      </c>
      <c r="E234">
        <v>1</v>
      </c>
      <c r="F234">
        <v>7.0000000000000007E-2</v>
      </c>
      <c r="G234" s="10">
        <v>6119</v>
      </c>
      <c r="H234">
        <v>831</v>
      </c>
      <c r="I234">
        <v>0.62</v>
      </c>
      <c r="J234">
        <v>0.04</v>
      </c>
      <c r="K234">
        <v>37.29</v>
      </c>
      <c r="L234">
        <v>0.03</v>
      </c>
      <c r="M234">
        <f t="shared" si="24"/>
        <v>6.5502577930269172</v>
      </c>
      <c r="N234">
        <f t="shared" si="25"/>
        <v>0.61242332425718948</v>
      </c>
      <c r="O234">
        <f t="shared" si="26"/>
        <v>2.6323602810710516</v>
      </c>
      <c r="P234">
        <f t="shared" si="27"/>
        <v>0.20134796528496229</v>
      </c>
      <c r="Q234">
        <f t="shared" si="28"/>
        <v>2.1177476114811354E-3</v>
      </c>
      <c r="R234">
        <f t="shared" si="29"/>
        <v>0.10604700287615673</v>
      </c>
      <c r="S234">
        <f t="shared" si="30"/>
        <v>0.11916388263714367</v>
      </c>
      <c r="T234">
        <f t="shared" si="31"/>
        <v>0.12284347978331575</v>
      </c>
      <c r="U234">
        <v>5.0410958904109586</v>
      </c>
      <c r="V234">
        <v>1.59</v>
      </c>
      <c r="W234" s="9" t="s">
        <v>466</v>
      </c>
    </row>
    <row r="235" spans="1:23" s="7" customFormat="1">
      <c r="A235" s="7" t="s">
        <v>470</v>
      </c>
      <c r="B235" s="7" t="s">
        <v>471</v>
      </c>
      <c r="C235" s="7">
        <v>0.14000000000000001</v>
      </c>
      <c r="D235" s="7">
        <v>0.01</v>
      </c>
      <c r="E235" s="7">
        <v>1.07</v>
      </c>
      <c r="F235" s="7">
        <v>7.0000000000000007E-2</v>
      </c>
      <c r="G235" s="7">
        <v>3.27</v>
      </c>
      <c r="H235" s="7">
        <v>2.0000000000000001E-4</v>
      </c>
      <c r="I235" s="7">
        <v>0.4</v>
      </c>
      <c r="J235" s="7">
        <v>0.04</v>
      </c>
      <c r="K235" s="7">
        <v>4.97</v>
      </c>
      <c r="L235" s="7">
        <v>0.23</v>
      </c>
      <c r="M235" s="7">
        <f t="shared" si="24"/>
        <v>4.4119561227570873E-2</v>
      </c>
      <c r="N235" s="7">
        <f t="shared" si="25"/>
        <v>9.6211049367590827E-4</v>
      </c>
      <c r="O235" s="7">
        <f t="shared" si="26"/>
        <v>3.4791884827291716E-2</v>
      </c>
      <c r="P235" s="7">
        <f t="shared" si="27"/>
        <v>2.3095601674735242E-3</v>
      </c>
      <c r="Q235" s="7">
        <f t="shared" si="28"/>
        <v>1.610087225407866E-3</v>
      </c>
      <c r="R235" s="7">
        <f t="shared" si="29"/>
        <v>6.6270256813888981E-4</v>
      </c>
      <c r="S235" s="7">
        <f t="shared" si="30"/>
        <v>7.0931467537801673E-7</v>
      </c>
      <c r="T235" s="7">
        <f t="shared" si="31"/>
        <v>1.5174030765797014E-3</v>
      </c>
      <c r="V235" s="7">
        <v>1.7</v>
      </c>
      <c r="W235" s="8" t="s">
        <v>292</v>
      </c>
    </row>
    <row r="236" spans="1:23" s="7" customFormat="1">
      <c r="A236" s="7" t="s">
        <v>472</v>
      </c>
      <c r="B236" s="7" t="s">
        <v>471</v>
      </c>
      <c r="C236" s="7">
        <v>0.14000000000000001</v>
      </c>
      <c r="D236" s="7">
        <v>0.01</v>
      </c>
      <c r="E236" s="7">
        <v>1.07</v>
      </c>
      <c r="F236" s="7">
        <v>7.0000000000000007E-2</v>
      </c>
      <c r="G236" s="7">
        <v>1161</v>
      </c>
      <c r="H236" s="7">
        <v>27</v>
      </c>
      <c r="I236" s="7">
        <v>0.75</v>
      </c>
      <c r="J236" s="7">
        <v>0.19</v>
      </c>
      <c r="K236" s="7">
        <v>4.0999999999999996</v>
      </c>
      <c r="L236" s="7">
        <v>1.8</v>
      </c>
      <c r="M236" s="7">
        <f t="shared" si="24"/>
        <v>2.2121818734892802</v>
      </c>
      <c r="N236" s="7">
        <f t="shared" si="25"/>
        <v>5.9190192251296327E-2</v>
      </c>
      <c r="O236" s="7">
        <f t="shared" si="26"/>
        <v>0.14667281695460582</v>
      </c>
      <c r="P236" s="7">
        <f t="shared" si="27"/>
        <v>8.0442312884519182E-2</v>
      </c>
      <c r="Q236" s="7">
        <f t="shared" si="28"/>
        <v>6.4392944028851332E-2</v>
      </c>
      <c r="R236" s="7">
        <f t="shared" si="29"/>
        <v>4.7773431808071608E-2</v>
      </c>
      <c r="S236" s="7">
        <f t="shared" si="30"/>
        <v>1.1369985810434574E-3</v>
      </c>
      <c r="T236" s="7">
        <f t="shared" si="31"/>
        <v>6.3969452877398183E-3</v>
      </c>
      <c r="V236" s="7">
        <v>1.7</v>
      </c>
      <c r="W236" s="8" t="s">
        <v>292</v>
      </c>
    </row>
    <row r="237" spans="1:23">
      <c r="A237" t="s">
        <v>473</v>
      </c>
      <c r="B237" t="s">
        <v>474</v>
      </c>
      <c r="C237">
        <v>-0.74</v>
      </c>
      <c r="D237">
        <v>0.02</v>
      </c>
      <c r="E237">
        <v>0.93</v>
      </c>
      <c r="F237">
        <v>0.06</v>
      </c>
      <c r="G237">
        <v>201.68</v>
      </c>
      <c r="H237">
        <v>4.0000000000000001E-3</v>
      </c>
      <c r="I237">
        <v>0.89100000000000001</v>
      </c>
      <c r="J237">
        <v>2E-3</v>
      </c>
      <c r="K237">
        <v>3965</v>
      </c>
      <c r="L237">
        <v>55.5</v>
      </c>
      <c r="M237">
        <f t="shared" si="24"/>
        <v>0.65726568915574368</v>
      </c>
      <c r="N237">
        <f t="shared" si="25"/>
        <v>1.4134748674975418E-2</v>
      </c>
      <c r="O237">
        <f t="shared" si="26"/>
        <v>49.47531912845308</v>
      </c>
      <c r="P237">
        <f t="shared" si="27"/>
        <v>2.278336456644372</v>
      </c>
      <c r="Q237">
        <f t="shared" si="28"/>
        <v>0.6925296876744379</v>
      </c>
      <c r="R237">
        <f t="shared" si="29"/>
        <v>0.42773843598553946</v>
      </c>
      <c r="S237">
        <f t="shared" si="30"/>
        <v>3.2708792230895896E-4</v>
      </c>
      <c r="T237">
        <f t="shared" si="31"/>
        <v>2.1279707152022826</v>
      </c>
      <c r="U237">
        <v>27.74520547945205</v>
      </c>
      <c r="V237">
        <v>9.6999999999999993</v>
      </c>
      <c r="W237" s="9" t="s">
        <v>129</v>
      </c>
    </row>
    <row r="238" spans="1:23" s="7" customFormat="1">
      <c r="A238" s="7" t="s">
        <v>475</v>
      </c>
      <c r="B238" s="7" t="s">
        <v>476</v>
      </c>
      <c r="G238" s="7">
        <v>67.857799999999997</v>
      </c>
      <c r="H238" s="7">
        <v>3.8E-3</v>
      </c>
      <c r="I238" s="7">
        <v>0.10299999999999999</v>
      </c>
      <c r="J238" s="7">
        <v>5.2999999999999998E-4</v>
      </c>
      <c r="M238" s="7">
        <f t="shared" si="24"/>
        <v>0</v>
      </c>
      <c r="N238" s="7" t="e">
        <f t="shared" si="25"/>
        <v>#DIV/0!</v>
      </c>
      <c r="O238" s="7">
        <f t="shared" si="26"/>
        <v>0</v>
      </c>
      <c r="P238" s="7" t="e">
        <f t="shared" si="27"/>
        <v>#DIV/0!</v>
      </c>
      <c r="Q238" s="7">
        <f t="shared" si="28"/>
        <v>0</v>
      </c>
      <c r="R238" s="7">
        <f t="shared" si="29"/>
        <v>0</v>
      </c>
      <c r="S238" s="7">
        <f t="shared" si="30"/>
        <v>0</v>
      </c>
      <c r="T238" s="7" t="e">
        <f t="shared" si="31"/>
        <v>#DIV/0!</v>
      </c>
      <c r="U238" s="7">
        <v>1.0465753424657529</v>
      </c>
      <c r="V238" s="7">
        <v>4</v>
      </c>
      <c r="W238" s="8"/>
    </row>
    <row r="239" spans="1:23">
      <c r="A239" t="s">
        <v>477</v>
      </c>
      <c r="B239" t="s">
        <v>478</v>
      </c>
      <c r="C239">
        <v>0.27</v>
      </c>
      <c r="D239">
        <v>0.02</v>
      </c>
      <c r="E239">
        <v>1.02</v>
      </c>
      <c r="F239">
        <v>7.0000000000000007E-2</v>
      </c>
      <c r="G239">
        <v>12.083</v>
      </c>
      <c r="H239">
        <v>0.01</v>
      </c>
      <c r="I239">
        <v>0.15</v>
      </c>
      <c r="J239">
        <v>0.1</v>
      </c>
      <c r="K239">
        <v>2.68</v>
      </c>
      <c r="L239">
        <v>0.25</v>
      </c>
      <c r="M239">
        <f t="shared" si="24"/>
        <v>0.10378183164146233</v>
      </c>
      <c r="N239">
        <f t="shared" si="25"/>
        <v>2.3747846176436771E-3</v>
      </c>
      <c r="O239">
        <f t="shared" si="26"/>
        <v>3.0305982814680464E-2</v>
      </c>
      <c r="P239">
        <f t="shared" si="27"/>
        <v>3.182935108457424E-3</v>
      </c>
      <c r="Q239">
        <f t="shared" si="28"/>
        <v>2.8270506356978041E-3</v>
      </c>
      <c r="R239">
        <f t="shared" si="29"/>
        <v>4.650534447265543E-4</v>
      </c>
      <c r="S239">
        <f t="shared" si="30"/>
        <v>8.3605017558223609E-6</v>
      </c>
      <c r="T239">
        <f t="shared" si="31"/>
        <v>1.3865482333513936E-3</v>
      </c>
      <c r="U239">
        <f>2548/365</f>
        <v>6.9808219178082194</v>
      </c>
      <c r="V239">
        <v>1.66</v>
      </c>
      <c r="W239" s="9" t="s">
        <v>292</v>
      </c>
    </row>
    <row r="240" spans="1:23">
      <c r="A240" t="s">
        <v>479</v>
      </c>
      <c r="B240" t="s">
        <v>478</v>
      </c>
      <c r="C240">
        <v>0.27</v>
      </c>
      <c r="D240">
        <v>0.02</v>
      </c>
      <c r="E240">
        <v>1.02</v>
      </c>
      <c r="F240">
        <v>7.0000000000000007E-2</v>
      </c>
      <c r="G240">
        <v>59.52</v>
      </c>
      <c r="H240">
        <v>0.17</v>
      </c>
      <c r="I240">
        <v>0.28999999999999998</v>
      </c>
      <c r="J240">
        <v>0.2</v>
      </c>
      <c r="K240">
        <v>2.17</v>
      </c>
      <c r="L240">
        <v>0.35</v>
      </c>
      <c r="M240">
        <f t="shared" si="24"/>
        <v>0.30045545680116803</v>
      </c>
      <c r="N240">
        <f t="shared" si="25"/>
        <v>6.8969331405496492E-3</v>
      </c>
      <c r="O240">
        <f t="shared" si="26"/>
        <v>4.0415535849826753E-2</v>
      </c>
      <c r="P240">
        <f t="shared" si="27"/>
        <v>7.2431619793424861E-3</v>
      </c>
      <c r="Q240">
        <f t="shared" si="28"/>
        <v>6.5186348144881841E-3</v>
      </c>
      <c r="R240">
        <f t="shared" si="29"/>
        <v>2.5593417177529765E-3</v>
      </c>
      <c r="S240">
        <f t="shared" si="30"/>
        <v>3.8478052724409433E-5</v>
      </c>
      <c r="T240">
        <f t="shared" si="31"/>
        <v>1.8490768035868447E-3</v>
      </c>
      <c r="U240">
        <f>2548/365</f>
        <v>6.9808219178082194</v>
      </c>
      <c r="V240">
        <v>1.66</v>
      </c>
      <c r="W240" s="9" t="s">
        <v>292</v>
      </c>
    </row>
    <row r="241" spans="1:23">
      <c r="A241" t="s">
        <v>480</v>
      </c>
      <c r="B241" t="s">
        <v>478</v>
      </c>
      <c r="C241">
        <v>0.27</v>
      </c>
      <c r="D241">
        <v>0.02</v>
      </c>
      <c r="E241">
        <v>1.02</v>
      </c>
      <c r="F241">
        <v>7.0000000000000007E-2</v>
      </c>
      <c r="G241">
        <v>459.3</v>
      </c>
      <c r="H241">
        <v>8.3000000000000007</v>
      </c>
      <c r="I241">
        <v>0.46</v>
      </c>
      <c r="J241">
        <v>0.09</v>
      </c>
      <c r="K241">
        <v>3.66</v>
      </c>
      <c r="L241">
        <v>0.62</v>
      </c>
      <c r="M241">
        <f t="shared" si="24"/>
        <v>1.1732820988842823</v>
      </c>
      <c r="N241">
        <f t="shared" si="25"/>
        <v>3.0334297852554471E-2</v>
      </c>
      <c r="O241">
        <f t="shared" si="26"/>
        <v>0.12497701436950256</v>
      </c>
      <c r="P241">
        <f t="shared" si="27"/>
        <v>2.2902846884846555E-2</v>
      </c>
      <c r="Q241">
        <f t="shared" si="28"/>
        <v>2.117096964729278E-2</v>
      </c>
      <c r="R241">
        <f t="shared" si="29"/>
        <v>6.5627199326451094E-3</v>
      </c>
      <c r="S241">
        <f t="shared" si="30"/>
        <v>7.528189413359978E-4</v>
      </c>
      <c r="T241">
        <f t="shared" si="31"/>
        <v>5.7179026182125345E-3</v>
      </c>
      <c r="U241">
        <f>2548/365</f>
        <v>6.9808219178082194</v>
      </c>
      <c r="V241">
        <v>1.66</v>
      </c>
      <c r="W241" s="9" t="s">
        <v>292</v>
      </c>
    </row>
    <row r="242" spans="1:23">
      <c r="A242" t="s">
        <v>481</v>
      </c>
      <c r="B242" t="s">
        <v>482</v>
      </c>
      <c r="C242">
        <v>0.25</v>
      </c>
      <c r="D242">
        <v>0.02</v>
      </c>
      <c r="E242">
        <v>1.08</v>
      </c>
      <c r="F242">
        <v>0.08</v>
      </c>
      <c r="G242">
        <v>258.18</v>
      </c>
      <c r="H242">
        <v>7.0000000000000007E-2</v>
      </c>
      <c r="I242">
        <v>0.23300000000000001</v>
      </c>
      <c r="J242">
        <v>2E-3</v>
      </c>
      <c r="K242">
        <v>49.5</v>
      </c>
      <c r="L242">
        <v>0.2</v>
      </c>
      <c r="M242">
        <f t="shared" si="24"/>
        <v>0.814506222518255</v>
      </c>
      <c r="N242">
        <f t="shared" si="25"/>
        <v>2.0111803621028976E-2</v>
      </c>
      <c r="O242">
        <f t="shared" si="26"/>
        <v>1.5871498932961796</v>
      </c>
      <c r="P242">
        <f t="shared" si="27"/>
        <v>7.8643693307505008E-2</v>
      </c>
      <c r="Q242">
        <f t="shared" si="28"/>
        <v>6.4127268416007263E-3</v>
      </c>
      <c r="R242">
        <f t="shared" si="29"/>
        <v>7.8206962832833677E-4</v>
      </c>
      <c r="S242">
        <f t="shared" si="30"/>
        <v>1.4344061317779911E-4</v>
      </c>
      <c r="T242">
        <f t="shared" si="31"/>
        <v>7.8377772508453306E-2</v>
      </c>
      <c r="U242">
        <v>13.5</v>
      </c>
      <c r="V242">
        <v>3.3</v>
      </c>
      <c r="W242" s="9" t="s">
        <v>292</v>
      </c>
    </row>
    <row r="243" spans="1:23">
      <c r="A243" t="s">
        <v>483</v>
      </c>
      <c r="B243" t="s">
        <v>482</v>
      </c>
      <c r="C243">
        <v>0.25</v>
      </c>
      <c r="D243">
        <v>0.02</v>
      </c>
      <c r="E243">
        <v>1.08</v>
      </c>
      <c r="F243">
        <v>0.08</v>
      </c>
      <c r="G243">
        <v>5000</v>
      </c>
      <c r="H243">
        <v>400</v>
      </c>
      <c r="I243">
        <v>0.12</v>
      </c>
      <c r="J243">
        <v>0.02</v>
      </c>
      <c r="K243">
        <v>9.3000000000000007</v>
      </c>
      <c r="L243">
        <v>0.3</v>
      </c>
      <c r="M243">
        <f t="shared" si="24"/>
        <v>5.8738927387520734</v>
      </c>
      <c r="N243">
        <f t="shared" si="25"/>
        <v>0.34521840624953959</v>
      </c>
      <c r="O243">
        <f t="shared" si="26"/>
        <v>0.81749032902871221</v>
      </c>
      <c r="P243">
        <f t="shared" si="27"/>
        <v>5.2955935849273349E-2</v>
      </c>
      <c r="Q243">
        <f t="shared" si="28"/>
        <v>2.6370655775119746E-2</v>
      </c>
      <c r="R243">
        <f t="shared" si="29"/>
        <v>1.9906420349725131E-3</v>
      </c>
      <c r="S243">
        <f t="shared" si="30"/>
        <v>2.1799742107432317E-2</v>
      </c>
      <c r="T243">
        <f t="shared" si="31"/>
        <v>4.0369892791541337E-2</v>
      </c>
      <c r="U243">
        <v>13.5</v>
      </c>
      <c r="V243">
        <v>3.3</v>
      </c>
      <c r="W243" s="9" t="s">
        <v>292</v>
      </c>
    </row>
    <row r="244" spans="1:23">
      <c r="A244" t="s">
        <v>484</v>
      </c>
      <c r="B244" t="s">
        <v>485</v>
      </c>
      <c r="C244">
        <v>-0.34</v>
      </c>
      <c r="D244">
        <v>0.01</v>
      </c>
      <c r="E244">
        <v>0.87</v>
      </c>
      <c r="F244">
        <v>0.06</v>
      </c>
      <c r="G244">
        <v>11.577</v>
      </c>
      <c r="H244">
        <v>6.0000000000000001E-3</v>
      </c>
      <c r="I244">
        <v>0.18</v>
      </c>
      <c r="J244">
        <v>0.14000000000000001</v>
      </c>
      <c r="K244">
        <v>1.77</v>
      </c>
      <c r="L244">
        <v>0.22</v>
      </c>
      <c r="M244">
        <f t="shared" si="24"/>
        <v>9.5655188108582451E-2</v>
      </c>
      <c r="N244">
        <f t="shared" si="25"/>
        <v>2.1992181955904229E-3</v>
      </c>
      <c r="O244">
        <f t="shared" si="26"/>
        <v>1.7656699735980601E-2</v>
      </c>
      <c r="P244">
        <f t="shared" si="27"/>
        <v>2.3847097773769723E-3</v>
      </c>
      <c r="Q244">
        <f t="shared" si="28"/>
        <v>2.1946180462800746E-3</v>
      </c>
      <c r="R244">
        <f t="shared" si="29"/>
        <v>4.5984790548440587E-4</v>
      </c>
      <c r="S244">
        <f t="shared" si="30"/>
        <v>3.050306596869758E-6</v>
      </c>
      <c r="T244">
        <f t="shared" si="31"/>
        <v>8.118022867117517E-4</v>
      </c>
      <c r="U244">
        <f>2601/365</f>
        <v>7.1260273972602741</v>
      </c>
      <c r="V244">
        <v>1.35</v>
      </c>
      <c r="W244" s="9" t="s">
        <v>292</v>
      </c>
    </row>
    <row r="245" spans="1:23">
      <c r="A245" t="s">
        <v>486</v>
      </c>
      <c r="B245" t="s">
        <v>485</v>
      </c>
      <c r="C245">
        <v>-0.34</v>
      </c>
      <c r="D245">
        <v>0.01</v>
      </c>
      <c r="E245">
        <v>0.87</v>
      </c>
      <c r="F245">
        <v>0.06</v>
      </c>
      <c r="G245">
        <v>27.582000000000001</v>
      </c>
      <c r="H245">
        <v>2.3E-2</v>
      </c>
      <c r="I245">
        <v>0.16</v>
      </c>
      <c r="J245">
        <v>7.0000000000000007E-2</v>
      </c>
      <c r="K245">
        <v>2.82</v>
      </c>
      <c r="L245">
        <v>0.23</v>
      </c>
      <c r="M245">
        <f t="shared" si="24"/>
        <v>0.17063246994028872</v>
      </c>
      <c r="N245">
        <f t="shared" si="25"/>
        <v>3.9237322932154893E-3</v>
      </c>
      <c r="O245">
        <f t="shared" si="26"/>
        <v>3.7703585732978773E-2</v>
      </c>
      <c r="P245">
        <f t="shared" si="27"/>
        <v>3.5565815747449292E-3</v>
      </c>
      <c r="Q245">
        <f t="shared" si="28"/>
        <v>3.0751151484344394E-3</v>
      </c>
      <c r="R245">
        <f t="shared" si="29"/>
        <v>4.3337454865492834E-4</v>
      </c>
      <c r="S245">
        <f t="shared" si="30"/>
        <v>1.0480053076384497E-5</v>
      </c>
      <c r="T245">
        <f t="shared" si="31"/>
        <v>1.7334981946197136E-3</v>
      </c>
      <c r="U245">
        <v>7.1260273972602741</v>
      </c>
      <c r="V245">
        <v>1.35</v>
      </c>
      <c r="W245" s="9" t="s">
        <v>292</v>
      </c>
    </row>
    <row r="246" spans="1:23">
      <c r="A246" t="s">
        <v>487</v>
      </c>
      <c r="B246" t="s">
        <v>485</v>
      </c>
      <c r="C246">
        <v>-0.34</v>
      </c>
      <c r="D246">
        <v>0.01</v>
      </c>
      <c r="E246">
        <v>0.87</v>
      </c>
      <c r="F246">
        <v>0.06</v>
      </c>
      <c r="G246">
        <v>106.72</v>
      </c>
      <c r="H246">
        <v>1.03</v>
      </c>
      <c r="I246">
        <v>0.43</v>
      </c>
      <c r="J246">
        <v>0.24</v>
      </c>
      <c r="K246">
        <v>1.68</v>
      </c>
      <c r="L246">
        <v>0.47</v>
      </c>
      <c r="M246">
        <f t="shared" si="24"/>
        <v>0.42054104119688557</v>
      </c>
      <c r="N246">
        <f t="shared" si="25"/>
        <v>1.0039147001098347E-2</v>
      </c>
      <c r="O246">
        <f t="shared" si="26"/>
        <v>3.2251728223157493E-2</v>
      </c>
      <c r="P246">
        <f t="shared" si="27"/>
        <v>1.0014725600464909E-2</v>
      </c>
      <c r="Q246">
        <f t="shared" si="28"/>
        <v>9.0228049195738239E-3</v>
      </c>
      <c r="R246">
        <f t="shared" si="29"/>
        <v>4.0833987886515193E-3</v>
      </c>
      <c r="S246">
        <f t="shared" si="30"/>
        <v>1.0375837103277189E-4</v>
      </c>
      <c r="T246">
        <f t="shared" si="31"/>
        <v>1.4828380792256317E-3</v>
      </c>
      <c r="U246">
        <v>7.1260273972602741</v>
      </c>
      <c r="V246">
        <v>1.35</v>
      </c>
      <c r="W246" s="9" t="s">
        <v>292</v>
      </c>
    </row>
    <row r="247" spans="1:23">
      <c r="A247" t="s">
        <v>488</v>
      </c>
      <c r="B247" t="s">
        <v>489</v>
      </c>
      <c r="C247">
        <v>-0.09</v>
      </c>
      <c r="D247">
        <v>0.03</v>
      </c>
      <c r="E247">
        <v>1.31</v>
      </c>
      <c r="F247">
        <v>0.11</v>
      </c>
      <c r="G247">
        <v>464.3</v>
      </c>
      <c r="H247">
        <v>3.2</v>
      </c>
      <c r="I247">
        <v>0.255</v>
      </c>
      <c r="J247">
        <v>4.1000000000000002E-2</v>
      </c>
      <c r="K247">
        <v>44.7</v>
      </c>
      <c r="L247">
        <v>1.9</v>
      </c>
      <c r="M247">
        <f t="shared" si="24"/>
        <v>1.2845794733586846</v>
      </c>
      <c r="N247">
        <f t="shared" si="25"/>
        <v>3.64363823823168E-2</v>
      </c>
      <c r="O247">
        <f t="shared" si="26"/>
        <v>1.9710520970197909</v>
      </c>
      <c r="P247">
        <f t="shared" si="27"/>
        <v>0.14035722851846175</v>
      </c>
      <c r="Q247">
        <f t="shared" si="28"/>
        <v>8.3780737904644353E-2</v>
      </c>
      <c r="R247">
        <f t="shared" si="29"/>
        <v>2.2040535494897633E-2</v>
      </c>
      <c r="S247">
        <f t="shared" si="30"/>
        <v>4.5282265133630116E-3</v>
      </c>
      <c r="T247">
        <f t="shared" si="31"/>
        <v>0.11033879423520458</v>
      </c>
      <c r="U247">
        <v>2.849315068493151</v>
      </c>
      <c r="V247">
        <v>5</v>
      </c>
      <c r="W247" s="9" t="s">
        <v>28</v>
      </c>
    </row>
    <row r="248" spans="1:23">
      <c r="A248" t="s">
        <v>490</v>
      </c>
      <c r="B248" t="s">
        <v>491</v>
      </c>
      <c r="C248">
        <v>0.18</v>
      </c>
      <c r="D248">
        <v>0.03</v>
      </c>
      <c r="E248">
        <v>0.87</v>
      </c>
      <c r="F248">
        <v>7.0000000000000007E-2</v>
      </c>
      <c r="G248">
        <v>330</v>
      </c>
      <c r="H248">
        <v>3</v>
      </c>
      <c r="I248">
        <v>0.36</v>
      </c>
      <c r="J248">
        <v>0.12</v>
      </c>
      <c r="K248">
        <v>7.94</v>
      </c>
      <c r="L248">
        <v>0.875</v>
      </c>
      <c r="M248">
        <f t="shared" si="24"/>
        <v>0.89259366696103992</v>
      </c>
      <c r="N248">
        <f t="shared" si="25"/>
        <v>2.4542905110835535E-2</v>
      </c>
      <c r="O248">
        <f t="shared" si="26"/>
        <v>0.2294779251650842</v>
      </c>
      <c r="P248">
        <f t="shared" si="27"/>
        <v>3.0352009877091708E-2</v>
      </c>
      <c r="Q248">
        <f t="shared" si="28"/>
        <v>2.5288814171215198E-2</v>
      </c>
      <c r="R248">
        <f t="shared" si="29"/>
        <v>1.1389529374002337E-2</v>
      </c>
      <c r="S248">
        <f t="shared" si="30"/>
        <v>6.9538765201540695E-4</v>
      </c>
      <c r="T248">
        <f t="shared" si="31"/>
        <v>1.2309160736824441E-2</v>
      </c>
      <c r="U248">
        <v>5.6273972602739724</v>
      </c>
      <c r="V248">
        <v>2.39</v>
      </c>
      <c r="W248" s="9" t="s">
        <v>292</v>
      </c>
    </row>
    <row r="249" spans="1:23" s="7" customFormat="1">
      <c r="A249" s="7" t="s">
        <v>492</v>
      </c>
      <c r="B249" s="7" t="s">
        <v>493</v>
      </c>
      <c r="G249" s="7">
        <v>801.3</v>
      </c>
      <c r="H249" s="7">
        <v>0.45</v>
      </c>
      <c r="I249" s="7">
        <v>0.39850000000000002</v>
      </c>
      <c r="J249" s="7">
        <v>7.3000000000000001E-3</v>
      </c>
      <c r="M249" s="7">
        <f t="shared" si="24"/>
        <v>0</v>
      </c>
      <c r="N249" s="7" t="e">
        <f t="shared" si="25"/>
        <v>#DIV/0!</v>
      </c>
      <c r="O249" s="7">
        <f t="shared" si="26"/>
        <v>0</v>
      </c>
      <c r="P249" s="7" t="e">
        <f t="shared" si="27"/>
        <v>#DIV/0!</v>
      </c>
      <c r="Q249" s="7">
        <f t="shared" si="28"/>
        <v>0</v>
      </c>
      <c r="R249" s="7">
        <f t="shared" si="29"/>
        <v>0</v>
      </c>
      <c r="S249" s="7">
        <f t="shared" si="30"/>
        <v>0</v>
      </c>
      <c r="T249" s="7" t="e">
        <f t="shared" si="31"/>
        <v>#DIV/0!</v>
      </c>
      <c r="U249" s="7">
        <v>2.429315068493151</v>
      </c>
      <c r="V249" s="7">
        <v>10.76</v>
      </c>
      <c r="W249" s="8"/>
    </row>
    <row r="250" spans="1:23">
      <c r="A250" t="s">
        <v>494</v>
      </c>
      <c r="B250" t="s">
        <v>495</v>
      </c>
      <c r="C250">
        <v>-0.21</v>
      </c>
      <c r="D250">
        <v>0.02</v>
      </c>
      <c r="E250">
        <v>0.77</v>
      </c>
      <c r="F250">
        <v>0.06</v>
      </c>
      <c r="G250">
        <v>14.182</v>
      </c>
      <c r="H250">
        <v>5.0000000000000001E-3</v>
      </c>
      <c r="I250">
        <v>0.17</v>
      </c>
      <c r="J250">
        <v>7.0000000000000007E-2</v>
      </c>
      <c r="K250">
        <v>3.53</v>
      </c>
      <c r="L250">
        <v>0.28999999999999998</v>
      </c>
      <c r="M250">
        <f t="shared" si="24"/>
        <v>0.10514613647318642</v>
      </c>
      <c r="N250">
        <f t="shared" si="25"/>
        <v>2.7311802942111296E-3</v>
      </c>
      <c r="O250">
        <f t="shared" si="26"/>
        <v>3.4795505388577438E-2</v>
      </c>
      <c r="P250">
        <f t="shared" si="27"/>
        <v>3.4088745161783285E-3</v>
      </c>
      <c r="Q250">
        <f t="shared" si="28"/>
        <v>2.8585542670502705E-3</v>
      </c>
      <c r="R250">
        <f t="shared" si="29"/>
        <v>4.2638916087331022E-4</v>
      </c>
      <c r="S250">
        <f t="shared" si="30"/>
        <v>4.089162951696686E-6</v>
      </c>
      <c r="T250">
        <f t="shared" si="31"/>
        <v>1.8075587214845422E-3</v>
      </c>
      <c r="U250">
        <v>7.5890410958904111</v>
      </c>
      <c r="V250">
        <v>1.93</v>
      </c>
      <c r="W250" s="9" t="s">
        <v>100</v>
      </c>
    </row>
    <row r="251" spans="1:23">
      <c r="A251" t="s">
        <v>496</v>
      </c>
      <c r="B251" t="s">
        <v>495</v>
      </c>
      <c r="C251">
        <v>-0.21</v>
      </c>
      <c r="D251">
        <v>0.02</v>
      </c>
      <c r="E251">
        <v>0.77</v>
      </c>
      <c r="F251">
        <v>0.06</v>
      </c>
      <c r="G251">
        <v>53.83</v>
      </c>
      <c r="H251">
        <v>0.11</v>
      </c>
      <c r="I251">
        <v>0.43</v>
      </c>
      <c r="J251">
        <v>0.2</v>
      </c>
      <c r="K251">
        <v>2.81</v>
      </c>
      <c r="L251">
        <v>0.46</v>
      </c>
      <c r="M251">
        <f t="shared" si="24"/>
        <v>0.2558495074925885</v>
      </c>
      <c r="N251">
        <f t="shared" si="25"/>
        <v>6.6545759641403156E-3</v>
      </c>
      <c r="O251">
        <f t="shared" si="26"/>
        <v>3.9584381701482908E-2</v>
      </c>
      <c r="P251">
        <f t="shared" si="27"/>
        <v>7.9788949823624573E-3</v>
      </c>
      <c r="Q251">
        <f t="shared" si="28"/>
        <v>6.4800055454384822E-3</v>
      </c>
      <c r="R251">
        <f t="shared" si="29"/>
        <v>4.1764897881579307E-3</v>
      </c>
      <c r="S251">
        <f t="shared" si="30"/>
        <v>2.6963167918528206E-5</v>
      </c>
      <c r="T251">
        <f t="shared" si="31"/>
        <v>2.0563315169601507E-3</v>
      </c>
      <c r="U251">
        <v>7.5890410958904111</v>
      </c>
      <c r="V251">
        <v>1.93</v>
      </c>
      <c r="W251" s="9" t="s">
        <v>100</v>
      </c>
    </row>
    <row r="252" spans="1:23">
      <c r="A252" t="s">
        <v>497</v>
      </c>
      <c r="B252" t="s">
        <v>498</v>
      </c>
      <c r="C252">
        <v>0.01</v>
      </c>
      <c r="D252">
        <v>0.04</v>
      </c>
      <c r="E252">
        <v>1.31</v>
      </c>
      <c r="F252">
        <v>0.09</v>
      </c>
      <c r="G252">
        <v>19.382000000000001</v>
      </c>
      <c r="H252">
        <v>6.0000000000000001E-3</v>
      </c>
      <c r="I252">
        <v>4.5999999999999999E-2</v>
      </c>
      <c r="J252">
        <v>2.1999999999999999E-2</v>
      </c>
      <c r="K252">
        <v>55.3</v>
      </c>
      <c r="L252">
        <v>1.2</v>
      </c>
      <c r="M252">
        <f t="shared" si="24"/>
        <v>0.15458270942897301</v>
      </c>
      <c r="N252">
        <f t="shared" si="25"/>
        <v>3.540205793719936E-3</v>
      </c>
      <c r="O252">
        <f t="shared" si="26"/>
        <v>0.8738878683206176</v>
      </c>
      <c r="P252">
        <f t="shared" si="27"/>
        <v>4.4299315842709797E-2</v>
      </c>
      <c r="Q252">
        <f t="shared" si="28"/>
        <v>1.8963208715818105E-2</v>
      </c>
      <c r="R252">
        <f t="shared" si="29"/>
        <v>8.8624982737519069E-4</v>
      </c>
      <c r="S252">
        <f t="shared" si="30"/>
        <v>9.0175200528388988E-5</v>
      </c>
      <c r="T252">
        <f t="shared" si="31"/>
        <v>4.0025398549035918E-2</v>
      </c>
      <c r="U252">
        <v>4.3526027397260272</v>
      </c>
      <c r="V252">
        <v>5.3</v>
      </c>
      <c r="W252" s="9" t="s">
        <v>499</v>
      </c>
    </row>
    <row r="253" spans="1:23">
      <c r="A253" t="s">
        <v>500</v>
      </c>
      <c r="B253" t="s">
        <v>498</v>
      </c>
      <c r="C253">
        <v>0.01</v>
      </c>
      <c r="D253">
        <v>0.04</v>
      </c>
      <c r="E253">
        <v>1.31</v>
      </c>
      <c r="F253">
        <v>0.09</v>
      </c>
      <c r="G253">
        <v>931</v>
      </c>
      <c r="H253">
        <v>17</v>
      </c>
      <c r="I253">
        <v>0.12</v>
      </c>
      <c r="J253">
        <v>0.02</v>
      </c>
      <c r="K253">
        <v>90.9</v>
      </c>
      <c r="L253">
        <v>3</v>
      </c>
      <c r="M253">
        <f t="shared" si="24"/>
        <v>2.042654787431359</v>
      </c>
      <c r="N253">
        <f t="shared" si="25"/>
        <v>5.2976635309796585E-2</v>
      </c>
      <c r="O253">
        <f t="shared" si="26"/>
        <v>5.1894557202140588</v>
      </c>
      <c r="P253">
        <f t="shared" si="27"/>
        <v>0.29493163313178544</v>
      </c>
      <c r="Q253">
        <f t="shared" si="28"/>
        <v>0.17126916568363229</v>
      </c>
      <c r="R253">
        <f t="shared" si="29"/>
        <v>1.26366616563654E-2</v>
      </c>
      <c r="S253">
        <f t="shared" si="30"/>
        <v>3.1586375669043688E-2</v>
      </c>
      <c r="T253">
        <f t="shared" si="31"/>
        <v>0.23768499481896452</v>
      </c>
      <c r="U253">
        <v>4.3526027397260272</v>
      </c>
      <c r="V253">
        <v>5.3</v>
      </c>
      <c r="W253" s="9" t="s">
        <v>499</v>
      </c>
    </row>
    <row r="254" spans="1:23">
      <c r="A254" t="s">
        <v>501</v>
      </c>
      <c r="B254" t="s">
        <v>502</v>
      </c>
      <c r="C254">
        <v>0.08</v>
      </c>
      <c r="D254">
        <v>0.02</v>
      </c>
      <c r="E254">
        <v>1.05</v>
      </c>
      <c r="F254">
        <v>0.08</v>
      </c>
      <c r="G254">
        <v>4218</v>
      </c>
      <c r="H254">
        <v>388</v>
      </c>
      <c r="I254">
        <v>0.02</v>
      </c>
      <c r="J254">
        <v>3.5000000000000003E-2</v>
      </c>
      <c r="K254">
        <v>23.3</v>
      </c>
      <c r="L254">
        <v>1.4</v>
      </c>
      <c r="M254">
        <f t="shared" si="24"/>
        <v>5.1952395044207877</v>
      </c>
      <c r="N254">
        <f t="shared" si="25"/>
        <v>0.34483598881871158</v>
      </c>
      <c r="O254">
        <f t="shared" si="26"/>
        <v>1.9126738716194123</v>
      </c>
      <c r="P254">
        <f t="shared" si="27"/>
        <v>0.1615158375011535</v>
      </c>
      <c r="Q254">
        <f t="shared" si="28"/>
        <v>0.11492461031189602</v>
      </c>
      <c r="R254">
        <f t="shared" si="29"/>
        <v>1.3394074731228377E-3</v>
      </c>
      <c r="S254">
        <f t="shared" si="30"/>
        <v>5.8646867566645458E-2</v>
      </c>
      <c r="T254">
        <f t="shared" si="31"/>
        <v>9.7151688717176485E-2</v>
      </c>
      <c r="U254">
        <v>12.038356164383559</v>
      </c>
      <c r="V254">
        <v>3.31</v>
      </c>
      <c r="W254" s="9" t="s">
        <v>115</v>
      </c>
    </row>
    <row r="255" spans="1:23">
      <c r="A255" t="s">
        <v>503</v>
      </c>
      <c r="B255" t="s">
        <v>504</v>
      </c>
      <c r="C255">
        <v>0.19</v>
      </c>
      <c r="D255">
        <v>0.05</v>
      </c>
      <c r="E255">
        <v>2.37</v>
      </c>
      <c r="F255">
        <v>0.44</v>
      </c>
      <c r="G255">
        <v>1125.7</v>
      </c>
      <c r="H255">
        <v>9</v>
      </c>
      <c r="I255">
        <v>0.1</v>
      </c>
      <c r="J255">
        <v>0.02</v>
      </c>
      <c r="K255">
        <v>161.19999999999999</v>
      </c>
      <c r="L255">
        <v>3.2</v>
      </c>
      <c r="M255">
        <f t="shared" si="24"/>
        <v>2.8248972103921206</v>
      </c>
      <c r="N255">
        <f t="shared" si="25"/>
        <v>0.17546503772364441</v>
      </c>
      <c r="O255">
        <f t="shared" si="26"/>
        <v>14.589236909368703</v>
      </c>
      <c r="P255">
        <f t="shared" si="27"/>
        <v>1.829428622138275</v>
      </c>
      <c r="Q255">
        <f t="shared" si="28"/>
        <v>0.28961264336215792</v>
      </c>
      <c r="R255">
        <f t="shared" si="29"/>
        <v>2.947320587751253E-2</v>
      </c>
      <c r="S255">
        <f t="shared" si="30"/>
        <v>3.8880439484859294E-2</v>
      </c>
      <c r="T255">
        <f t="shared" si="31"/>
        <v>1.8057002081919071</v>
      </c>
      <c r="U255">
        <v>3.526027397260274</v>
      </c>
      <c r="V255">
        <v>14.14</v>
      </c>
      <c r="W255" s="9" t="s">
        <v>28</v>
      </c>
    </row>
    <row r="256" spans="1:23">
      <c r="A256" t="s">
        <v>505</v>
      </c>
      <c r="B256" t="s">
        <v>506</v>
      </c>
      <c r="C256">
        <v>-0.1</v>
      </c>
      <c r="D256">
        <v>0.08</v>
      </c>
      <c r="E256">
        <v>2.25</v>
      </c>
      <c r="F256">
        <v>0.25</v>
      </c>
      <c r="G256">
        <v>1455</v>
      </c>
      <c r="H256">
        <v>12.5</v>
      </c>
      <c r="I256">
        <v>0.53300000000000003</v>
      </c>
      <c r="J256">
        <v>4.4999999999999998E-2</v>
      </c>
      <c r="K256">
        <v>92.2</v>
      </c>
      <c r="L256">
        <v>0.15</v>
      </c>
      <c r="M256">
        <f t="shared" si="24"/>
        <v>3.2943842927647244</v>
      </c>
      <c r="N256">
        <f t="shared" si="25"/>
        <v>0.12346449409056051</v>
      </c>
      <c r="O256">
        <f t="shared" si="26"/>
        <v>7.4664346996160162</v>
      </c>
      <c r="P256">
        <f t="shared" si="27"/>
        <v>0.60750591718916369</v>
      </c>
      <c r="Q256">
        <f t="shared" si="28"/>
        <v>1.2147128036251653E-2</v>
      </c>
      <c r="R256">
        <f t="shared" si="29"/>
        <v>0.25014622805109865</v>
      </c>
      <c r="S256">
        <f t="shared" si="30"/>
        <v>2.1381542667858008E-2</v>
      </c>
      <c r="T256">
        <f t="shared" si="31"/>
        <v>0.55306923700859389</v>
      </c>
      <c r="U256">
        <f>2281.15128/365</f>
        <v>6.2497295342465753</v>
      </c>
      <c r="V256">
        <v>12.7</v>
      </c>
      <c r="W256" s="9" t="s">
        <v>507</v>
      </c>
    </row>
    <row r="257" spans="1:23" s="7" customFormat="1">
      <c r="A257" s="7" t="s">
        <v>508</v>
      </c>
      <c r="B257" s="7" t="s">
        <v>509</v>
      </c>
      <c r="G257" s="7">
        <v>148.04</v>
      </c>
      <c r="H257" s="7">
        <v>0.24</v>
      </c>
      <c r="I257" s="7">
        <v>0.54</v>
      </c>
      <c r="J257" s="7">
        <v>0.04</v>
      </c>
      <c r="M257" s="7">
        <f t="shared" si="24"/>
        <v>0</v>
      </c>
      <c r="N257" s="7" t="e">
        <f t="shared" si="25"/>
        <v>#DIV/0!</v>
      </c>
      <c r="O257" s="7">
        <f t="shared" si="26"/>
        <v>0</v>
      </c>
      <c r="P257" s="7" t="e">
        <f t="shared" si="27"/>
        <v>#DIV/0!</v>
      </c>
      <c r="Q257" s="7">
        <f t="shared" si="28"/>
        <v>0</v>
      </c>
      <c r="R257" s="7">
        <f t="shared" si="29"/>
        <v>0</v>
      </c>
      <c r="S257" s="7">
        <f t="shared" si="30"/>
        <v>0</v>
      </c>
      <c r="T257" s="7" t="e">
        <f t="shared" si="31"/>
        <v>#DIV/0!</v>
      </c>
      <c r="W257" s="8"/>
    </row>
    <row r="258" spans="1:23">
      <c r="A258" t="s">
        <v>510</v>
      </c>
      <c r="B258" t="s">
        <v>511</v>
      </c>
      <c r="C258">
        <v>0.18</v>
      </c>
      <c r="D258">
        <v>0.16</v>
      </c>
      <c r="E258">
        <v>1.1399999999999999</v>
      </c>
      <c r="F258">
        <v>0.08</v>
      </c>
      <c r="G258">
        <v>94.44</v>
      </c>
      <c r="H258">
        <v>0.05</v>
      </c>
      <c r="I258">
        <v>0.04</v>
      </c>
      <c r="J258">
        <v>0.02</v>
      </c>
      <c r="K258">
        <v>19.23</v>
      </c>
      <c r="L258">
        <v>0.47</v>
      </c>
      <c r="M258">
        <f t="shared" ref="M258:M321" si="32">(G258/365)^(2/3)*E258^(1/3)</f>
        <v>0.42417365661663586</v>
      </c>
      <c r="N258">
        <f t="shared" ref="N258:N321" si="33">SQRT((2/3*(G258/365)^(-1/3)*E258^(1/3)*(H258/365))^2+(1/3*(G258/365)^(2/3)*E258^(-2/3)*F258)^2)</f>
        <v>9.9233202574720309E-3</v>
      </c>
      <c r="O258">
        <f t="shared" ref="O258:O321" si="34">0.004919*K258*SQRT(1-I258^2)*G258^(1/3)*E258^(2/3)</f>
        <v>0.46971051953817455</v>
      </c>
      <c r="P258">
        <f t="shared" ref="P258:P321" si="35">SQRT(Q258^2+R258^2+S258^2+T258^2)</f>
        <v>2.4795832017380257E-2</v>
      </c>
      <c r="Q258">
        <f t="shared" ref="Q258:Q321" si="36">0.004919*SQRT(1-I258^2)*G258^(1/3)*E258^(2/3)*L258</f>
        <v>1.1480184304885181E-2</v>
      </c>
      <c r="R258">
        <f t="shared" ref="R258:R321" si="37">0.004919*K258*I258/SQRT(1-I258^2)*G258^(1/3)*E258^(2/3)*J258</f>
        <v>3.7637060860430666E-4</v>
      </c>
      <c r="S258">
        <f t="shared" ref="S258:S321" si="38">0.004919*K258*SQRT(1-I258^2)*1/3*G258^(-2/3)*E258^(2/3)*H258</f>
        <v>8.2893992576975602E-5</v>
      </c>
      <c r="T258">
        <f t="shared" ref="T258:T321" si="39">0.004919*K258*SQRT(1-I258^2)*G258^(1/3)*2/3*E258^(-1/3)*F258</f>
        <v>2.197476114798478E-2</v>
      </c>
      <c r="U258">
        <f>2566/365</f>
        <v>7.0301369863013701</v>
      </c>
      <c r="V258">
        <v>8.8000000000000007</v>
      </c>
      <c r="W258" s="9" t="s">
        <v>327</v>
      </c>
    </row>
    <row r="259" spans="1:23">
      <c r="A259" t="s">
        <v>512</v>
      </c>
      <c r="B259" t="s">
        <v>511</v>
      </c>
      <c r="C259">
        <v>0.18</v>
      </c>
      <c r="D259">
        <v>0.16</v>
      </c>
      <c r="E259">
        <v>1.1399999999999999</v>
      </c>
      <c r="F259">
        <v>0.08</v>
      </c>
      <c r="G259">
        <v>201.99</v>
      </c>
      <c r="H259">
        <v>0.08</v>
      </c>
      <c r="I259">
        <v>4.8000000000000001E-2</v>
      </c>
      <c r="J259">
        <v>8.9999999999999993E-3</v>
      </c>
      <c r="K259">
        <v>44.2</v>
      </c>
      <c r="L259">
        <v>0.5</v>
      </c>
      <c r="M259">
        <f t="shared" si="32"/>
        <v>0.70414097982732737</v>
      </c>
      <c r="N259">
        <f t="shared" si="33"/>
        <v>1.6472183306780071E-2</v>
      </c>
      <c r="O259">
        <f t="shared" si="34"/>
        <v>1.3905226413568885</v>
      </c>
      <c r="P259">
        <f t="shared" si="35"/>
        <v>6.6931371385279506E-2</v>
      </c>
      <c r="Q259">
        <f t="shared" si="36"/>
        <v>1.5729894132996476E-2</v>
      </c>
      <c r="R259">
        <f t="shared" si="37"/>
        <v>6.020930033458846E-4</v>
      </c>
      <c r="S259">
        <f t="shared" si="38"/>
        <v>1.8357643333589318E-4</v>
      </c>
      <c r="T259">
        <f t="shared" si="39"/>
        <v>6.505369082371408E-2</v>
      </c>
      <c r="U259">
        <f>2566/365</f>
        <v>7.0301369863013701</v>
      </c>
      <c r="V259">
        <v>8.8000000000000007</v>
      </c>
      <c r="W259" s="9" t="s">
        <v>327</v>
      </c>
    </row>
    <row r="260" spans="1:23">
      <c r="A260" t="s">
        <v>513</v>
      </c>
      <c r="B260" t="s">
        <v>511</v>
      </c>
      <c r="C260">
        <v>0.18</v>
      </c>
      <c r="D260">
        <v>0.16</v>
      </c>
      <c r="E260">
        <v>1.1399999999999999</v>
      </c>
      <c r="F260">
        <v>0.08</v>
      </c>
      <c r="G260">
        <v>1069.8</v>
      </c>
      <c r="H260">
        <v>6.7</v>
      </c>
      <c r="I260">
        <v>7.3999999999999996E-2</v>
      </c>
      <c r="J260">
        <v>2.5000000000000001E-2</v>
      </c>
      <c r="K260">
        <v>22.63</v>
      </c>
      <c r="L260">
        <v>0.59</v>
      </c>
      <c r="M260">
        <f t="shared" si="32"/>
        <v>2.1394793701928743</v>
      </c>
      <c r="N260">
        <f t="shared" si="33"/>
        <v>5.083726679822495E-2</v>
      </c>
      <c r="O260">
        <f t="shared" si="34"/>
        <v>1.2390051435228147</v>
      </c>
      <c r="P260">
        <f t="shared" si="35"/>
        <v>6.6448732922306825E-2</v>
      </c>
      <c r="Q260">
        <f t="shared" si="36"/>
        <v>3.2302829636697339E-2</v>
      </c>
      <c r="R260">
        <f t="shared" si="37"/>
        <v>2.3047804934996116E-3</v>
      </c>
      <c r="S260">
        <f t="shared" si="38"/>
        <v>2.5865689728930227E-3</v>
      </c>
      <c r="T260">
        <f t="shared" si="39"/>
        <v>5.7965152913348056E-2</v>
      </c>
      <c r="U260">
        <f>2566/365</f>
        <v>7.0301369863013701</v>
      </c>
      <c r="V260">
        <v>8.8000000000000007</v>
      </c>
      <c r="W260" s="9" t="s">
        <v>327</v>
      </c>
    </row>
    <row r="261" spans="1:23">
      <c r="A261" t="s">
        <v>514</v>
      </c>
      <c r="B261" t="s">
        <v>511</v>
      </c>
      <c r="C261">
        <v>0.18</v>
      </c>
      <c r="D261">
        <v>0.16</v>
      </c>
      <c r="E261">
        <v>1.1399999999999999</v>
      </c>
      <c r="F261">
        <v>0.08</v>
      </c>
      <c r="G261">
        <v>5000</v>
      </c>
      <c r="H261">
        <v>1280</v>
      </c>
      <c r="I261">
        <v>0.26</v>
      </c>
      <c r="J261">
        <v>0.22</v>
      </c>
      <c r="K261">
        <v>8.8000000000000007</v>
      </c>
      <c r="L261">
        <v>0.9</v>
      </c>
      <c r="M261">
        <f t="shared" si="32"/>
        <v>5.9807141227809915</v>
      </c>
      <c r="N261">
        <f t="shared" si="33"/>
        <v>1.0302513624498835</v>
      </c>
      <c r="O261">
        <f t="shared" si="34"/>
        <v>0.77998669782167929</v>
      </c>
      <c r="P261">
        <f t="shared" si="35"/>
        <v>0.12006135894646271</v>
      </c>
      <c r="Q261">
        <f t="shared" si="36"/>
        <v>7.9771366822671746E-2</v>
      </c>
      <c r="R261">
        <f t="shared" si="37"/>
        <v>4.784989180115836E-2</v>
      </c>
      <c r="S261">
        <f t="shared" si="38"/>
        <v>6.6558864880783261E-2</v>
      </c>
      <c r="T261">
        <f t="shared" si="39"/>
        <v>3.6490605746043479E-2</v>
      </c>
      <c r="U261">
        <f>2566/365</f>
        <v>7.0301369863013701</v>
      </c>
      <c r="V261">
        <v>8.8000000000000007</v>
      </c>
      <c r="W261" s="9" t="s">
        <v>327</v>
      </c>
    </row>
    <row r="262" spans="1:23">
      <c r="A262" t="s">
        <v>515</v>
      </c>
      <c r="B262" t="s">
        <v>516</v>
      </c>
      <c r="C262">
        <v>0.13</v>
      </c>
      <c r="D262">
        <v>0.01</v>
      </c>
      <c r="E262">
        <v>1.04</v>
      </c>
      <c r="F262">
        <v>7.0000000000000007E-2</v>
      </c>
      <c r="G262">
        <v>653.21996999999999</v>
      </c>
      <c r="H262">
        <v>1.21</v>
      </c>
      <c r="I262">
        <v>0.41</v>
      </c>
      <c r="J262">
        <v>0.01</v>
      </c>
      <c r="K262">
        <v>234.5</v>
      </c>
      <c r="L262">
        <v>6.4</v>
      </c>
      <c r="M262">
        <f t="shared" si="32"/>
        <v>1.4934436445157597</v>
      </c>
      <c r="N262">
        <f t="shared" si="33"/>
        <v>3.3557465737978041E-2</v>
      </c>
      <c r="O262">
        <f t="shared" si="34"/>
        <v>9.370525404260599</v>
      </c>
      <c r="P262">
        <f t="shared" si="35"/>
        <v>0.49433482068884027</v>
      </c>
      <c r="Q262">
        <f t="shared" si="36"/>
        <v>0.25574141828259206</v>
      </c>
      <c r="R262">
        <f t="shared" si="37"/>
        <v>4.618241874921078E-2</v>
      </c>
      <c r="S262">
        <f t="shared" si="38"/>
        <v>5.78586910988822E-3</v>
      </c>
      <c r="T262">
        <f t="shared" si="39"/>
        <v>0.42047229378092432</v>
      </c>
      <c r="U262">
        <v>2.4657534246575339</v>
      </c>
      <c r="V262">
        <v>8.6999999999999993</v>
      </c>
      <c r="W262" s="9" t="s">
        <v>292</v>
      </c>
    </row>
    <row r="263" spans="1:23">
      <c r="A263" t="s">
        <v>517</v>
      </c>
      <c r="B263" t="s">
        <v>518</v>
      </c>
      <c r="C263">
        <v>0.09</v>
      </c>
      <c r="D263">
        <v>0.05</v>
      </c>
      <c r="E263">
        <v>1.1599999999999999</v>
      </c>
      <c r="F263">
        <v>0.08</v>
      </c>
      <c r="G263">
        <v>349.7</v>
      </c>
      <c r="H263">
        <v>1.2</v>
      </c>
      <c r="I263">
        <v>0.17</v>
      </c>
      <c r="J263">
        <v>0.06</v>
      </c>
      <c r="K263">
        <v>33.200000000000003</v>
      </c>
      <c r="L263">
        <v>2.5</v>
      </c>
      <c r="M263">
        <f t="shared" si="32"/>
        <v>1.0211460027327801</v>
      </c>
      <c r="N263">
        <f t="shared" si="33"/>
        <v>2.3590569103792324E-2</v>
      </c>
      <c r="O263">
        <f t="shared" si="34"/>
        <v>1.2517494816962913</v>
      </c>
      <c r="P263">
        <f t="shared" si="35"/>
        <v>0.11122827840663589</v>
      </c>
      <c r="Q263">
        <f t="shared" si="36"/>
        <v>9.4258244103636424E-2</v>
      </c>
      <c r="R263">
        <f t="shared" si="37"/>
        <v>1.314781661343031E-2</v>
      </c>
      <c r="S263">
        <f t="shared" si="38"/>
        <v>1.4317980917315316E-3</v>
      </c>
      <c r="T263">
        <f t="shared" si="39"/>
        <v>5.7551700307875472E-2</v>
      </c>
      <c r="U263">
        <v>13.88219178082192</v>
      </c>
      <c r="V263">
        <v>11.2</v>
      </c>
      <c r="W263" s="9" t="s">
        <v>292</v>
      </c>
    </row>
    <row r="264" spans="1:23">
      <c r="A264" t="s">
        <v>519</v>
      </c>
      <c r="B264" t="s">
        <v>518</v>
      </c>
      <c r="C264">
        <v>0.09</v>
      </c>
      <c r="D264">
        <v>0.05</v>
      </c>
      <c r="E264">
        <v>1.1599999999999999</v>
      </c>
      <c r="F264">
        <v>0.08</v>
      </c>
      <c r="G264">
        <v>6005</v>
      </c>
      <c r="H264">
        <v>477</v>
      </c>
      <c r="I264">
        <v>0.21</v>
      </c>
      <c r="J264">
        <v>7.0000000000000007E-2</v>
      </c>
      <c r="K264">
        <v>55.2</v>
      </c>
      <c r="L264">
        <v>3</v>
      </c>
      <c r="M264">
        <f t="shared" si="32"/>
        <v>6.7967207665966809</v>
      </c>
      <c r="N264">
        <f t="shared" si="33"/>
        <v>0.39237720199745019</v>
      </c>
      <c r="O264">
        <f t="shared" si="34"/>
        <v>5.3271933672521659</v>
      </c>
      <c r="P264">
        <f t="shared" si="35"/>
        <v>0.41281937512456124</v>
      </c>
      <c r="Q264">
        <f t="shared" si="36"/>
        <v>0.28952137865500893</v>
      </c>
      <c r="R264">
        <f t="shared" si="37"/>
        <v>8.1922525890372244E-2</v>
      </c>
      <c r="S264">
        <f t="shared" si="38"/>
        <v>0.14105307999885008</v>
      </c>
      <c r="T264">
        <f t="shared" si="39"/>
        <v>0.24492843067826051</v>
      </c>
      <c r="U264">
        <v>13.88219178082192</v>
      </c>
      <c r="V264">
        <v>11.2</v>
      </c>
      <c r="W264" s="9" t="s">
        <v>292</v>
      </c>
    </row>
    <row r="265" spans="1:23">
      <c r="A265" t="s">
        <v>520</v>
      </c>
      <c r="B265" t="s">
        <v>521</v>
      </c>
      <c r="C265">
        <v>0.19</v>
      </c>
      <c r="D265">
        <v>0.03</v>
      </c>
      <c r="E265">
        <v>0.97</v>
      </c>
      <c r="F265">
        <v>7.0000000000000007E-2</v>
      </c>
      <c r="G265">
        <v>1928</v>
      </c>
      <c r="H265">
        <v>46</v>
      </c>
      <c r="I265">
        <v>0.53</v>
      </c>
      <c r="J265">
        <v>0.20499999999999999</v>
      </c>
      <c r="K265">
        <v>92</v>
      </c>
      <c r="L265">
        <v>65.5</v>
      </c>
      <c r="M265">
        <f t="shared" si="32"/>
        <v>3.0023871189062397</v>
      </c>
      <c r="N265">
        <f t="shared" si="33"/>
        <v>8.658341851200628E-2</v>
      </c>
      <c r="O265">
        <f t="shared" si="34"/>
        <v>4.6803262459687041</v>
      </c>
      <c r="P265">
        <f t="shared" si="35"/>
        <v>3.4140360350801848</v>
      </c>
      <c r="Q265">
        <f t="shared" si="36"/>
        <v>3.3321887946842406</v>
      </c>
      <c r="R265">
        <f t="shared" si="37"/>
        <v>0.70715817914684997</v>
      </c>
      <c r="S265">
        <f t="shared" si="38"/>
        <v>3.7222511638063713E-2</v>
      </c>
      <c r="T265">
        <f t="shared" si="39"/>
        <v>0.22517033485760091</v>
      </c>
      <c r="U265">
        <v>5.7534246575342456</v>
      </c>
      <c r="V265">
        <v>10.8</v>
      </c>
      <c r="W265" s="9" t="s">
        <v>292</v>
      </c>
    </row>
    <row r="266" spans="1:23">
      <c r="A266" t="s">
        <v>522</v>
      </c>
      <c r="B266" t="s">
        <v>523</v>
      </c>
      <c r="C266">
        <v>0.23</v>
      </c>
      <c r="D266">
        <v>0.03</v>
      </c>
      <c r="E266">
        <v>1.69</v>
      </c>
      <c r="F266">
        <v>0.12</v>
      </c>
      <c r="G266">
        <v>1299</v>
      </c>
      <c r="H266">
        <v>48</v>
      </c>
      <c r="I266">
        <v>0.09</v>
      </c>
      <c r="J266">
        <v>0.09</v>
      </c>
      <c r="K266">
        <v>24.8</v>
      </c>
      <c r="L266">
        <v>2.6</v>
      </c>
      <c r="M266">
        <f t="shared" si="32"/>
        <v>2.7765559285399748</v>
      </c>
      <c r="N266">
        <f t="shared" si="33"/>
        <v>9.4853217592924935E-2</v>
      </c>
      <c r="O266">
        <f t="shared" si="34"/>
        <v>1.8808607138121256</v>
      </c>
      <c r="P266">
        <f t="shared" si="35"/>
        <v>0.21813420677936876</v>
      </c>
      <c r="Q266">
        <f t="shared" si="36"/>
        <v>0.19718701031901315</v>
      </c>
      <c r="R266">
        <f t="shared" si="37"/>
        <v>1.5359382782415784E-2</v>
      </c>
      <c r="S266">
        <f t="shared" si="38"/>
        <v>2.3166875612774442E-2</v>
      </c>
      <c r="T266">
        <f t="shared" si="39"/>
        <v>8.9034826689331395E-2</v>
      </c>
      <c r="U266">
        <v>4.0136986301369859</v>
      </c>
      <c r="V266">
        <v>4.8</v>
      </c>
      <c r="W266" s="9" t="s">
        <v>524</v>
      </c>
    </row>
    <row r="267" spans="1:23">
      <c r="A267" t="s">
        <v>525</v>
      </c>
      <c r="B267" t="s">
        <v>526</v>
      </c>
      <c r="C267">
        <v>0.21</v>
      </c>
      <c r="D267">
        <v>0.05</v>
      </c>
      <c r="E267">
        <v>1.1000000000000001</v>
      </c>
      <c r="F267">
        <v>0.08</v>
      </c>
      <c r="G267">
        <v>386.29998999999998</v>
      </c>
      <c r="H267">
        <v>1.6</v>
      </c>
      <c r="I267">
        <v>0.5</v>
      </c>
      <c r="J267">
        <v>0</v>
      </c>
      <c r="K267">
        <v>51.3</v>
      </c>
      <c r="L267">
        <v>2.2999999999999998</v>
      </c>
      <c r="M267">
        <f t="shared" si="32"/>
        <v>1.0720592375925801</v>
      </c>
      <c r="N267">
        <f t="shared" si="33"/>
        <v>2.6157357307317854E-2</v>
      </c>
      <c r="O267">
        <f t="shared" si="34"/>
        <v>1.6960090881143126</v>
      </c>
      <c r="P267">
        <f t="shared" si="35"/>
        <v>0.11202395922683199</v>
      </c>
      <c r="Q267">
        <f t="shared" si="36"/>
        <v>7.6039393814091985E-2</v>
      </c>
      <c r="R267">
        <f t="shared" si="37"/>
        <v>0</v>
      </c>
      <c r="S267">
        <f t="shared" si="38"/>
        <v>2.3415433697723722E-3</v>
      </c>
      <c r="T267">
        <f t="shared" si="39"/>
        <v>8.2230743666148493E-2</v>
      </c>
      <c r="U267">
        <v>4.1890410958904107</v>
      </c>
      <c r="V267">
        <v>10.6</v>
      </c>
      <c r="W267" s="9" t="s">
        <v>33</v>
      </c>
    </row>
    <row r="268" spans="1:23">
      <c r="A268" t="s">
        <v>527</v>
      </c>
      <c r="B268" t="s">
        <v>528</v>
      </c>
      <c r="C268">
        <v>0.15</v>
      </c>
      <c r="D268">
        <v>0.04</v>
      </c>
      <c r="E268">
        <v>1.28</v>
      </c>
      <c r="F268">
        <v>0.09</v>
      </c>
      <c r="G268">
        <v>2.1974</v>
      </c>
      <c r="H268">
        <v>2.9999999999999997E-4</v>
      </c>
      <c r="I268">
        <v>7.0000000000000007E-2</v>
      </c>
      <c r="J268">
        <v>7.0000000000000007E-2</v>
      </c>
      <c r="K268">
        <v>144</v>
      </c>
      <c r="L268">
        <v>2.6</v>
      </c>
      <c r="M268">
        <f t="shared" si="32"/>
        <v>3.5931953338511846E-2</v>
      </c>
      <c r="N268">
        <f t="shared" si="33"/>
        <v>8.4216150645814464E-4</v>
      </c>
      <c r="O268">
        <f t="shared" si="34"/>
        <v>1.0829681832886295</v>
      </c>
      <c r="P268">
        <f t="shared" si="35"/>
        <v>5.4660589735463533E-2</v>
      </c>
      <c r="Q268">
        <f t="shared" si="36"/>
        <v>1.9553592198266925E-2</v>
      </c>
      <c r="R268">
        <f t="shared" si="37"/>
        <v>5.3326742017026276E-3</v>
      </c>
      <c r="S268">
        <f t="shared" si="38"/>
        <v>4.9284071324685054E-5</v>
      </c>
      <c r="T268">
        <f t="shared" si="39"/>
        <v>5.0764133591654506E-2</v>
      </c>
      <c r="U268">
        <f>422/365</f>
        <v>1.1561643835616437</v>
      </c>
      <c r="V268">
        <v>6.8</v>
      </c>
      <c r="W268" s="9" t="s">
        <v>422</v>
      </c>
    </row>
    <row r="269" spans="1:23">
      <c r="A269" t="s">
        <v>529</v>
      </c>
      <c r="B269" t="s">
        <v>530</v>
      </c>
      <c r="C269">
        <v>0.22</v>
      </c>
      <c r="D269">
        <v>0.03</v>
      </c>
      <c r="E269">
        <v>0.97</v>
      </c>
      <c r="F269">
        <v>7.0000000000000007E-2</v>
      </c>
      <c r="G269">
        <v>1086</v>
      </c>
      <c r="H269">
        <v>90</v>
      </c>
      <c r="I269">
        <v>0.18</v>
      </c>
      <c r="J269">
        <v>0.1</v>
      </c>
      <c r="K269">
        <v>63</v>
      </c>
      <c r="L269">
        <v>20</v>
      </c>
      <c r="M269">
        <f t="shared" si="32"/>
        <v>2.0477733431843288</v>
      </c>
      <c r="N269">
        <f t="shared" si="33"/>
        <v>0.1233951596048628</v>
      </c>
      <c r="O269">
        <f t="shared" si="34"/>
        <v>3.0703630653662581</v>
      </c>
      <c r="P269">
        <f t="shared" si="35"/>
        <v>0.99113671921171687</v>
      </c>
      <c r="Q269">
        <f t="shared" si="36"/>
        <v>0.97471843344960596</v>
      </c>
      <c r="R269">
        <f t="shared" si="37"/>
        <v>5.7117130194907662E-2</v>
      </c>
      <c r="S269">
        <f t="shared" si="38"/>
        <v>8.4816659264261365E-2</v>
      </c>
      <c r="T269">
        <f t="shared" si="39"/>
        <v>0.14771506156401243</v>
      </c>
      <c r="U269">
        <v>4.484931506849315</v>
      </c>
      <c r="V269">
        <v>3.88</v>
      </c>
      <c r="W269" s="9" t="s">
        <v>115</v>
      </c>
    </row>
    <row r="270" spans="1:23" s="7" customFormat="1">
      <c r="A270" s="7" t="s">
        <v>531</v>
      </c>
      <c r="B270" s="7" t="s">
        <v>532</v>
      </c>
      <c r="M270" s="7">
        <f t="shared" si="32"/>
        <v>0</v>
      </c>
      <c r="N270" s="7" t="e">
        <f t="shared" si="33"/>
        <v>#DIV/0!</v>
      </c>
      <c r="O270" s="7">
        <f t="shared" si="34"/>
        <v>0</v>
      </c>
      <c r="P270" s="7" t="e">
        <f t="shared" si="35"/>
        <v>#DIV/0!</v>
      </c>
      <c r="Q270" s="7">
        <f t="shared" si="36"/>
        <v>0</v>
      </c>
      <c r="R270" s="7">
        <f t="shared" si="37"/>
        <v>0</v>
      </c>
      <c r="S270" s="7" t="e">
        <f t="shared" si="38"/>
        <v>#DIV/0!</v>
      </c>
      <c r="T270" s="7" t="e">
        <f t="shared" si="39"/>
        <v>#DIV/0!</v>
      </c>
      <c r="W270" s="8"/>
    </row>
    <row r="271" spans="1:23">
      <c r="A271" t="s">
        <v>533</v>
      </c>
      <c r="B271" t="s">
        <v>534</v>
      </c>
      <c r="C271">
        <v>-0.31</v>
      </c>
      <c r="D271">
        <v>0.05</v>
      </c>
      <c r="E271">
        <v>1.04</v>
      </c>
      <c r="F271">
        <v>7.0000000000000007E-2</v>
      </c>
      <c r="G271">
        <v>39.845799999999997</v>
      </c>
      <c r="H271">
        <v>1.4499999999999999E-3</v>
      </c>
      <c r="I271">
        <v>3.73E-2</v>
      </c>
      <c r="J271">
        <v>3.9500000000000004E-3</v>
      </c>
      <c r="K271">
        <v>67.28</v>
      </c>
      <c r="L271">
        <v>0.25</v>
      </c>
      <c r="M271">
        <f t="shared" si="32"/>
        <v>0.23142178406140967</v>
      </c>
      <c r="N271">
        <f t="shared" si="33"/>
        <v>5.1921584470560247E-3</v>
      </c>
      <c r="O271">
        <f t="shared" si="34"/>
        <v>1.1595163850061201</v>
      </c>
      <c r="P271">
        <f t="shared" si="35"/>
        <v>5.2207953294531137E-2</v>
      </c>
      <c r="Q271">
        <f t="shared" si="36"/>
        <v>4.3085478039763684E-3</v>
      </c>
      <c r="R271">
        <f t="shared" si="37"/>
        <v>1.710753620253089E-4</v>
      </c>
      <c r="S271">
        <f t="shared" si="38"/>
        <v>1.4065043729066168E-5</v>
      </c>
      <c r="T271">
        <f t="shared" si="39"/>
        <v>5.202958137847976E-2</v>
      </c>
      <c r="U271">
        <v>9.213698630136987</v>
      </c>
      <c r="V271">
        <v>2.57</v>
      </c>
      <c r="W271" s="9" t="s">
        <v>33</v>
      </c>
    </row>
    <row r="272" spans="1:23">
      <c r="A272" t="s">
        <v>535</v>
      </c>
      <c r="B272" t="s">
        <v>534</v>
      </c>
      <c r="C272">
        <v>-0.31</v>
      </c>
      <c r="D272">
        <v>0.05</v>
      </c>
      <c r="E272">
        <v>1.04</v>
      </c>
      <c r="F272">
        <v>7.0000000000000007E-2</v>
      </c>
      <c r="G272">
        <v>102.54</v>
      </c>
      <c r="H272">
        <v>0.17</v>
      </c>
      <c r="I272">
        <v>5.1999999999999998E-2</v>
      </c>
      <c r="J272">
        <v>4.9000000000000002E-2</v>
      </c>
      <c r="K272">
        <v>3.74</v>
      </c>
      <c r="L272">
        <v>0.28000000000000003</v>
      </c>
      <c r="M272">
        <f t="shared" si="32"/>
        <v>0.43458834884582009</v>
      </c>
      <c r="N272">
        <f t="shared" si="33"/>
        <v>9.7622037757174283E-3</v>
      </c>
      <c r="O272">
        <f t="shared" si="34"/>
        <v>8.8270135631879534E-2</v>
      </c>
      <c r="P272">
        <f t="shared" si="35"/>
        <v>7.7079973857128656E-3</v>
      </c>
      <c r="Q272">
        <f t="shared" si="36"/>
        <v>6.6084593521193247E-3</v>
      </c>
      <c r="R272">
        <f t="shared" si="37"/>
        <v>2.2552211739546645E-4</v>
      </c>
      <c r="S272">
        <f t="shared" si="38"/>
        <v>4.8780713404263477E-5</v>
      </c>
      <c r="T272">
        <f t="shared" si="39"/>
        <v>3.9608394193792109E-3</v>
      </c>
      <c r="U272">
        <v>9.213698630136987</v>
      </c>
      <c r="V272">
        <v>2.57</v>
      </c>
      <c r="W272" s="9" t="s">
        <v>33</v>
      </c>
    </row>
    <row r="273" spans="1:23">
      <c r="A273" t="s">
        <v>536</v>
      </c>
      <c r="B273" t="s">
        <v>537</v>
      </c>
      <c r="C273">
        <v>0.12</v>
      </c>
      <c r="D273">
        <v>0.01</v>
      </c>
      <c r="E273">
        <v>1.07</v>
      </c>
      <c r="F273">
        <v>7.0000000000000007E-2</v>
      </c>
      <c r="G273">
        <v>103.95</v>
      </c>
      <c r="H273">
        <v>0.13</v>
      </c>
      <c r="I273">
        <v>0.307</v>
      </c>
      <c r="J273">
        <v>1.7000000000000001E-2</v>
      </c>
      <c r="K273">
        <v>242.7</v>
      </c>
      <c r="L273">
        <v>4.5999999999999996</v>
      </c>
      <c r="M273">
        <f t="shared" si="32"/>
        <v>0.44274025619427532</v>
      </c>
      <c r="N273">
        <f t="shared" si="33"/>
        <v>9.6618257329504683E-3</v>
      </c>
      <c r="O273">
        <f t="shared" si="34"/>
        <v>5.5887544198071799</v>
      </c>
      <c r="P273">
        <f t="shared" si="35"/>
        <v>0.26772196287526878</v>
      </c>
      <c r="Q273">
        <f t="shared" si="36"/>
        <v>0.10592612414962105</v>
      </c>
      <c r="R273">
        <f t="shared" si="37"/>
        <v>3.2202790079142805E-2</v>
      </c>
      <c r="S273">
        <f t="shared" si="38"/>
        <v>2.3297677555713767E-3</v>
      </c>
      <c r="T273">
        <f t="shared" si="39"/>
        <v>0.24374629868317921</v>
      </c>
      <c r="U273">
        <v>3.0301369863013701</v>
      </c>
      <c r="V273">
        <v>15.3</v>
      </c>
      <c r="W273" s="9" t="s">
        <v>109</v>
      </c>
    </row>
    <row r="274" spans="1:23">
      <c r="A274" t="s">
        <v>538</v>
      </c>
      <c r="B274" t="s">
        <v>539</v>
      </c>
      <c r="C274">
        <v>-0.13</v>
      </c>
      <c r="D274">
        <v>0.03</v>
      </c>
      <c r="E274">
        <v>2.15</v>
      </c>
      <c r="F274">
        <v>0.23</v>
      </c>
      <c r="G274">
        <v>176.3</v>
      </c>
      <c r="H274">
        <v>0.39</v>
      </c>
      <c r="I274">
        <v>0.112</v>
      </c>
      <c r="J274">
        <v>3.5000000000000003E-2</v>
      </c>
      <c r="K274">
        <v>70.599999999999994</v>
      </c>
      <c r="L274">
        <v>3.1</v>
      </c>
      <c r="M274">
        <f t="shared" si="32"/>
        <v>0.79454613339876434</v>
      </c>
      <c r="N274">
        <f t="shared" si="33"/>
        <v>2.8356873005429887E-2</v>
      </c>
      <c r="O274">
        <f t="shared" si="34"/>
        <v>3.2234193663656603</v>
      </c>
      <c r="P274">
        <f t="shared" si="35"/>
        <v>0.27027879694525625</v>
      </c>
      <c r="Q274">
        <f t="shared" si="36"/>
        <v>0.1415382441322032</v>
      </c>
      <c r="R274">
        <f t="shared" si="37"/>
        <v>1.2796320966355348E-2</v>
      </c>
      <c r="S274">
        <f t="shared" si="38"/>
        <v>2.3768832537012811E-3</v>
      </c>
      <c r="T274">
        <f t="shared" si="39"/>
        <v>0.22988727264003156</v>
      </c>
      <c r="U274">
        <v>3.8082191780821919</v>
      </c>
      <c r="V274">
        <v>9.6999999999999993</v>
      </c>
      <c r="W274" s="9" t="s">
        <v>28</v>
      </c>
    </row>
    <row r="275" spans="1:23">
      <c r="A275" t="s">
        <v>540</v>
      </c>
      <c r="B275" t="s">
        <v>541</v>
      </c>
      <c r="C275">
        <v>0.19</v>
      </c>
      <c r="D275">
        <v>0.01</v>
      </c>
      <c r="E275">
        <v>1.04</v>
      </c>
      <c r="F275">
        <v>7.0000000000000007E-2</v>
      </c>
      <c r="G275">
        <v>5.7727000000000004</v>
      </c>
      <c r="H275">
        <v>2.5000000000000001E-3</v>
      </c>
      <c r="I275">
        <v>0.14000000000000001</v>
      </c>
      <c r="J275">
        <v>0.19</v>
      </c>
      <c r="K275">
        <v>2.7</v>
      </c>
      <c r="L275">
        <v>0.6</v>
      </c>
      <c r="M275">
        <f t="shared" si="32"/>
        <v>6.383642082283715E-2</v>
      </c>
      <c r="N275">
        <f t="shared" si="33"/>
        <v>1.4323459716718344E-3</v>
      </c>
      <c r="O275">
        <f t="shared" si="34"/>
        <v>2.4215352402642724E-2</v>
      </c>
      <c r="P275">
        <f t="shared" si="35"/>
        <v>5.5289726114146889E-3</v>
      </c>
      <c r="Q275">
        <f t="shared" si="36"/>
        <v>5.3811894228094938E-3</v>
      </c>
      <c r="R275">
        <f t="shared" si="37"/>
        <v>6.5700568534301964E-4</v>
      </c>
      <c r="S275">
        <f t="shared" si="38"/>
        <v>3.4956710612946465E-6</v>
      </c>
      <c r="T275">
        <f t="shared" si="39"/>
        <v>1.0865863257596095E-3</v>
      </c>
      <c r="U275">
        <v>9.2164383561643834</v>
      </c>
      <c r="V275">
        <v>3.43</v>
      </c>
      <c r="W275" s="9" t="s">
        <v>292</v>
      </c>
    </row>
    <row r="276" spans="1:23">
      <c r="A276" t="s">
        <v>542</v>
      </c>
      <c r="B276" t="s">
        <v>541</v>
      </c>
      <c r="C276">
        <v>0.19</v>
      </c>
      <c r="D276">
        <v>0.01</v>
      </c>
      <c r="E276">
        <v>1.04</v>
      </c>
      <c r="F276">
        <v>7.0000000000000007E-2</v>
      </c>
      <c r="G276">
        <v>13.505000000000001</v>
      </c>
      <c r="H276">
        <v>4.0000000000000001E-3</v>
      </c>
      <c r="I276">
        <v>0</v>
      </c>
      <c r="J276">
        <v>0</v>
      </c>
      <c r="K276">
        <v>1.57</v>
      </c>
      <c r="L276">
        <v>0.19</v>
      </c>
      <c r="M276">
        <f t="shared" si="32"/>
        <v>0.11249820573270018</v>
      </c>
      <c r="N276">
        <f t="shared" si="33"/>
        <v>2.5240959544758444E-3</v>
      </c>
      <c r="O276">
        <f t="shared" si="34"/>
        <v>1.8878329589871571E-2</v>
      </c>
      <c r="P276">
        <f t="shared" si="35"/>
        <v>2.4366294659931629E-3</v>
      </c>
      <c r="Q276">
        <f t="shared" si="36"/>
        <v>2.2846386127870055E-3</v>
      </c>
      <c r="R276">
        <f t="shared" si="37"/>
        <v>0</v>
      </c>
      <c r="S276">
        <f t="shared" si="38"/>
        <v>1.8638360695911711E-6</v>
      </c>
      <c r="T276">
        <f t="shared" si="39"/>
        <v>8.4710453287885259E-4</v>
      </c>
      <c r="U276">
        <v>9.2164383561643834</v>
      </c>
      <c r="V276">
        <v>3.43</v>
      </c>
      <c r="W276" s="9" t="s">
        <v>292</v>
      </c>
    </row>
    <row r="277" spans="1:23" s="7" customFormat="1">
      <c r="A277" s="7" t="s">
        <v>543</v>
      </c>
      <c r="B277" s="7" t="s">
        <v>544</v>
      </c>
      <c r="G277" s="7">
        <v>79.417900000000003</v>
      </c>
      <c r="H277" s="7">
        <v>2.0999999999999999E-3</v>
      </c>
      <c r="I277" s="7">
        <v>0.47510000000000002</v>
      </c>
      <c r="J277" s="7">
        <v>1E-3</v>
      </c>
      <c r="M277" s="7">
        <f t="shared" si="32"/>
        <v>0</v>
      </c>
      <c r="N277" s="7" t="e">
        <f t="shared" si="33"/>
        <v>#DIV/0!</v>
      </c>
      <c r="O277" s="7">
        <f t="shared" si="34"/>
        <v>0</v>
      </c>
      <c r="P277" s="7" t="e">
        <f t="shared" si="35"/>
        <v>#DIV/0!</v>
      </c>
      <c r="Q277" s="7">
        <f t="shared" si="36"/>
        <v>0</v>
      </c>
      <c r="R277" s="7">
        <f t="shared" si="37"/>
        <v>0</v>
      </c>
      <c r="S277" s="7">
        <f t="shared" si="38"/>
        <v>0</v>
      </c>
      <c r="T277" s="7" t="e">
        <f t="shared" si="39"/>
        <v>#DIV/0!</v>
      </c>
      <c r="U277" s="7">
        <v>3.863287671232877</v>
      </c>
      <c r="V277" s="7">
        <v>5.26</v>
      </c>
      <c r="W277" s="8"/>
    </row>
    <row r="278" spans="1:23">
      <c r="A278" t="s">
        <v>545</v>
      </c>
      <c r="B278" t="s">
        <v>546</v>
      </c>
      <c r="C278">
        <v>0.1</v>
      </c>
      <c r="D278">
        <v>0.05</v>
      </c>
      <c r="E278">
        <v>0.92</v>
      </c>
      <c r="F278">
        <v>0.08</v>
      </c>
      <c r="G278">
        <v>44.235999999999997</v>
      </c>
      <c r="H278">
        <v>8.0000000000000002E-3</v>
      </c>
      <c r="I278">
        <v>0.46860000000000002</v>
      </c>
      <c r="J278">
        <v>8.0999999999999996E-3</v>
      </c>
      <c r="K278">
        <v>145.33000000000001</v>
      </c>
      <c r="L278">
        <v>1.66</v>
      </c>
      <c r="M278">
        <f t="shared" si="32"/>
        <v>0.23818693306411695</v>
      </c>
      <c r="N278">
        <f t="shared" si="33"/>
        <v>6.9040287986005203E-3</v>
      </c>
      <c r="O278">
        <f t="shared" si="34"/>
        <v>2.1127355227707354</v>
      </c>
      <c r="P278">
        <f t="shared" si="35"/>
        <v>0.1252544965742933</v>
      </c>
      <c r="Q278">
        <f t="shared" si="36"/>
        <v>2.4132257399018923E-2</v>
      </c>
      <c r="R278">
        <f t="shared" si="37"/>
        <v>1.0275604106712343E-2</v>
      </c>
      <c r="S278">
        <f t="shared" si="38"/>
        <v>1.2736145659768727E-4</v>
      </c>
      <c r="T278">
        <f t="shared" si="39"/>
        <v>0.12247742160989772</v>
      </c>
      <c r="U278">
        <v>6.22</v>
      </c>
      <c r="V278">
        <v>7.39</v>
      </c>
      <c r="W278" s="9" t="s">
        <v>547</v>
      </c>
    </row>
    <row r="279" spans="1:23">
      <c r="A279" t="s">
        <v>548</v>
      </c>
      <c r="B279" t="s">
        <v>546</v>
      </c>
      <c r="C279">
        <v>0.1</v>
      </c>
      <c r="D279">
        <v>0.05</v>
      </c>
      <c r="E279">
        <v>0.92</v>
      </c>
      <c r="F279">
        <v>0.08</v>
      </c>
      <c r="G279">
        <v>1008</v>
      </c>
      <c r="H279">
        <v>18</v>
      </c>
      <c r="I279">
        <v>0.13300000000000001</v>
      </c>
      <c r="J279">
        <v>1.0999999999999999E-2</v>
      </c>
      <c r="K279">
        <v>141.19999999999999</v>
      </c>
      <c r="L279">
        <v>4.0999999999999996</v>
      </c>
      <c r="M279">
        <f t="shared" si="32"/>
        <v>1.9144368897729622</v>
      </c>
      <c r="N279">
        <f t="shared" si="33"/>
        <v>5.9988903198333762E-2</v>
      </c>
      <c r="O279">
        <f t="shared" si="34"/>
        <v>6.5290212967116128</v>
      </c>
      <c r="P279">
        <f t="shared" si="35"/>
        <v>0.42521049294414631</v>
      </c>
      <c r="Q279">
        <f t="shared" si="36"/>
        <v>0.18958206314814172</v>
      </c>
      <c r="R279">
        <f t="shared" si="37"/>
        <v>9.7239653807084415E-3</v>
      </c>
      <c r="S279">
        <f t="shared" si="38"/>
        <v>3.8863222004235802E-2</v>
      </c>
      <c r="T279">
        <f t="shared" si="39"/>
        <v>0.37849398821516594</v>
      </c>
      <c r="U279">
        <v>6.22</v>
      </c>
      <c r="V279">
        <v>7.39</v>
      </c>
      <c r="W279" s="9" t="s">
        <v>547</v>
      </c>
    </row>
    <row r="280" spans="1:23">
      <c r="A280" t="s">
        <v>549</v>
      </c>
      <c r="B280" t="s">
        <v>550</v>
      </c>
      <c r="C280">
        <v>0.16</v>
      </c>
      <c r="D280">
        <v>0.16</v>
      </c>
      <c r="E280">
        <v>0.57999999999999996</v>
      </c>
      <c r="F280">
        <v>0.08</v>
      </c>
      <c r="G280">
        <v>86.54</v>
      </c>
      <c r="H280">
        <v>7.0000000000000007E-2</v>
      </c>
      <c r="I280">
        <v>0.01</v>
      </c>
      <c r="J280">
        <v>0.01</v>
      </c>
      <c r="K280">
        <v>5.14</v>
      </c>
      <c r="L280">
        <v>0.44</v>
      </c>
      <c r="M280">
        <f t="shared" si="32"/>
        <v>0.31946651841862117</v>
      </c>
      <c r="N280">
        <f t="shared" si="33"/>
        <v>1.468912601749753E-2</v>
      </c>
      <c r="O280">
        <f t="shared" si="34"/>
        <v>7.777544746426264E-2</v>
      </c>
      <c r="P280">
        <f t="shared" si="35"/>
        <v>9.7711217105102173E-3</v>
      </c>
      <c r="Q280">
        <f t="shared" si="36"/>
        <v>6.6578204055010824E-3</v>
      </c>
      <c r="R280">
        <f t="shared" si="37"/>
        <v>7.7783225786841325E-6</v>
      </c>
      <c r="S280">
        <f t="shared" si="38"/>
        <v>2.0970192290649367E-5</v>
      </c>
      <c r="T280">
        <f t="shared" si="39"/>
        <v>7.1517652840701286E-3</v>
      </c>
      <c r="U280">
        <f>601/365</f>
        <v>1.6465753424657534</v>
      </c>
      <c r="V280">
        <v>3.3</v>
      </c>
      <c r="W280" s="9" t="s">
        <v>551</v>
      </c>
    </row>
    <row r="281" spans="1:23">
      <c r="A281" t="s">
        <v>552</v>
      </c>
      <c r="B281" t="s">
        <v>553</v>
      </c>
      <c r="C281">
        <v>0.03</v>
      </c>
      <c r="D281">
        <v>0.01</v>
      </c>
      <c r="E281">
        <v>0.99</v>
      </c>
      <c r="F281">
        <v>7.0000000000000007E-2</v>
      </c>
      <c r="G281">
        <v>528.40002000000004</v>
      </c>
      <c r="H281">
        <v>6.3</v>
      </c>
      <c r="I281">
        <v>0.26</v>
      </c>
      <c r="J281">
        <v>0.05</v>
      </c>
      <c r="K281">
        <v>29.3</v>
      </c>
      <c r="L281">
        <v>1.8</v>
      </c>
      <c r="M281">
        <f t="shared" si="32"/>
        <v>1.2754351221431106</v>
      </c>
      <c r="N281">
        <f t="shared" si="33"/>
        <v>3.1724199550210344E-2</v>
      </c>
      <c r="O281">
        <f t="shared" si="34"/>
        <v>1.1176092309450631</v>
      </c>
      <c r="P281">
        <f t="shared" si="35"/>
        <v>8.8044999588557091E-2</v>
      </c>
      <c r="Q281">
        <f t="shared" si="36"/>
        <v>6.8658587566590906E-2</v>
      </c>
      <c r="R281">
        <f t="shared" si="37"/>
        <v>1.558228228473383E-2</v>
      </c>
      <c r="S281">
        <f t="shared" si="38"/>
        <v>4.441671642981075E-3</v>
      </c>
      <c r="T281">
        <f t="shared" si="39"/>
        <v>5.2681916610205007E-2</v>
      </c>
      <c r="U281">
        <v>4.6301369863013697</v>
      </c>
      <c r="V281">
        <v>5.7</v>
      </c>
      <c r="W281" s="9" t="s">
        <v>292</v>
      </c>
    </row>
    <row r="282" spans="1:23">
      <c r="A282" t="s">
        <v>554</v>
      </c>
      <c r="B282" t="s">
        <v>555</v>
      </c>
      <c r="C282">
        <v>-0.03</v>
      </c>
      <c r="D282">
        <v>0.1</v>
      </c>
      <c r="E282">
        <v>1.36</v>
      </c>
      <c r="F282">
        <v>0.11</v>
      </c>
      <c r="G282">
        <v>116.596</v>
      </c>
      <c r="H282">
        <v>2.3E-2</v>
      </c>
      <c r="I282">
        <v>0.20699999999999999</v>
      </c>
      <c r="J282">
        <v>1.2999999999999999E-2</v>
      </c>
      <c r="K282">
        <v>171.5</v>
      </c>
      <c r="L282">
        <v>1.2</v>
      </c>
      <c r="M282">
        <f t="shared" si="32"/>
        <v>0.51773416826226415</v>
      </c>
      <c r="N282">
        <f t="shared" si="33"/>
        <v>1.3958685295690415E-2</v>
      </c>
      <c r="O282">
        <f t="shared" si="34"/>
        <v>4.9493898696313652</v>
      </c>
      <c r="P282">
        <f t="shared" si="35"/>
        <v>0.26947614070037601</v>
      </c>
      <c r="Q282">
        <f t="shared" si="36"/>
        <v>3.4631299379344817E-2</v>
      </c>
      <c r="R282">
        <f t="shared" si="37"/>
        <v>1.3915054300918035E-2</v>
      </c>
      <c r="S282">
        <f t="shared" si="38"/>
        <v>3.2544274532437205E-4</v>
      </c>
      <c r="T282">
        <f t="shared" si="39"/>
        <v>0.26687886551933832</v>
      </c>
      <c r="U282">
        <f>3994.9537576/365</f>
        <v>10.945078787945205</v>
      </c>
      <c r="V282">
        <v>2.17</v>
      </c>
      <c r="W282" s="9" t="s">
        <v>445</v>
      </c>
    </row>
    <row r="283" spans="1:23">
      <c r="A283" t="s">
        <v>556</v>
      </c>
      <c r="B283" t="s">
        <v>555</v>
      </c>
      <c r="C283">
        <v>-0.03</v>
      </c>
      <c r="D283">
        <v>0.1</v>
      </c>
      <c r="E283">
        <v>1.36</v>
      </c>
      <c r="F283">
        <v>0.11</v>
      </c>
      <c r="G283">
        <v>491.54</v>
      </c>
      <c r="H283">
        <v>0.79</v>
      </c>
      <c r="I283">
        <v>0.23</v>
      </c>
      <c r="J283">
        <v>0.03</v>
      </c>
      <c r="K283">
        <v>47.9</v>
      </c>
      <c r="L283">
        <v>1.7</v>
      </c>
      <c r="M283">
        <f t="shared" si="32"/>
        <v>1.3511087397189798</v>
      </c>
      <c r="N283">
        <f t="shared" si="33"/>
        <v>3.6455706115291232E-2</v>
      </c>
      <c r="O283">
        <f t="shared" si="34"/>
        <v>2.2213780775984722</v>
      </c>
      <c r="P283">
        <f t="shared" si="35"/>
        <v>0.14431236428023889</v>
      </c>
      <c r="Q283">
        <f t="shared" si="36"/>
        <v>7.8838052858400898E-2</v>
      </c>
      <c r="R283">
        <f t="shared" si="37"/>
        <v>1.6183622358177024E-2</v>
      </c>
      <c r="S283">
        <f t="shared" si="38"/>
        <v>1.1900616303202138E-3</v>
      </c>
      <c r="T283">
        <f t="shared" si="39"/>
        <v>0.11978019045874116</v>
      </c>
      <c r="U283">
        <f>3994.9537576/365</f>
        <v>10.945078787945205</v>
      </c>
      <c r="V283">
        <v>2.17</v>
      </c>
      <c r="W283" s="9" t="s">
        <v>445</v>
      </c>
    </row>
    <row r="284" spans="1:23">
      <c r="A284" t="s">
        <v>557</v>
      </c>
      <c r="B284" t="s">
        <v>558</v>
      </c>
      <c r="C284">
        <v>0.25</v>
      </c>
      <c r="D284">
        <v>0.02</v>
      </c>
      <c r="E284">
        <v>1.19</v>
      </c>
      <c r="F284">
        <v>0.08</v>
      </c>
      <c r="G284">
        <v>1027</v>
      </c>
      <c r="H284">
        <v>28</v>
      </c>
      <c r="I284">
        <v>0.52</v>
      </c>
      <c r="J284">
        <v>6.5000000000000002E-2</v>
      </c>
      <c r="K284">
        <v>17.5</v>
      </c>
      <c r="L284">
        <v>1</v>
      </c>
      <c r="M284">
        <f t="shared" si="32"/>
        <v>2.112033033545937</v>
      </c>
      <c r="N284">
        <f t="shared" si="33"/>
        <v>6.0939586938751067E-2</v>
      </c>
      <c r="O284">
        <f t="shared" si="34"/>
        <v>0.83306471372150248</v>
      </c>
      <c r="P284">
        <f t="shared" si="35"/>
        <v>7.215856265797746E-2</v>
      </c>
      <c r="Q284">
        <f t="shared" si="36"/>
        <v>4.7603697926943002E-2</v>
      </c>
      <c r="R284">
        <f t="shared" si="37"/>
        <v>3.8593184380190215E-2</v>
      </c>
      <c r="S284">
        <f t="shared" si="38"/>
        <v>7.5708575086666932E-3</v>
      </c>
      <c r="T284">
        <f t="shared" si="39"/>
        <v>3.733623366819059E-2</v>
      </c>
      <c r="U284">
        <v>5.9397260273972599</v>
      </c>
      <c r="V284">
        <v>3.69</v>
      </c>
      <c r="W284" s="9" t="s">
        <v>109</v>
      </c>
    </row>
    <row r="285" spans="1:23">
      <c r="A285" t="s">
        <v>559</v>
      </c>
      <c r="B285" t="s">
        <v>560</v>
      </c>
      <c r="C285">
        <v>0.03</v>
      </c>
      <c r="D285">
        <v>0.03</v>
      </c>
      <c r="E285">
        <v>1.36</v>
      </c>
      <c r="F285">
        <v>0.06</v>
      </c>
      <c r="G285">
        <v>331.5</v>
      </c>
      <c r="H285">
        <v>3</v>
      </c>
      <c r="I285">
        <v>0.16</v>
      </c>
      <c r="J285">
        <v>0.08</v>
      </c>
      <c r="K285">
        <v>27.7</v>
      </c>
      <c r="L285">
        <v>2</v>
      </c>
      <c r="M285">
        <f t="shared" si="32"/>
        <v>1.0390586966670583</v>
      </c>
      <c r="N285">
        <f t="shared" si="33"/>
        <v>1.651620542191453E-2</v>
      </c>
      <c r="O285">
        <f t="shared" si="34"/>
        <v>1.1426476893983095</v>
      </c>
      <c r="P285">
        <f t="shared" si="35"/>
        <v>9.0405506753239939E-2</v>
      </c>
      <c r="Q285">
        <f t="shared" si="36"/>
        <v>8.2501638223704654E-2</v>
      </c>
      <c r="R285">
        <f t="shared" si="37"/>
        <v>1.5010150271242161E-2</v>
      </c>
      <c r="S285">
        <f t="shared" si="38"/>
        <v>3.4469010238259721E-3</v>
      </c>
      <c r="T285">
        <f t="shared" si="39"/>
        <v>3.3607284982303226E-2</v>
      </c>
      <c r="U285">
        <v>7.5315068493150683</v>
      </c>
      <c r="V285">
        <v>7</v>
      </c>
      <c r="W285" s="9" t="s">
        <v>25</v>
      </c>
    </row>
    <row r="286" spans="1:23">
      <c r="A286" t="s">
        <v>561</v>
      </c>
      <c r="B286" t="s">
        <v>562</v>
      </c>
      <c r="C286">
        <v>0.36</v>
      </c>
      <c r="D286">
        <v>0.05</v>
      </c>
      <c r="E286">
        <v>1.26</v>
      </c>
      <c r="F286">
        <v>0.09</v>
      </c>
      <c r="G286">
        <v>2.8758911</v>
      </c>
      <c r="H286">
        <v>2.5000000000000002E-6</v>
      </c>
      <c r="I286">
        <v>0</v>
      </c>
      <c r="J286">
        <v>0</v>
      </c>
      <c r="K286">
        <v>43.3</v>
      </c>
      <c r="L286">
        <v>1.2</v>
      </c>
      <c r="M286">
        <f t="shared" si="32"/>
        <v>4.2767109303777175E-2</v>
      </c>
      <c r="N286">
        <f t="shared" si="33"/>
        <v>1.0182645075344249E-3</v>
      </c>
      <c r="O286">
        <f t="shared" si="34"/>
        <v>0.35334793797704211</v>
      </c>
      <c r="P286">
        <f t="shared" si="35"/>
        <v>1.9468216844302815E-2</v>
      </c>
      <c r="Q286">
        <f t="shared" si="36"/>
        <v>9.7925525536362718E-3</v>
      </c>
      <c r="R286">
        <f t="shared" si="37"/>
        <v>0</v>
      </c>
      <c r="S286">
        <f t="shared" si="38"/>
        <v>1.0238795724249379E-7</v>
      </c>
      <c r="T286">
        <f t="shared" si="39"/>
        <v>1.6826092284621057E-2</v>
      </c>
      <c r="U286">
        <f>277.016216/365</f>
        <v>0.75894853698630138</v>
      </c>
      <c r="V286">
        <v>3.8</v>
      </c>
      <c r="W286" s="9" t="s">
        <v>563</v>
      </c>
    </row>
    <row r="287" spans="1:23">
      <c r="A287" t="s">
        <v>564</v>
      </c>
      <c r="B287" t="s">
        <v>565</v>
      </c>
      <c r="C287">
        <v>0.45</v>
      </c>
      <c r="D287">
        <v>7.0000000000000007E-2</v>
      </c>
      <c r="E287">
        <v>1.26</v>
      </c>
      <c r="F287">
        <v>0.09</v>
      </c>
      <c r="G287">
        <v>4.0720000000000001</v>
      </c>
      <c r="H287">
        <v>7.0000000000000001E-3</v>
      </c>
      <c r="I287">
        <v>1.6E-2</v>
      </c>
      <c r="J287">
        <v>0.01</v>
      </c>
      <c r="K287">
        <v>149.6</v>
      </c>
      <c r="L287">
        <v>3</v>
      </c>
      <c r="M287">
        <f t="shared" si="32"/>
        <v>5.3926237276864457E-2</v>
      </c>
      <c r="N287">
        <f t="shared" si="33"/>
        <v>1.2854445344848502E-3</v>
      </c>
      <c r="O287">
        <f t="shared" si="34"/>
        <v>1.3706790423232289</v>
      </c>
      <c r="P287">
        <f t="shared" si="35"/>
        <v>7.0826708593499307E-2</v>
      </c>
      <c r="Q287">
        <f t="shared" si="36"/>
        <v>2.7486879190973854E-2</v>
      </c>
      <c r="R287">
        <f t="shared" si="37"/>
        <v>2.1936480416158205E-4</v>
      </c>
      <c r="S287">
        <f t="shared" si="38"/>
        <v>7.8542512248384118E-4</v>
      </c>
      <c r="T287">
        <f t="shared" si="39"/>
        <v>6.527043058682043E-2</v>
      </c>
      <c r="U287">
        <v>0.78356164383561644</v>
      </c>
      <c r="V287">
        <v>4.72</v>
      </c>
      <c r="W287" s="9" t="s">
        <v>306</v>
      </c>
    </row>
    <row r="288" spans="1:23">
      <c r="A288" t="s">
        <v>566</v>
      </c>
      <c r="B288" t="s">
        <v>567</v>
      </c>
      <c r="C288">
        <v>-0.04</v>
      </c>
      <c r="D288">
        <v>0.03</v>
      </c>
      <c r="E288">
        <v>1.47</v>
      </c>
      <c r="F288">
        <v>0.11</v>
      </c>
      <c r="G288">
        <v>431.8</v>
      </c>
      <c r="H288">
        <v>3.1</v>
      </c>
      <c r="I288">
        <v>0.10100000000000001</v>
      </c>
      <c r="J288">
        <v>3.5999999999999997E-2</v>
      </c>
      <c r="K288">
        <v>60.7</v>
      </c>
      <c r="L288">
        <v>1.9</v>
      </c>
      <c r="M288">
        <f t="shared" si="32"/>
        <v>1.2718394561863788</v>
      </c>
      <c r="N288">
        <f t="shared" si="33"/>
        <v>3.2302622474830546E-2</v>
      </c>
      <c r="O288">
        <f t="shared" si="34"/>
        <v>2.9027621718577725</v>
      </c>
      <c r="P288">
        <f t="shared" si="35"/>
        <v>0.171427192075184</v>
      </c>
      <c r="Q288">
        <f t="shared" si="36"/>
        <v>9.086075990988085E-2</v>
      </c>
      <c r="R288">
        <f t="shared" si="37"/>
        <v>1.0663218751357459E-2</v>
      </c>
      <c r="S288">
        <f t="shared" si="38"/>
        <v>6.9465514379798482E-3</v>
      </c>
      <c r="T288">
        <f t="shared" si="39"/>
        <v>0.14480899723553514</v>
      </c>
      <c r="U288">
        <v>3.4904109589041101</v>
      </c>
      <c r="V288">
        <v>4.7</v>
      </c>
      <c r="W288" s="9" t="s">
        <v>25</v>
      </c>
    </row>
    <row r="289" spans="1:23">
      <c r="A289" t="s">
        <v>568</v>
      </c>
      <c r="B289" t="s">
        <v>569</v>
      </c>
      <c r="C289">
        <v>-0.36</v>
      </c>
      <c r="D289">
        <v>0.01</v>
      </c>
      <c r="E289">
        <v>0.86</v>
      </c>
      <c r="F289">
        <v>0.06</v>
      </c>
      <c r="G289">
        <v>1096</v>
      </c>
      <c r="H289">
        <v>27</v>
      </c>
      <c r="I289">
        <v>0</v>
      </c>
      <c r="J289">
        <v>0</v>
      </c>
      <c r="K289">
        <v>3.85</v>
      </c>
      <c r="L289">
        <v>0.42</v>
      </c>
      <c r="M289">
        <f t="shared" si="32"/>
        <v>1.9792984149657793</v>
      </c>
      <c r="N289">
        <f t="shared" si="33"/>
        <v>5.6351274499246415E-2</v>
      </c>
      <c r="O289">
        <f t="shared" si="34"/>
        <v>0.17657940033281738</v>
      </c>
      <c r="P289">
        <f t="shared" si="35"/>
        <v>2.0991116867013743E-2</v>
      </c>
      <c r="Q289">
        <f t="shared" si="36"/>
        <v>1.9263207309034622E-2</v>
      </c>
      <c r="R289">
        <f t="shared" si="37"/>
        <v>0</v>
      </c>
      <c r="S289">
        <f t="shared" si="38"/>
        <v>1.4500133239008718E-3</v>
      </c>
      <c r="T289">
        <f t="shared" si="39"/>
        <v>8.2129953643170876E-3</v>
      </c>
      <c r="U289">
        <v>5.8328767123287673</v>
      </c>
      <c r="V289">
        <v>1.73</v>
      </c>
      <c r="W289" s="9" t="s">
        <v>292</v>
      </c>
    </row>
    <row r="290" spans="1:23">
      <c r="A290" t="s">
        <v>570</v>
      </c>
      <c r="B290" t="s">
        <v>571</v>
      </c>
      <c r="C290">
        <v>-0.01</v>
      </c>
      <c r="D290">
        <v>0.04</v>
      </c>
      <c r="E290">
        <v>1.01</v>
      </c>
      <c r="F290">
        <v>7.0000000000000007E-2</v>
      </c>
      <c r="G290">
        <v>5894</v>
      </c>
      <c r="H290">
        <v>3541</v>
      </c>
      <c r="I290">
        <v>0.38</v>
      </c>
      <c r="J290">
        <v>0.3</v>
      </c>
      <c r="K290">
        <v>31.1</v>
      </c>
      <c r="L290">
        <v>5.55</v>
      </c>
      <c r="M290">
        <f t="shared" si="32"/>
        <v>6.4099105543852453</v>
      </c>
      <c r="N290">
        <f t="shared" si="33"/>
        <v>2.5715665623185369</v>
      </c>
      <c r="O290">
        <f t="shared" si="34"/>
        <v>2.5731013494582426</v>
      </c>
      <c r="P290">
        <f t="shared" si="35"/>
        <v>0.77977539478944979</v>
      </c>
      <c r="Q290">
        <f t="shared" si="36"/>
        <v>0.45918689676827162</v>
      </c>
      <c r="R290">
        <f t="shared" si="37"/>
        <v>0.34283959074128056</v>
      </c>
      <c r="S290">
        <f t="shared" si="38"/>
        <v>0.51528966623864081</v>
      </c>
      <c r="T290">
        <f t="shared" si="39"/>
        <v>0.11888917126209703</v>
      </c>
      <c r="U290">
        <v>14.520547945205481</v>
      </c>
      <c r="V290">
        <v>15.3</v>
      </c>
      <c r="W290" s="9" t="s">
        <v>33</v>
      </c>
    </row>
    <row r="291" spans="1:23">
      <c r="A291" t="s">
        <v>572</v>
      </c>
      <c r="B291" t="s">
        <v>573</v>
      </c>
      <c r="C291">
        <v>0.28999999999999998</v>
      </c>
      <c r="D291">
        <v>0.02</v>
      </c>
      <c r="E291">
        <v>1.08</v>
      </c>
      <c r="F291">
        <v>0.08</v>
      </c>
      <c r="G291">
        <v>2097</v>
      </c>
      <c r="H291">
        <v>930</v>
      </c>
      <c r="I291">
        <v>0.6</v>
      </c>
      <c r="J291">
        <v>0.24</v>
      </c>
      <c r="K291">
        <v>58</v>
      </c>
      <c r="L291">
        <v>18</v>
      </c>
      <c r="M291">
        <f t="shared" si="32"/>
        <v>3.2911294330680354</v>
      </c>
      <c r="N291">
        <f t="shared" si="33"/>
        <v>0.97644418762615692</v>
      </c>
      <c r="O291">
        <f t="shared" si="34"/>
        <v>3.0752241998511405</v>
      </c>
      <c r="P291">
        <f t="shared" si="35"/>
        <v>1.2725311279543954</v>
      </c>
      <c r="Q291">
        <f t="shared" si="36"/>
        <v>0.954379924091733</v>
      </c>
      <c r="R291">
        <f t="shared" si="37"/>
        <v>0.69192544496650643</v>
      </c>
      <c r="S291">
        <f t="shared" si="38"/>
        <v>0.45461111204284849</v>
      </c>
      <c r="T291">
        <f t="shared" si="39"/>
        <v>0.15186292344943902</v>
      </c>
      <c r="U291">
        <v>5.7589041095890412</v>
      </c>
      <c r="V291">
        <v>3.58</v>
      </c>
      <c r="W291" s="9" t="s">
        <v>115</v>
      </c>
    </row>
    <row r="292" spans="1:23">
      <c r="A292" t="s">
        <v>574</v>
      </c>
      <c r="B292" t="s">
        <v>575</v>
      </c>
      <c r="C292">
        <v>-0.3</v>
      </c>
      <c r="D292">
        <v>0.02</v>
      </c>
      <c r="E292">
        <v>1.4</v>
      </c>
      <c r="F292">
        <v>0.1</v>
      </c>
      <c r="G292">
        <v>689</v>
      </c>
      <c r="H292">
        <v>13</v>
      </c>
      <c r="I292">
        <v>0</v>
      </c>
      <c r="J292">
        <v>0.11</v>
      </c>
      <c r="K292">
        <v>36.6</v>
      </c>
      <c r="L292">
        <v>1.8</v>
      </c>
      <c r="M292">
        <f t="shared" si="32"/>
        <v>1.7086780883795782</v>
      </c>
      <c r="N292">
        <f t="shared" si="33"/>
        <v>4.601121469677618E-2</v>
      </c>
      <c r="O292">
        <f t="shared" si="34"/>
        <v>1.9899844022832811</v>
      </c>
      <c r="P292">
        <f t="shared" si="35"/>
        <v>0.13680088022838671</v>
      </c>
      <c r="Q292">
        <f t="shared" si="36"/>
        <v>9.7868085358194148E-2</v>
      </c>
      <c r="R292">
        <f t="shared" si="37"/>
        <v>0</v>
      </c>
      <c r="S292">
        <f t="shared" si="38"/>
        <v>1.2515625171592968E-2</v>
      </c>
      <c r="T292">
        <f t="shared" si="39"/>
        <v>9.476116201348958E-2</v>
      </c>
      <c r="U292">
        <v>4.0493150684931507</v>
      </c>
      <c r="V292">
        <v>4.7</v>
      </c>
      <c r="W292" s="9" t="s">
        <v>28</v>
      </c>
    </row>
    <row r="293" spans="1:23">
      <c r="A293" t="s">
        <v>576</v>
      </c>
      <c r="B293" t="s">
        <v>577</v>
      </c>
      <c r="C293">
        <v>-0.01</v>
      </c>
      <c r="D293">
        <v>0.01</v>
      </c>
      <c r="E293">
        <v>1.08</v>
      </c>
      <c r="F293">
        <v>7.0000000000000007E-2</v>
      </c>
      <c r="G293">
        <v>499.4</v>
      </c>
      <c r="H293">
        <v>3.6</v>
      </c>
      <c r="I293">
        <v>0.34</v>
      </c>
      <c r="J293">
        <v>2.1000000000000001E-2</v>
      </c>
      <c r="K293">
        <v>69.150000000000006</v>
      </c>
      <c r="L293">
        <v>1.2</v>
      </c>
      <c r="M293">
        <f t="shared" si="32"/>
        <v>1.2644792321400771</v>
      </c>
      <c r="N293">
        <f t="shared" si="33"/>
        <v>2.798669211943405E-2</v>
      </c>
      <c r="O293">
        <f t="shared" si="34"/>
        <v>2.6715218072746563</v>
      </c>
      <c r="P293">
        <f t="shared" si="35"/>
        <v>0.12641667384207081</v>
      </c>
      <c r="Q293">
        <f t="shared" si="36"/>
        <v>4.6360465202163241E-2</v>
      </c>
      <c r="R293">
        <f t="shared" si="37"/>
        <v>2.156791689726487E-2</v>
      </c>
      <c r="S293">
        <f t="shared" si="38"/>
        <v>6.419355564136143E-3</v>
      </c>
      <c r="T293">
        <f t="shared" si="39"/>
        <v>0.11543612747483084</v>
      </c>
      <c r="U293">
        <v>4.9068493150684933</v>
      </c>
      <c r="V293">
        <v>3.9</v>
      </c>
      <c r="W293" s="9" t="s">
        <v>109</v>
      </c>
    </row>
    <row r="294" spans="1:23">
      <c r="A294" t="s">
        <v>578</v>
      </c>
      <c r="B294" t="s">
        <v>579</v>
      </c>
      <c r="C294">
        <v>0.28000000000000003</v>
      </c>
      <c r="D294">
        <v>0.03</v>
      </c>
      <c r="E294">
        <v>0.94</v>
      </c>
      <c r="F294">
        <v>7.0000000000000007E-2</v>
      </c>
      <c r="G294">
        <v>18.596</v>
      </c>
      <c r="H294">
        <v>2.1000000000000001E-2</v>
      </c>
      <c r="I294">
        <v>0.38</v>
      </c>
      <c r="J294">
        <v>0.15</v>
      </c>
      <c r="K294">
        <v>1.78</v>
      </c>
      <c r="L294">
        <v>0.31</v>
      </c>
      <c r="M294">
        <f t="shared" si="32"/>
        <v>0.13462541856280555</v>
      </c>
      <c r="N294">
        <f t="shared" si="33"/>
        <v>3.3433023248185798E-3</v>
      </c>
      <c r="O294">
        <f t="shared" si="34"/>
        <v>2.0590044934044104E-2</v>
      </c>
      <c r="P294">
        <f t="shared" si="35"/>
        <v>3.9730670405609715E-3</v>
      </c>
      <c r="Q294">
        <f t="shared" si="36"/>
        <v>3.5859067019964447E-3</v>
      </c>
      <c r="R294">
        <f t="shared" si="37"/>
        <v>1.3717070608234151E-3</v>
      </c>
      <c r="S294">
        <f t="shared" si="38"/>
        <v>7.7506084393583989E-6</v>
      </c>
      <c r="T294">
        <f t="shared" si="39"/>
        <v>1.0222008123284309E-3</v>
      </c>
      <c r="U294">
        <f>1924/365</f>
        <v>5.2712328767123289</v>
      </c>
      <c r="V294">
        <v>1.24</v>
      </c>
      <c r="W294" s="9" t="s">
        <v>292</v>
      </c>
    </row>
    <row r="295" spans="1:23">
      <c r="A295" t="s">
        <v>580</v>
      </c>
      <c r="B295" t="s">
        <v>581</v>
      </c>
      <c r="C295">
        <v>-0.13</v>
      </c>
      <c r="D295">
        <v>0.02</v>
      </c>
      <c r="E295">
        <v>0.94</v>
      </c>
      <c r="F295">
        <v>0.06</v>
      </c>
      <c r="G295">
        <v>3341.5587999999998</v>
      </c>
      <c r="H295">
        <v>92.6798</v>
      </c>
      <c r="I295">
        <v>4.3999999999999997E-2</v>
      </c>
      <c r="J295">
        <v>4.4999999999999998E-2</v>
      </c>
      <c r="K295">
        <v>14.0318</v>
      </c>
      <c r="L295">
        <v>0.74974099999999999</v>
      </c>
      <c r="M295">
        <f t="shared" si="32"/>
        <v>4.2869338287183405</v>
      </c>
      <c r="N295">
        <f t="shared" si="33"/>
        <v>0.12084180770232637</v>
      </c>
      <c r="O295">
        <f t="shared" si="34"/>
        <v>0.98924608962217997</v>
      </c>
      <c r="P295">
        <f t="shared" si="35"/>
        <v>6.8215778733168961E-2</v>
      </c>
      <c r="Q295">
        <f t="shared" si="36"/>
        <v>5.2856964358059755E-2</v>
      </c>
      <c r="R295">
        <f t="shared" si="37"/>
        <v>1.9625066703657444E-3</v>
      </c>
      <c r="S295">
        <f t="shared" si="38"/>
        <v>9.1457445685693955E-3</v>
      </c>
      <c r="T295">
        <f t="shared" si="39"/>
        <v>4.2095578281794888E-2</v>
      </c>
      <c r="U295">
        <v>10.37808219178082</v>
      </c>
      <c r="V295">
        <v>2.6617600000000001</v>
      </c>
      <c r="W295" s="9" t="s">
        <v>28</v>
      </c>
    </row>
    <row r="296" spans="1:23">
      <c r="A296" t="s">
        <v>582</v>
      </c>
      <c r="B296" t="s">
        <v>583</v>
      </c>
      <c r="C296">
        <v>0.25</v>
      </c>
      <c r="D296">
        <v>0.02</v>
      </c>
      <c r="E296">
        <v>1.0900000000000001</v>
      </c>
      <c r="F296">
        <v>0.08</v>
      </c>
      <c r="G296">
        <v>163.94</v>
      </c>
      <c r="H296">
        <v>0.01</v>
      </c>
      <c r="I296">
        <v>0.61</v>
      </c>
      <c r="J296">
        <v>0.03</v>
      </c>
      <c r="K296">
        <v>225</v>
      </c>
      <c r="L296">
        <v>2</v>
      </c>
      <c r="M296">
        <f t="shared" si="32"/>
        <v>0.60358282979420241</v>
      </c>
      <c r="N296">
        <f t="shared" si="33"/>
        <v>1.4766572810012439E-2</v>
      </c>
      <c r="O296">
        <f t="shared" si="34"/>
        <v>5.0837465545784761</v>
      </c>
      <c r="P296">
        <f t="shared" si="35"/>
        <v>0.29303476536216222</v>
      </c>
      <c r="Q296">
        <f t="shared" si="36"/>
        <v>4.5188858262919789E-2</v>
      </c>
      <c r="R296">
        <f t="shared" si="37"/>
        <v>0.14816461530305161</v>
      </c>
      <c r="S296">
        <f t="shared" si="38"/>
        <v>1.0336599883246879E-4</v>
      </c>
      <c r="T296">
        <f t="shared" si="39"/>
        <v>0.24874600878671441</v>
      </c>
      <c r="U296">
        <v>3.5945205479452049</v>
      </c>
      <c r="V296">
        <v>4.3600000000000003</v>
      </c>
      <c r="W296" s="9" t="s">
        <v>115</v>
      </c>
    </row>
    <row r="297" spans="1:23" s="7" customFormat="1">
      <c r="A297" s="7" t="s">
        <v>584</v>
      </c>
      <c r="B297" s="7" t="s">
        <v>585</v>
      </c>
      <c r="G297" s="7">
        <v>1835.9</v>
      </c>
      <c r="H297" s="7">
        <v>2</v>
      </c>
      <c r="I297" s="7">
        <v>0.16500000000000001</v>
      </c>
      <c r="J297" s="7">
        <v>2E-3</v>
      </c>
      <c r="M297" s="7">
        <f t="shared" si="32"/>
        <v>0</v>
      </c>
      <c r="N297" s="7" t="e">
        <f t="shared" si="33"/>
        <v>#DIV/0!</v>
      </c>
      <c r="O297" s="7">
        <f t="shared" si="34"/>
        <v>0</v>
      </c>
      <c r="P297" s="7" t="e">
        <f t="shared" si="35"/>
        <v>#DIV/0!</v>
      </c>
      <c r="Q297" s="7">
        <f t="shared" si="36"/>
        <v>0</v>
      </c>
      <c r="R297" s="7">
        <f t="shared" si="37"/>
        <v>0</v>
      </c>
      <c r="S297" s="7">
        <f t="shared" si="38"/>
        <v>0</v>
      </c>
      <c r="T297" s="7" t="e">
        <f t="shared" si="39"/>
        <v>#DIV/0!</v>
      </c>
      <c r="W297" s="8"/>
    </row>
    <row r="298" spans="1:23">
      <c r="A298" t="s">
        <v>586</v>
      </c>
      <c r="B298" t="s">
        <v>587</v>
      </c>
      <c r="C298">
        <v>-0.23</v>
      </c>
      <c r="D298">
        <v>0.04</v>
      </c>
      <c r="E298">
        <v>1.03</v>
      </c>
      <c r="F298">
        <v>0.09</v>
      </c>
      <c r="G298">
        <v>408.6</v>
      </c>
      <c r="H298">
        <v>0.5</v>
      </c>
      <c r="I298">
        <v>0.46</v>
      </c>
      <c r="J298">
        <v>0.02</v>
      </c>
      <c r="K298">
        <v>48.3</v>
      </c>
      <c r="L298">
        <v>1</v>
      </c>
      <c r="M298">
        <f t="shared" si="32"/>
        <v>1.0888032456371559</v>
      </c>
      <c r="N298">
        <f t="shared" si="33"/>
        <v>3.1725152759521057E-2</v>
      </c>
      <c r="O298">
        <f t="shared" si="34"/>
        <v>1.5965708597035437</v>
      </c>
      <c r="P298">
        <f t="shared" si="35"/>
        <v>0.10044873283866397</v>
      </c>
      <c r="Q298">
        <f t="shared" si="36"/>
        <v>3.3055297302350801E-2</v>
      </c>
      <c r="R298">
        <f t="shared" si="37"/>
        <v>1.8630710184262562E-2</v>
      </c>
      <c r="S298">
        <f t="shared" si="38"/>
        <v>6.5123627822791057E-4</v>
      </c>
      <c r="T298">
        <f t="shared" si="39"/>
        <v>9.3004127749720999E-2</v>
      </c>
      <c r="U298">
        <v>11.257534246575339</v>
      </c>
      <c r="V298">
        <v>3.2</v>
      </c>
      <c r="W298" s="9" t="s">
        <v>66</v>
      </c>
    </row>
    <row r="299" spans="1:23">
      <c r="A299" t="s">
        <v>588</v>
      </c>
      <c r="B299" t="s">
        <v>587</v>
      </c>
      <c r="C299">
        <v>-0.23</v>
      </c>
      <c r="D299">
        <v>0.04</v>
      </c>
      <c r="E299">
        <v>1.03</v>
      </c>
      <c r="F299">
        <v>0.09</v>
      </c>
      <c r="G299">
        <v>3452</v>
      </c>
      <c r="H299">
        <v>105</v>
      </c>
      <c r="I299">
        <v>0.06</v>
      </c>
      <c r="J299">
        <v>0.05</v>
      </c>
      <c r="K299">
        <v>24.2</v>
      </c>
      <c r="L299">
        <v>1.1000000000000001</v>
      </c>
      <c r="M299">
        <f t="shared" si="32"/>
        <v>4.5164550259104237</v>
      </c>
      <c r="N299">
        <f t="shared" si="33"/>
        <v>0.16028883257723703</v>
      </c>
      <c r="O299">
        <f t="shared" si="34"/>
        <v>1.8315725529921603</v>
      </c>
      <c r="P299">
        <f t="shared" si="35"/>
        <v>0.13671099066320086</v>
      </c>
      <c r="Q299">
        <f t="shared" si="36"/>
        <v>8.3253297863280035E-2</v>
      </c>
      <c r="R299">
        <f t="shared" si="37"/>
        <v>5.5145701113774393E-3</v>
      </c>
      <c r="S299">
        <f t="shared" si="38"/>
        <v>1.8570405375065369E-2</v>
      </c>
      <c r="T299">
        <f t="shared" si="39"/>
        <v>0.10669354677624235</v>
      </c>
      <c r="U299">
        <v>11.257534246575339</v>
      </c>
      <c r="V299">
        <v>3.2</v>
      </c>
      <c r="W299" s="9" t="s">
        <v>66</v>
      </c>
    </row>
    <row r="300" spans="1:23">
      <c r="A300" t="s">
        <v>589</v>
      </c>
      <c r="B300" t="s">
        <v>590</v>
      </c>
      <c r="C300">
        <v>0.1</v>
      </c>
      <c r="D300">
        <v>7.0000000000000007E-2</v>
      </c>
      <c r="E300">
        <v>1.52</v>
      </c>
      <c r="F300">
        <v>0.15</v>
      </c>
      <c r="G300">
        <v>885</v>
      </c>
      <c r="H300">
        <v>63</v>
      </c>
      <c r="I300">
        <v>0.03</v>
      </c>
      <c r="J300">
        <v>0.1</v>
      </c>
      <c r="K300">
        <v>32.200000000000003</v>
      </c>
      <c r="L300">
        <v>8.6999999999999993</v>
      </c>
      <c r="M300">
        <f t="shared" si="32"/>
        <v>2.0751434958187147</v>
      </c>
      <c r="N300">
        <f t="shared" si="33"/>
        <v>0.11982565837619644</v>
      </c>
      <c r="O300">
        <f t="shared" si="34"/>
        <v>2.0094659702646895</v>
      </c>
      <c r="P300">
        <f t="shared" si="35"/>
        <v>0.56085697630060793</v>
      </c>
      <c r="Q300">
        <f t="shared" si="36"/>
        <v>0.54293024662431055</v>
      </c>
      <c r="R300">
        <f t="shared" si="37"/>
        <v>6.0338283563147526E-3</v>
      </c>
      <c r="S300">
        <f t="shared" si="38"/>
        <v>4.7682243362212981E-2</v>
      </c>
      <c r="T300">
        <f t="shared" si="39"/>
        <v>0.13220170857004532</v>
      </c>
      <c r="U300">
        <f>1426/365</f>
        <v>3.9068493150684933</v>
      </c>
      <c r="V300">
        <v>10.9</v>
      </c>
      <c r="W300" s="9" t="s">
        <v>591</v>
      </c>
    </row>
    <row r="301" spans="1:23">
      <c r="A301" t="s">
        <v>592</v>
      </c>
      <c r="B301" t="s">
        <v>593</v>
      </c>
      <c r="C301">
        <v>-0.62</v>
      </c>
      <c r="D301">
        <v>0.02</v>
      </c>
      <c r="E301">
        <v>0.91</v>
      </c>
      <c r="F301">
        <v>0.06</v>
      </c>
      <c r="G301">
        <v>194.3</v>
      </c>
      <c r="H301">
        <v>0.3</v>
      </c>
      <c r="I301">
        <v>0.17</v>
      </c>
      <c r="J301">
        <v>0.03</v>
      </c>
      <c r="K301">
        <v>32</v>
      </c>
      <c r="L301">
        <v>2</v>
      </c>
      <c r="M301">
        <f t="shared" si="32"/>
        <v>0.63650295105095545</v>
      </c>
      <c r="N301">
        <f t="shared" si="33"/>
        <v>1.4004409945903332E-2</v>
      </c>
      <c r="O301">
        <f t="shared" si="34"/>
        <v>0.8436791304083574</v>
      </c>
      <c r="P301">
        <f t="shared" si="35"/>
        <v>6.4618495714282423E-2</v>
      </c>
      <c r="Q301">
        <f t="shared" si="36"/>
        <v>5.2729945650522338E-2</v>
      </c>
      <c r="R301">
        <f t="shared" si="37"/>
        <v>4.4308140923515829E-3</v>
      </c>
      <c r="S301">
        <f t="shared" si="38"/>
        <v>4.3421468368932449E-4</v>
      </c>
      <c r="T301">
        <f t="shared" si="39"/>
        <v>3.7084796941026697E-2</v>
      </c>
      <c r="U301">
        <v>10.199999999999999</v>
      </c>
      <c r="V301">
        <v>6.14</v>
      </c>
      <c r="W301" s="9" t="s">
        <v>115</v>
      </c>
    </row>
    <row r="302" spans="1:23">
      <c r="A302" t="s">
        <v>594</v>
      </c>
      <c r="B302" t="s">
        <v>593</v>
      </c>
      <c r="C302">
        <v>-0.62</v>
      </c>
      <c r="D302">
        <v>0.02</v>
      </c>
      <c r="E302">
        <v>0.91</v>
      </c>
      <c r="F302">
        <v>0.06</v>
      </c>
      <c r="G302">
        <v>391.9</v>
      </c>
      <c r="H302">
        <v>1</v>
      </c>
      <c r="I302">
        <v>0.16</v>
      </c>
      <c r="J302">
        <v>0.1</v>
      </c>
      <c r="K302">
        <v>24.9</v>
      </c>
      <c r="L302">
        <v>1</v>
      </c>
      <c r="M302">
        <f t="shared" si="32"/>
        <v>1.0160975326567656</v>
      </c>
      <c r="N302">
        <f t="shared" si="33"/>
        <v>2.2398607490317947E-2</v>
      </c>
      <c r="O302">
        <f t="shared" si="34"/>
        <v>0.83086568594060339</v>
      </c>
      <c r="P302">
        <f t="shared" si="35"/>
        <v>5.1321428884874898E-2</v>
      </c>
      <c r="Q302">
        <f t="shared" si="36"/>
        <v>3.3368099836972025E-2</v>
      </c>
      <c r="R302">
        <f t="shared" si="37"/>
        <v>1.3643114711668359E-2</v>
      </c>
      <c r="S302">
        <f t="shared" si="38"/>
        <v>7.0669872071157935E-4</v>
      </c>
      <c r="T302">
        <f t="shared" si="39"/>
        <v>3.6521568612773767E-2</v>
      </c>
      <c r="U302">
        <v>10.199999999999999</v>
      </c>
      <c r="V302">
        <v>6.14</v>
      </c>
      <c r="W302" s="9" t="s">
        <v>115</v>
      </c>
    </row>
    <row r="303" spans="1:23">
      <c r="A303" t="s">
        <v>595</v>
      </c>
      <c r="B303" t="s">
        <v>596</v>
      </c>
      <c r="C303">
        <v>0.14000000000000001</v>
      </c>
      <c r="D303">
        <v>0.01</v>
      </c>
      <c r="E303">
        <v>0.91</v>
      </c>
      <c r="F303">
        <v>7.0000000000000007E-2</v>
      </c>
      <c r="G303">
        <v>131.05000000000001</v>
      </c>
      <c r="H303">
        <v>0.54</v>
      </c>
      <c r="I303">
        <v>0.70799999999999996</v>
      </c>
      <c r="J303">
        <v>1.7999999999999999E-2</v>
      </c>
      <c r="K303">
        <v>578</v>
      </c>
      <c r="L303">
        <v>20</v>
      </c>
      <c r="M303">
        <f t="shared" si="32"/>
        <v>0.48952691082880639</v>
      </c>
      <c r="N303">
        <f t="shared" si="33"/>
        <v>1.2623801312793189E-2</v>
      </c>
      <c r="O303">
        <f t="shared" si="34"/>
        <v>9.5773778829862373</v>
      </c>
      <c r="P303">
        <f t="shared" si="35"/>
        <v>0.64118196880722744</v>
      </c>
      <c r="Q303">
        <f t="shared" si="36"/>
        <v>0.33139715858083862</v>
      </c>
      <c r="R303">
        <f t="shared" si="37"/>
        <v>0.24472687702667656</v>
      </c>
      <c r="S303">
        <f t="shared" si="38"/>
        <v>1.3154734978538904E-2</v>
      </c>
      <c r="T303">
        <f t="shared" si="39"/>
        <v>0.49114758374288392</v>
      </c>
      <c r="U303">
        <v>0.69643835616438354</v>
      </c>
      <c r="V303">
        <v>9.08</v>
      </c>
      <c r="W303" s="9" t="s">
        <v>597</v>
      </c>
    </row>
    <row r="304" spans="1:23">
      <c r="A304" t="s">
        <v>598</v>
      </c>
      <c r="B304" t="s">
        <v>599</v>
      </c>
      <c r="C304">
        <v>-0.11</v>
      </c>
      <c r="D304">
        <v>0.01</v>
      </c>
      <c r="E304">
        <v>1.24</v>
      </c>
      <c r="F304">
        <v>0.02</v>
      </c>
      <c r="G304">
        <v>842.2</v>
      </c>
      <c r="H304">
        <v>14.5</v>
      </c>
      <c r="I304">
        <v>0.22</v>
      </c>
      <c r="J304">
        <v>0.08</v>
      </c>
      <c r="K304">
        <v>14</v>
      </c>
      <c r="L304">
        <v>0.8</v>
      </c>
      <c r="M304">
        <f t="shared" si="32"/>
        <v>1.8759538210496223</v>
      </c>
      <c r="N304">
        <f t="shared" si="33"/>
        <v>2.3777054171097472E-2</v>
      </c>
      <c r="O304">
        <f t="shared" si="34"/>
        <v>0.73223689999225416</v>
      </c>
      <c r="P304">
        <f t="shared" si="35"/>
        <v>4.4875626927965276E-2</v>
      </c>
      <c r="Q304">
        <f t="shared" si="36"/>
        <v>4.1842108570985949E-2</v>
      </c>
      <c r="R304">
        <f t="shared" si="37"/>
        <v>1.3542843043152239E-2</v>
      </c>
      <c r="S304">
        <f t="shared" si="38"/>
        <v>4.2022619527775215E-3</v>
      </c>
      <c r="T304">
        <f t="shared" si="39"/>
        <v>7.8735150536801534E-3</v>
      </c>
      <c r="U304">
        <v>6.1123287671232873</v>
      </c>
      <c r="V304">
        <v>2.94</v>
      </c>
      <c r="W304" s="9" t="s">
        <v>109</v>
      </c>
    </row>
    <row r="305" spans="1:23">
      <c r="A305" t="s">
        <v>600</v>
      </c>
      <c r="B305" t="s">
        <v>601</v>
      </c>
      <c r="C305">
        <v>0.05</v>
      </c>
      <c r="D305">
        <v>0.06</v>
      </c>
      <c r="E305">
        <v>0.79</v>
      </c>
      <c r="F305">
        <v>0.06</v>
      </c>
      <c r="G305">
        <v>4.6455000000000002</v>
      </c>
      <c r="H305">
        <v>1.1000000000000001E-3</v>
      </c>
      <c r="I305">
        <v>0</v>
      </c>
      <c r="J305">
        <v>0</v>
      </c>
      <c r="K305">
        <v>1.89</v>
      </c>
      <c r="L305">
        <v>0.26</v>
      </c>
      <c r="M305">
        <f t="shared" si="32"/>
        <v>5.0392831768816766E-2</v>
      </c>
      <c r="N305">
        <f t="shared" si="33"/>
        <v>1.2757926939027603E-3</v>
      </c>
      <c r="O305">
        <f t="shared" si="34"/>
        <v>1.3256661766371152E-2</v>
      </c>
      <c r="P305">
        <f t="shared" si="35"/>
        <v>1.9432719847047562E-3</v>
      </c>
      <c r="Q305">
        <f t="shared" si="36"/>
        <v>1.8236677562203706E-3</v>
      </c>
      <c r="R305">
        <f t="shared" si="37"/>
        <v>0</v>
      </c>
      <c r="S305">
        <f t="shared" si="38"/>
        <v>1.0463407557857619E-6</v>
      </c>
      <c r="T305">
        <f t="shared" si="39"/>
        <v>6.7122338057575448E-4</v>
      </c>
      <c r="U305">
        <v>4.5890410958904111</v>
      </c>
      <c r="V305">
        <v>1.74</v>
      </c>
      <c r="W305" s="9" t="s">
        <v>602</v>
      </c>
    </row>
    <row r="306" spans="1:23">
      <c r="A306" t="s">
        <v>603</v>
      </c>
      <c r="B306" t="s">
        <v>604</v>
      </c>
      <c r="C306">
        <v>0.11</v>
      </c>
      <c r="D306">
        <v>0.02</v>
      </c>
      <c r="E306">
        <v>0.92</v>
      </c>
      <c r="F306">
        <v>7.0000000000000007E-2</v>
      </c>
      <c r="G306">
        <v>104.84</v>
      </c>
      <c r="H306">
        <v>0.13</v>
      </c>
      <c r="I306">
        <v>0.46</v>
      </c>
      <c r="J306">
        <v>0.05</v>
      </c>
      <c r="K306">
        <v>6.42</v>
      </c>
      <c r="L306">
        <v>0.43</v>
      </c>
      <c r="M306">
        <f t="shared" si="32"/>
        <v>0.42340115752785534</v>
      </c>
      <c r="N306">
        <f t="shared" si="33"/>
        <v>1.0744137689578442E-2</v>
      </c>
      <c r="O306">
        <f t="shared" si="34"/>
        <v>0.1250698745083485</v>
      </c>
      <c r="P306">
        <f t="shared" si="35"/>
        <v>1.1123699801319289E-2</v>
      </c>
      <c r="Q306">
        <f t="shared" si="36"/>
        <v>8.3769542116183572E-3</v>
      </c>
      <c r="R306">
        <f t="shared" si="37"/>
        <v>3.6486645277676506E-3</v>
      </c>
      <c r="S306">
        <f t="shared" si="38"/>
        <v>5.1694911885048052E-5</v>
      </c>
      <c r="T306">
        <f t="shared" si="39"/>
        <v>6.344124069264055E-3</v>
      </c>
      <c r="U306">
        <f>2157/365</f>
        <v>5.9095890410958907</v>
      </c>
      <c r="V306">
        <v>1.9</v>
      </c>
      <c r="W306" s="9" t="s">
        <v>292</v>
      </c>
    </row>
    <row r="307" spans="1:23">
      <c r="A307" t="s">
        <v>605</v>
      </c>
      <c r="B307" t="s">
        <v>606</v>
      </c>
      <c r="C307">
        <v>0.16</v>
      </c>
      <c r="D307">
        <v>0.05</v>
      </c>
      <c r="E307">
        <v>1.71</v>
      </c>
      <c r="F307">
        <v>0.25</v>
      </c>
      <c r="G307">
        <v>521</v>
      </c>
      <c r="H307">
        <v>6.9</v>
      </c>
      <c r="I307">
        <v>0.29099999999999998</v>
      </c>
      <c r="J307">
        <v>9.2999999999999999E-2</v>
      </c>
      <c r="K307">
        <v>33.9</v>
      </c>
      <c r="L307">
        <v>3.3</v>
      </c>
      <c r="M307">
        <f t="shared" si="32"/>
        <v>1.5159862980475216</v>
      </c>
      <c r="N307">
        <f t="shared" si="33"/>
        <v>7.5081187797260737E-2</v>
      </c>
      <c r="O307">
        <f t="shared" si="34"/>
        <v>1.8357184556657367</v>
      </c>
      <c r="P307">
        <f t="shared" si="35"/>
        <v>0.25876048478000729</v>
      </c>
      <c r="Q307">
        <f t="shared" si="36"/>
        <v>0.17869825674622214</v>
      </c>
      <c r="R307">
        <f t="shared" si="37"/>
        <v>5.4276212517911065E-2</v>
      </c>
      <c r="S307">
        <f t="shared" si="38"/>
        <v>8.1039394395992208E-3</v>
      </c>
      <c r="T307">
        <f t="shared" si="39"/>
        <v>0.17891992745280089</v>
      </c>
      <c r="U307">
        <v>4.0109589041095894</v>
      </c>
      <c r="V307">
        <v>6.3</v>
      </c>
      <c r="W307" s="9" t="s">
        <v>28</v>
      </c>
    </row>
    <row r="308" spans="1:23">
      <c r="A308" t="s">
        <v>607</v>
      </c>
      <c r="B308" t="s">
        <v>608</v>
      </c>
      <c r="C308">
        <v>-0.2</v>
      </c>
      <c r="D308">
        <v>0.1</v>
      </c>
      <c r="E308">
        <v>4.1100000000000003</v>
      </c>
      <c r="F308">
        <v>0.41</v>
      </c>
      <c r="G308">
        <v>820.2</v>
      </c>
      <c r="H308">
        <v>14</v>
      </c>
      <c r="I308">
        <v>0.13</v>
      </c>
      <c r="J308">
        <v>0.05</v>
      </c>
      <c r="K308">
        <v>207</v>
      </c>
      <c r="L308">
        <v>14</v>
      </c>
      <c r="M308">
        <f t="shared" si="32"/>
        <v>2.7480958374188944</v>
      </c>
      <c r="N308">
        <f t="shared" si="33"/>
        <v>9.6582967429115194E-2</v>
      </c>
      <c r="O308">
        <f t="shared" si="34"/>
        <v>24.248254727250064</v>
      </c>
      <c r="P308">
        <f t="shared" si="35"/>
        <v>2.3097188969230751</v>
      </c>
      <c r="Q308">
        <f t="shared" si="36"/>
        <v>1.6399785805869609</v>
      </c>
      <c r="R308">
        <f t="shared" si="37"/>
        <v>0.16032311639418723</v>
      </c>
      <c r="S308">
        <f t="shared" si="38"/>
        <v>0.1379645477450627</v>
      </c>
      <c r="T308">
        <f t="shared" si="39"/>
        <v>1.6126171027043834</v>
      </c>
      <c r="U308">
        <f>2400.858/365</f>
        <v>6.5776931506849321</v>
      </c>
      <c r="V308">
        <v>57.8</v>
      </c>
      <c r="W308" s="9" t="s">
        <v>609</v>
      </c>
    </row>
    <row r="309" spans="1:23">
      <c r="A309" t="s">
        <v>610</v>
      </c>
      <c r="B309" t="s">
        <v>611</v>
      </c>
      <c r="C309">
        <v>0.05</v>
      </c>
      <c r="D309">
        <v>0.04</v>
      </c>
      <c r="E309">
        <v>1.07</v>
      </c>
      <c r="F309">
        <v>0.08</v>
      </c>
      <c r="G309">
        <v>12.62</v>
      </c>
      <c r="H309">
        <v>4.0000000000000001E-3</v>
      </c>
      <c r="I309">
        <v>0.02</v>
      </c>
      <c r="J309">
        <v>1.7999999999999999E-2</v>
      </c>
      <c r="K309">
        <v>91.1</v>
      </c>
      <c r="L309">
        <v>2.1</v>
      </c>
      <c r="M309">
        <f t="shared" si="32"/>
        <v>0.10855227246406804</v>
      </c>
      <c r="N309">
        <f t="shared" si="33"/>
        <v>2.7054498225283414E-3</v>
      </c>
      <c r="O309">
        <f t="shared" si="34"/>
        <v>1.0912325033304409</v>
      </c>
      <c r="P309">
        <f t="shared" si="35"/>
        <v>5.9928087631003678E-2</v>
      </c>
      <c r="Q309">
        <f t="shared" si="36"/>
        <v>2.5154646070185804E-2</v>
      </c>
      <c r="R309">
        <f t="shared" si="37"/>
        <v>3.9300090155958259E-4</v>
      </c>
      <c r="S309">
        <f t="shared" si="38"/>
        <v>1.1529133685477453E-4</v>
      </c>
      <c r="T309">
        <f t="shared" si="39"/>
        <v>5.4391651256345964E-2</v>
      </c>
      <c r="U309">
        <v>2.1013698630136992</v>
      </c>
      <c r="V309">
        <v>9.4</v>
      </c>
      <c r="W309" s="9" t="s">
        <v>499</v>
      </c>
    </row>
    <row r="310" spans="1:23">
      <c r="A310" t="s">
        <v>612</v>
      </c>
      <c r="B310" t="s">
        <v>611</v>
      </c>
      <c r="C310">
        <v>0.05</v>
      </c>
      <c r="D310">
        <v>0.04</v>
      </c>
      <c r="E310">
        <v>1.07</v>
      </c>
      <c r="F310">
        <v>0.08</v>
      </c>
      <c r="G310">
        <v>248.4</v>
      </c>
      <c r="H310">
        <v>4.9000000000000004</v>
      </c>
      <c r="I310">
        <v>7.4999999999999997E-2</v>
      </c>
      <c r="J310">
        <v>0.05</v>
      </c>
      <c r="K310">
        <v>56.6</v>
      </c>
      <c r="L310">
        <v>3.3</v>
      </c>
      <c r="M310">
        <f t="shared" si="32"/>
        <v>0.79134721314349032</v>
      </c>
      <c r="N310">
        <f t="shared" si="33"/>
        <v>2.2299377691288435E-2</v>
      </c>
      <c r="O310">
        <f t="shared" si="34"/>
        <v>1.8257503862911222</v>
      </c>
      <c r="P310">
        <f t="shared" si="35"/>
        <v>0.14072792680736826</v>
      </c>
      <c r="Q310">
        <f t="shared" si="36"/>
        <v>0.10644834407704422</v>
      </c>
      <c r="R310">
        <f t="shared" si="37"/>
        <v>6.8852937257993284E-3</v>
      </c>
      <c r="S310">
        <f t="shared" si="38"/>
        <v>1.2005068294184787E-2</v>
      </c>
      <c r="T310">
        <f t="shared" si="39"/>
        <v>9.1003134519183654E-2</v>
      </c>
      <c r="U310">
        <v>2.1013698630136992</v>
      </c>
      <c r="V310">
        <v>9.4</v>
      </c>
      <c r="W310" s="9" t="s">
        <v>499</v>
      </c>
    </row>
    <row r="311" spans="1:23">
      <c r="A311" t="s">
        <v>613</v>
      </c>
      <c r="B311" t="s">
        <v>614</v>
      </c>
      <c r="C311">
        <v>-0.08</v>
      </c>
      <c r="D311">
        <v>0.01</v>
      </c>
      <c r="E311">
        <v>1.1599999999999999</v>
      </c>
      <c r="F311">
        <v>0.04</v>
      </c>
      <c r="G311">
        <v>1178.4000000000001</v>
      </c>
      <c r="H311">
        <v>8.8000000000000007</v>
      </c>
      <c r="I311">
        <v>0.01</v>
      </c>
      <c r="J311">
        <v>0.02</v>
      </c>
      <c r="K311">
        <v>38.299999999999997</v>
      </c>
      <c r="L311">
        <v>1.1000000000000001</v>
      </c>
      <c r="M311">
        <f t="shared" si="32"/>
        <v>2.295193168879146</v>
      </c>
      <c r="N311">
        <f t="shared" si="33"/>
        <v>2.8749832832294125E-2</v>
      </c>
      <c r="O311">
        <f t="shared" si="34"/>
        <v>2.1967979678457952</v>
      </c>
      <c r="P311">
        <f t="shared" si="35"/>
        <v>8.1001460258322458E-2</v>
      </c>
      <c r="Q311">
        <f t="shared" si="36"/>
        <v>6.3093414220114219E-2</v>
      </c>
      <c r="R311">
        <f t="shared" si="37"/>
        <v>4.3940353392255124E-4</v>
      </c>
      <c r="S311">
        <f t="shared" si="38"/>
        <v>5.4683814542438938E-3</v>
      </c>
      <c r="T311">
        <f t="shared" si="39"/>
        <v>5.0501102709098744E-2</v>
      </c>
      <c r="U311">
        <v>9.4246575342465757</v>
      </c>
      <c r="V311">
        <v>5.8</v>
      </c>
      <c r="W311" s="9" t="s">
        <v>292</v>
      </c>
    </row>
    <row r="312" spans="1:23">
      <c r="A312" t="s">
        <v>615</v>
      </c>
      <c r="B312" t="s">
        <v>614</v>
      </c>
      <c r="C312">
        <v>-0.08</v>
      </c>
      <c r="D312">
        <v>0.01</v>
      </c>
      <c r="E312">
        <v>1.1599999999999999</v>
      </c>
      <c r="F312">
        <v>0.04</v>
      </c>
      <c r="G312">
        <v>352.3</v>
      </c>
      <c r="H312">
        <v>1.3</v>
      </c>
      <c r="I312">
        <v>0.15</v>
      </c>
      <c r="J312">
        <v>0.05</v>
      </c>
      <c r="K312">
        <v>20.100000000000001</v>
      </c>
      <c r="L312">
        <v>1.1000000000000001</v>
      </c>
      <c r="M312">
        <f t="shared" si="32"/>
        <v>1.026201193837474</v>
      </c>
      <c r="N312">
        <f t="shared" si="33"/>
        <v>1.2062538675536211E-2</v>
      </c>
      <c r="O312">
        <f t="shared" si="34"/>
        <v>0.76220911297236116</v>
      </c>
      <c r="P312">
        <f t="shared" si="35"/>
        <v>4.5629717239796481E-2</v>
      </c>
      <c r="Q312">
        <f t="shared" si="36"/>
        <v>4.1712936530825737E-2</v>
      </c>
      <c r="R312">
        <f t="shared" si="37"/>
        <v>5.8481517619362738E-3</v>
      </c>
      <c r="S312">
        <f t="shared" si="38"/>
        <v>9.375265842218463E-4</v>
      </c>
      <c r="T312">
        <f t="shared" si="39"/>
        <v>1.752204857407727E-2</v>
      </c>
      <c r="U312">
        <v>9.4246575342465757</v>
      </c>
      <c r="V312">
        <v>5.8</v>
      </c>
      <c r="W312" s="9" t="s">
        <v>292</v>
      </c>
    </row>
    <row r="313" spans="1:23">
      <c r="A313" t="s">
        <v>616</v>
      </c>
      <c r="B313" t="s">
        <v>617</v>
      </c>
      <c r="C313">
        <v>0.21</v>
      </c>
      <c r="D313">
        <v>0.05</v>
      </c>
      <c r="E313">
        <v>1.33</v>
      </c>
      <c r="F313">
        <v>0.11</v>
      </c>
      <c r="G313">
        <v>577.9</v>
      </c>
      <c r="H313">
        <v>5.25</v>
      </c>
      <c r="I313">
        <v>7.8E-2</v>
      </c>
      <c r="J313">
        <v>5.8500000000000003E-2</v>
      </c>
      <c r="K313">
        <v>19.8</v>
      </c>
      <c r="L313">
        <v>1</v>
      </c>
      <c r="M313">
        <f t="shared" si="32"/>
        <v>1.4939077043199835</v>
      </c>
      <c r="N313">
        <f t="shared" si="33"/>
        <v>4.2167528881868116E-2</v>
      </c>
      <c r="O313">
        <f t="shared" si="34"/>
        <v>0.97814261251809043</v>
      </c>
      <c r="P313">
        <f t="shared" si="35"/>
        <v>7.3335838515490845E-2</v>
      </c>
      <c r="Q313">
        <f t="shared" si="36"/>
        <v>4.9401142046368203E-2</v>
      </c>
      <c r="R313">
        <f t="shared" si="37"/>
        <v>4.4905854628761854E-3</v>
      </c>
      <c r="S313">
        <f t="shared" si="38"/>
        <v>2.9620169093383941E-3</v>
      </c>
      <c r="T313">
        <f t="shared" si="39"/>
        <v>5.3932675376937314E-2</v>
      </c>
      <c r="U313">
        <v>8.9890410958904106</v>
      </c>
      <c r="V313">
        <v>6.4</v>
      </c>
      <c r="W313" s="9" t="s">
        <v>618</v>
      </c>
    </row>
    <row r="314" spans="1:23">
      <c r="A314" t="s">
        <v>619</v>
      </c>
      <c r="B314" t="s">
        <v>617</v>
      </c>
      <c r="C314">
        <v>0.21</v>
      </c>
      <c r="D314">
        <v>0.05</v>
      </c>
      <c r="E314">
        <v>1.33</v>
      </c>
      <c r="F314">
        <v>0.11</v>
      </c>
      <c r="G314">
        <v>2111</v>
      </c>
      <c r="H314">
        <v>37</v>
      </c>
      <c r="I314">
        <v>9.8000000000000004E-2</v>
      </c>
      <c r="J314">
        <v>2.7E-2</v>
      </c>
      <c r="K314">
        <v>46.5</v>
      </c>
      <c r="L314">
        <v>1.35</v>
      </c>
      <c r="M314">
        <f t="shared" si="32"/>
        <v>3.5433506008750619</v>
      </c>
      <c r="N314">
        <f t="shared" si="33"/>
        <v>0.1060983917528356</v>
      </c>
      <c r="O314">
        <f t="shared" si="34"/>
        <v>3.5315447952897774</v>
      </c>
      <c r="P314">
        <f t="shared" si="35"/>
        <v>0.2212316347717283</v>
      </c>
      <c r="Q314">
        <f t="shared" si="36"/>
        <v>0.1025287198632516</v>
      </c>
      <c r="R314">
        <f t="shared" si="37"/>
        <v>9.4350820564064776E-3</v>
      </c>
      <c r="S314">
        <f t="shared" si="38"/>
        <v>2.063274236944922E-2</v>
      </c>
      <c r="T314">
        <f t="shared" si="39"/>
        <v>0.1947217681613411</v>
      </c>
      <c r="U314">
        <v>8.9890410958904106</v>
      </c>
      <c r="V314">
        <v>6.4</v>
      </c>
      <c r="W314" s="9" t="s">
        <v>618</v>
      </c>
    </row>
    <row r="315" spans="1:23" s="7" customFormat="1">
      <c r="A315" s="7" t="s">
        <v>620</v>
      </c>
      <c r="B315" s="7" t="s">
        <v>621</v>
      </c>
      <c r="C315" s="7">
        <v>0.01</v>
      </c>
      <c r="D315" s="7">
        <v>0.02</v>
      </c>
      <c r="E315" s="7">
        <v>1.28</v>
      </c>
      <c r="F315" s="7">
        <v>0.08</v>
      </c>
      <c r="G315" s="7">
        <v>178.9049</v>
      </c>
      <c r="H315" s="7">
        <v>7.4000000000000003E-3</v>
      </c>
      <c r="I315" s="7">
        <v>0.59670000000000001</v>
      </c>
      <c r="J315" s="7">
        <v>8.9999999999999998E-4</v>
      </c>
      <c r="K315" s="7">
        <v>1825.3</v>
      </c>
      <c r="L315" s="7">
        <v>2.7</v>
      </c>
      <c r="M315" s="7">
        <f t="shared" si="32"/>
        <v>0.67497792664160017</v>
      </c>
      <c r="N315" s="7">
        <f t="shared" si="33"/>
        <v>1.4062052456277969E-2</v>
      </c>
      <c r="O315" s="7">
        <f t="shared" si="34"/>
        <v>47.861272554581355</v>
      </c>
      <c r="P315" s="7">
        <f t="shared" si="35"/>
        <v>1.99587523849115</v>
      </c>
      <c r="Q315" s="7">
        <f t="shared" si="36"/>
        <v>7.0796820192499679E-2</v>
      </c>
      <c r="R315" s="7">
        <f t="shared" si="37"/>
        <v>3.9914550390459928E-2</v>
      </c>
      <c r="S315" s="7">
        <f t="shared" si="38"/>
        <v>6.5989140395055672E-4</v>
      </c>
      <c r="T315" s="7">
        <f t="shared" si="39"/>
        <v>1.994219689774223</v>
      </c>
      <c r="U315" s="7">
        <f>1236/365</f>
        <v>3.3863013698630136</v>
      </c>
      <c r="W315" s="8" t="s">
        <v>129</v>
      </c>
    </row>
    <row r="316" spans="1:23" s="7" customFormat="1">
      <c r="A316" s="7" t="s">
        <v>622</v>
      </c>
      <c r="B316" s="7" t="s">
        <v>623</v>
      </c>
      <c r="C316" s="7">
        <v>0.16</v>
      </c>
      <c r="D316" s="7">
        <v>0.01</v>
      </c>
      <c r="E316" s="7">
        <v>1.1299999999999999</v>
      </c>
      <c r="F316" s="7">
        <v>0.08</v>
      </c>
      <c r="G316" s="7">
        <v>75.522999999999996</v>
      </c>
      <c r="H316" s="7">
        <v>5.5E-2</v>
      </c>
      <c r="I316" s="7">
        <v>0.252</v>
      </c>
      <c r="J316" s="7">
        <v>5.1999999999999998E-2</v>
      </c>
      <c r="K316" s="7">
        <v>11.99</v>
      </c>
      <c r="L316" s="7">
        <v>0.87</v>
      </c>
      <c r="M316" s="7">
        <f t="shared" si="32"/>
        <v>0.36437652824544992</v>
      </c>
      <c r="N316" s="7">
        <f t="shared" si="33"/>
        <v>8.6006756929013772E-3</v>
      </c>
      <c r="O316" s="7">
        <f t="shared" si="34"/>
        <v>0.26173452229753602</v>
      </c>
      <c r="P316" s="7">
        <f t="shared" si="35"/>
        <v>2.2949938991553821E-2</v>
      </c>
      <c r="Q316" s="7">
        <f t="shared" si="36"/>
        <v>1.8991579182556829E-2</v>
      </c>
      <c r="R316" s="7">
        <f t="shared" si="37"/>
        <v>3.6623425836169207E-3</v>
      </c>
      <c r="S316" s="7">
        <f t="shared" si="38"/>
        <v>6.3536488779861728E-5</v>
      </c>
      <c r="T316" s="7">
        <f t="shared" si="39"/>
        <v>1.2353251789854209E-2</v>
      </c>
      <c r="V316" s="7">
        <v>3.7</v>
      </c>
      <c r="W316" s="8" t="s">
        <v>292</v>
      </c>
    </row>
    <row r="317" spans="1:23">
      <c r="A317" t="s">
        <v>624</v>
      </c>
      <c r="B317" t="s">
        <v>625</v>
      </c>
      <c r="C317">
        <v>0.37</v>
      </c>
      <c r="D317">
        <v>0.03</v>
      </c>
      <c r="E317">
        <v>1.3</v>
      </c>
      <c r="F317">
        <v>0.09</v>
      </c>
      <c r="G317">
        <v>995.4</v>
      </c>
      <c r="H317">
        <v>2.8</v>
      </c>
      <c r="I317">
        <v>0.63700000000000001</v>
      </c>
      <c r="J317">
        <v>0.02</v>
      </c>
      <c r="K317">
        <v>103.5</v>
      </c>
      <c r="L317">
        <v>5</v>
      </c>
      <c r="M317">
        <f t="shared" si="32"/>
        <v>2.1303500239577193</v>
      </c>
      <c r="N317">
        <f t="shared" si="33"/>
        <v>4.9323980007952635E-2</v>
      </c>
      <c r="O317">
        <f t="shared" si="34"/>
        <v>4.6675567278565513</v>
      </c>
      <c r="P317">
        <f t="shared" si="35"/>
        <v>0.32754425897317235</v>
      </c>
      <c r="Q317">
        <f t="shared" si="36"/>
        <v>0.22548583226360153</v>
      </c>
      <c r="R317">
        <f t="shared" si="37"/>
        <v>0.10006996052527127</v>
      </c>
      <c r="S317">
        <f t="shared" si="38"/>
        <v>4.3765182633441653E-3</v>
      </c>
      <c r="T317">
        <f t="shared" si="39"/>
        <v>0.21542569513184082</v>
      </c>
      <c r="U317">
        <v>4.2904109589041104</v>
      </c>
      <c r="V317">
        <v>9</v>
      </c>
      <c r="W317" s="9" t="s">
        <v>28</v>
      </c>
    </row>
    <row r="318" spans="1:23">
      <c r="A318" t="s">
        <v>626</v>
      </c>
      <c r="B318" t="s">
        <v>627</v>
      </c>
      <c r="C318">
        <v>0.01</v>
      </c>
      <c r="D318">
        <v>0.06</v>
      </c>
      <c r="E318">
        <v>1.26</v>
      </c>
      <c r="F318">
        <v>0.1</v>
      </c>
      <c r="G318">
        <v>3117</v>
      </c>
      <c r="H318">
        <v>42</v>
      </c>
      <c r="I318">
        <v>0.4</v>
      </c>
      <c r="J318">
        <v>0.05</v>
      </c>
      <c r="K318">
        <v>21</v>
      </c>
      <c r="L318">
        <v>1</v>
      </c>
      <c r="M318">
        <f t="shared" si="32"/>
        <v>4.5125234686049636</v>
      </c>
      <c r="N318">
        <f t="shared" si="33"/>
        <v>0.12607336854854351</v>
      </c>
      <c r="O318">
        <f t="shared" si="34"/>
        <v>1.6133492486542931</v>
      </c>
      <c r="P318">
        <f t="shared" si="35"/>
        <v>0.12131393386672622</v>
      </c>
      <c r="Q318">
        <f t="shared" si="36"/>
        <v>7.6826154697823459E-2</v>
      </c>
      <c r="R318">
        <f t="shared" si="37"/>
        <v>3.8413077348911744E-2</v>
      </c>
      <c r="S318">
        <f t="shared" si="38"/>
        <v>7.2463553035483162E-3</v>
      </c>
      <c r="T318">
        <f t="shared" si="39"/>
        <v>8.5362394108692757E-2</v>
      </c>
      <c r="U318">
        <f>6181.8765/365</f>
        <v>16.936647945205479</v>
      </c>
      <c r="V318">
        <v>7.048</v>
      </c>
      <c r="W318" s="9" t="s">
        <v>327</v>
      </c>
    </row>
    <row r="319" spans="1:23">
      <c r="A319" t="s">
        <v>628</v>
      </c>
      <c r="B319" t="s">
        <v>629</v>
      </c>
      <c r="C319">
        <v>-0.1</v>
      </c>
      <c r="D319">
        <v>0.03</v>
      </c>
      <c r="E319">
        <v>0.74</v>
      </c>
      <c r="F319">
        <v>7.0000000000000007E-2</v>
      </c>
      <c r="G319">
        <v>8.4281980000000001</v>
      </c>
      <c r="H319">
        <v>5.5999999999999999E-5</v>
      </c>
      <c r="I319">
        <v>0.27700000000000002</v>
      </c>
      <c r="J319">
        <v>2E-3</v>
      </c>
      <c r="K319">
        <v>1813</v>
      </c>
      <c r="L319">
        <v>4</v>
      </c>
      <c r="M319">
        <f t="shared" si="32"/>
        <v>7.3345220200274924E-2</v>
      </c>
      <c r="N319">
        <f t="shared" si="33"/>
        <v>2.3126871462523643E-3</v>
      </c>
      <c r="O319">
        <f t="shared" si="34"/>
        <v>14.267195544445345</v>
      </c>
      <c r="P319">
        <f t="shared" si="35"/>
        <v>0.9003242143922231</v>
      </c>
      <c r="Q319">
        <f t="shared" si="36"/>
        <v>3.1477541190171744E-2</v>
      </c>
      <c r="R319">
        <f t="shared" si="37"/>
        <v>8.5608952643619514E-3</v>
      </c>
      <c r="S319">
        <f t="shared" si="38"/>
        <v>3.1598804809321411E-5</v>
      </c>
      <c r="T319">
        <f t="shared" si="39"/>
        <v>0.89973305235240908</v>
      </c>
      <c r="U319">
        <v>2.1917808219178081</v>
      </c>
      <c r="V319">
        <v>8.1</v>
      </c>
      <c r="W319" s="9" t="s">
        <v>100</v>
      </c>
    </row>
    <row r="320" spans="1:23">
      <c r="A320" t="s">
        <v>630</v>
      </c>
      <c r="B320" t="s">
        <v>631</v>
      </c>
      <c r="C320">
        <v>0.22</v>
      </c>
      <c r="D320">
        <v>0.02</v>
      </c>
      <c r="E320">
        <v>1.2</v>
      </c>
      <c r="F320">
        <v>0.08</v>
      </c>
      <c r="G320">
        <v>75.290000000000006</v>
      </c>
      <c r="H320">
        <v>0.02</v>
      </c>
      <c r="I320">
        <v>0.73</v>
      </c>
      <c r="J320">
        <v>0.02</v>
      </c>
      <c r="K320">
        <v>51.1</v>
      </c>
      <c r="L320">
        <v>1.4</v>
      </c>
      <c r="M320">
        <f t="shared" si="32"/>
        <v>0.3709853020721583</v>
      </c>
      <c r="N320">
        <f t="shared" si="33"/>
        <v>8.2443796030676718E-3</v>
      </c>
      <c r="O320">
        <f t="shared" si="34"/>
        <v>0.81916097218050521</v>
      </c>
      <c r="P320">
        <f t="shared" si="35"/>
        <v>4.984718725260439E-2</v>
      </c>
      <c r="Q320">
        <f t="shared" si="36"/>
        <v>2.2442766361109732E-2</v>
      </c>
      <c r="R320">
        <f t="shared" si="37"/>
        <v>2.5604260744670038E-2</v>
      </c>
      <c r="S320">
        <f t="shared" si="38"/>
        <v>7.253384443976672E-5</v>
      </c>
      <c r="T320">
        <f t="shared" si="39"/>
        <v>3.6407154319133571E-2</v>
      </c>
      <c r="U320">
        <v>6.0082191780821921</v>
      </c>
      <c r="V320">
        <v>2.9</v>
      </c>
      <c r="W320" s="9" t="s">
        <v>28</v>
      </c>
    </row>
    <row r="321" spans="1:23">
      <c r="A321" t="s">
        <v>632</v>
      </c>
      <c r="B321" t="s">
        <v>631</v>
      </c>
      <c r="C321">
        <v>0.22</v>
      </c>
      <c r="D321">
        <v>0.02</v>
      </c>
      <c r="E321">
        <v>1.2</v>
      </c>
      <c r="F321">
        <v>0.08</v>
      </c>
      <c r="G321">
        <v>1314</v>
      </c>
      <c r="H321">
        <v>8</v>
      </c>
      <c r="I321">
        <v>0.12</v>
      </c>
      <c r="J321">
        <v>0.06</v>
      </c>
      <c r="K321">
        <v>40.4</v>
      </c>
      <c r="L321">
        <v>1.3</v>
      </c>
      <c r="M321">
        <f t="shared" si="32"/>
        <v>2.4961005876622848</v>
      </c>
      <c r="N321">
        <f t="shared" si="33"/>
        <v>5.6386544942054979E-2</v>
      </c>
      <c r="O321">
        <f t="shared" si="34"/>
        <v>2.440213474207777</v>
      </c>
      <c r="P321">
        <f t="shared" si="35"/>
        <v>0.13516736033989063</v>
      </c>
      <c r="Q321">
        <f t="shared" si="36"/>
        <v>7.8521720704705714E-2</v>
      </c>
      <c r="R321">
        <f t="shared" si="37"/>
        <v>1.7826234795349019E-2</v>
      </c>
      <c r="S321">
        <f t="shared" si="38"/>
        <v>4.9522343464389234E-3</v>
      </c>
      <c r="T321">
        <f t="shared" si="39"/>
        <v>0.10845393218701233</v>
      </c>
      <c r="U321">
        <v>6.0082191780821921</v>
      </c>
      <c r="V321">
        <v>2.9</v>
      </c>
      <c r="W321" s="9" t="s">
        <v>28</v>
      </c>
    </row>
    <row r="322" spans="1:23">
      <c r="A322" t="s">
        <v>633</v>
      </c>
      <c r="B322" t="s">
        <v>634</v>
      </c>
      <c r="C322">
        <v>0.13</v>
      </c>
      <c r="D322">
        <v>0.01</v>
      </c>
      <c r="E322">
        <v>1.1499999999999999</v>
      </c>
      <c r="F322">
        <v>0.08</v>
      </c>
      <c r="G322">
        <v>17.239999999999998</v>
      </c>
      <c r="H322">
        <v>0.01</v>
      </c>
      <c r="I322">
        <v>0.2</v>
      </c>
      <c r="J322">
        <v>0.09</v>
      </c>
      <c r="K322">
        <v>5</v>
      </c>
      <c r="L322">
        <v>0.4</v>
      </c>
      <c r="M322">
        <f t="shared" ref="M322:M385" si="40">(G322/365)^(2/3)*E322^(1/3)</f>
        <v>0.13689750870480785</v>
      </c>
      <c r="N322">
        <f t="shared" ref="N322:N385" si="41">SQRT((2/3*(G322/365)^(-1/3)*E322^(1/3)*(H322/365))^2+(1/3*(G322/365)^(2/3)*E322^(-2/3)*F322)^2)</f>
        <v>3.1748763591487057E-3</v>
      </c>
      <c r="O322">
        <f t="shared" ref="O322:O385" si="42">0.004919*K322*SQRT(1-I322^2)*G322^(1/3)*E322^(2/3)</f>
        <v>6.8332413061194835E-2</v>
      </c>
      <c r="P322">
        <f t="shared" ref="P322:P385" si="43">SQRT(Q322^2+R322^2+S322^2+T322^2)</f>
        <v>6.4473391747363901E-3</v>
      </c>
      <c r="Q322">
        <f t="shared" ref="Q322:Q385" si="44">0.004919*SQRT(1-I322^2)*G322^(1/3)*E322^(2/3)*L322</f>
        <v>5.4665930448955877E-3</v>
      </c>
      <c r="R322">
        <f t="shared" ref="R322:R385" si="45">0.004919*K322*I322/SQRT(1-I322^2)*G322^(1/3)*E322^(2/3)*J322</f>
        <v>1.2812327448974033E-3</v>
      </c>
      <c r="S322">
        <f t="shared" ref="S322:S385" si="46">0.004919*K322*SQRT(1-I322^2)*1/3*G322^(-2/3)*E322^(2/3)*H322</f>
        <v>1.3211990151043091E-5</v>
      </c>
      <c r="T322">
        <f t="shared" ref="T322:T385" si="47">0.004919*K322*SQRT(1-I322^2)*G322^(1/3)*2/3*E322^(-1/3)*F322</f>
        <v>3.1690394463162832E-3</v>
      </c>
      <c r="U322">
        <v>8.794520547945206</v>
      </c>
      <c r="V322">
        <v>2.6</v>
      </c>
      <c r="W322" s="9" t="s">
        <v>292</v>
      </c>
    </row>
    <row r="323" spans="1:23" s="7" customFormat="1">
      <c r="A323" s="7" t="s">
        <v>635</v>
      </c>
      <c r="B323" s="7" t="s">
        <v>636</v>
      </c>
      <c r="G323" s="7">
        <v>108.53700000000001</v>
      </c>
      <c r="H323" s="7">
        <v>1E-3</v>
      </c>
      <c r="I323" s="7">
        <v>0.55100000000000005</v>
      </c>
      <c r="J323" s="7">
        <v>2E-3</v>
      </c>
      <c r="M323" s="7">
        <f t="shared" si="40"/>
        <v>0</v>
      </c>
      <c r="N323" s="7" t="e">
        <f t="shared" si="41"/>
        <v>#DIV/0!</v>
      </c>
      <c r="O323" s="7">
        <f t="shared" si="42"/>
        <v>0</v>
      </c>
      <c r="P323" s="7" t="e">
        <f t="shared" si="43"/>
        <v>#DIV/0!</v>
      </c>
      <c r="Q323" s="7">
        <f t="shared" si="44"/>
        <v>0</v>
      </c>
      <c r="R323" s="7">
        <f t="shared" si="45"/>
        <v>0</v>
      </c>
      <c r="S323" s="7">
        <f t="shared" si="46"/>
        <v>0</v>
      </c>
      <c r="T323" s="7" t="e">
        <f t="shared" si="47"/>
        <v>#DIV/0!</v>
      </c>
      <c r="W323" s="8"/>
    </row>
    <row r="324" spans="1:23">
      <c r="A324" t="s">
        <v>637</v>
      </c>
      <c r="B324" t="s">
        <v>638</v>
      </c>
      <c r="C324">
        <v>0.24</v>
      </c>
      <c r="D324">
        <v>0.02</v>
      </c>
      <c r="E324">
        <v>1.1000000000000001</v>
      </c>
      <c r="F324">
        <v>0.08</v>
      </c>
      <c r="G324">
        <v>282.39999999999998</v>
      </c>
      <c r="H324">
        <v>3.8</v>
      </c>
      <c r="I324">
        <v>0.26</v>
      </c>
      <c r="J324">
        <v>0.14000000000000001</v>
      </c>
      <c r="K324">
        <v>14.2</v>
      </c>
      <c r="L324">
        <v>2.7</v>
      </c>
      <c r="M324">
        <f t="shared" si="40"/>
        <v>0.86998569902217171</v>
      </c>
      <c r="N324">
        <f t="shared" si="41"/>
        <v>2.2488231336798621E-2</v>
      </c>
      <c r="O324">
        <f t="shared" si="42"/>
        <v>0.47153759082023777</v>
      </c>
      <c r="P324">
        <f t="shared" si="43"/>
        <v>9.4364658933050904E-2</v>
      </c>
      <c r="Q324">
        <f t="shared" si="44"/>
        <v>8.9658556001031134E-2</v>
      </c>
      <c r="R324">
        <f t="shared" si="45"/>
        <v>1.8408374416405675E-2</v>
      </c>
      <c r="S324">
        <f t="shared" si="46"/>
        <v>2.1150175225648064E-3</v>
      </c>
      <c r="T324">
        <f t="shared" si="47"/>
        <v>2.2862428645829706E-2</v>
      </c>
      <c r="U324">
        <v>5.8986301369863012</v>
      </c>
      <c r="V324">
        <v>4.9000000000000004</v>
      </c>
      <c r="W324" s="9" t="s">
        <v>115</v>
      </c>
    </row>
    <row r="325" spans="1:23">
      <c r="A325" t="s">
        <v>639</v>
      </c>
      <c r="B325" t="s">
        <v>640</v>
      </c>
      <c r="C325">
        <v>-0.04</v>
      </c>
      <c r="D325">
        <v>0.08</v>
      </c>
      <c r="E325">
        <v>1.05</v>
      </c>
      <c r="F325">
        <v>7.0000000000000007E-2</v>
      </c>
      <c r="G325">
        <v>40</v>
      </c>
      <c r="H325">
        <v>0.24</v>
      </c>
      <c r="I325">
        <v>8.7999999999999995E-2</v>
      </c>
      <c r="J325">
        <v>6.6000000000000003E-2</v>
      </c>
      <c r="K325">
        <v>3.05</v>
      </c>
      <c r="L325">
        <v>0.41</v>
      </c>
      <c r="M325">
        <f t="shared" si="40"/>
        <v>0.23275973332029604</v>
      </c>
      <c r="N325">
        <f t="shared" si="41"/>
        <v>5.2555640724990032E-3</v>
      </c>
      <c r="O325">
        <f t="shared" si="42"/>
        <v>5.2800097590376648E-2</v>
      </c>
      <c r="P325">
        <f t="shared" si="43"/>
        <v>7.482722320598616E-3</v>
      </c>
      <c r="Q325">
        <f t="shared" si="44"/>
        <v>7.0977180367391562E-3</v>
      </c>
      <c r="R325">
        <f t="shared" si="45"/>
        <v>3.0905629878268066E-4</v>
      </c>
      <c r="S325">
        <f t="shared" si="46"/>
        <v>1.0560019518075328E-4</v>
      </c>
      <c r="T325">
        <f t="shared" si="47"/>
        <v>2.3466710040167403E-3</v>
      </c>
      <c r="U325">
        <f>809/365</f>
        <v>2.2164383561643834</v>
      </c>
      <c r="V325">
        <v>2.2999999999999998</v>
      </c>
      <c r="W325" s="9" t="s">
        <v>327</v>
      </c>
    </row>
    <row r="326" spans="1:23">
      <c r="A326" t="s">
        <v>641</v>
      </c>
      <c r="B326" t="s">
        <v>642</v>
      </c>
      <c r="C326">
        <v>0.12</v>
      </c>
      <c r="D326">
        <v>7.0000000000000007E-2</v>
      </c>
      <c r="E326">
        <v>0.77</v>
      </c>
      <c r="F326">
        <v>0.14000000000000001</v>
      </c>
      <c r="G326">
        <v>606.4</v>
      </c>
      <c r="H326">
        <v>9</v>
      </c>
      <c r="I326">
        <v>0.24</v>
      </c>
      <c r="J326">
        <v>0.14000000000000001</v>
      </c>
      <c r="K326">
        <v>77</v>
      </c>
      <c r="L326">
        <v>32</v>
      </c>
      <c r="M326">
        <f t="shared" si="40"/>
        <v>1.2857043911155945</v>
      </c>
      <c r="N326">
        <f t="shared" si="41"/>
        <v>7.8953084208868263E-2</v>
      </c>
      <c r="O326">
        <f t="shared" si="42"/>
        <v>2.6145607312248704</v>
      </c>
      <c r="P326">
        <f t="shared" si="43"/>
        <v>1.135750383344895</v>
      </c>
      <c r="Q326">
        <f t="shared" si="44"/>
        <v>1.0865706934960502</v>
      </c>
      <c r="R326">
        <f t="shared" si="45"/>
        <v>9.3218633880683008E-2</v>
      </c>
      <c r="S326">
        <f t="shared" si="46"/>
        <v>1.2934832113579516E-2</v>
      </c>
      <c r="T326">
        <f t="shared" si="47"/>
        <v>0.31691645226968129</v>
      </c>
      <c r="U326">
        <v>6.0575342465753428</v>
      </c>
      <c r="V326">
        <v>7.5</v>
      </c>
      <c r="W326" s="9" t="s">
        <v>115</v>
      </c>
    </row>
    <row r="327" spans="1:23">
      <c r="A327" t="s">
        <v>643</v>
      </c>
      <c r="B327" t="s">
        <v>644</v>
      </c>
      <c r="C327">
        <v>0.14000000000000001</v>
      </c>
      <c r="D327">
        <v>0.03</v>
      </c>
      <c r="E327">
        <v>0.91</v>
      </c>
      <c r="F327">
        <v>7.0000000000000007E-2</v>
      </c>
      <c r="G327">
        <v>1201</v>
      </c>
      <c r="H327">
        <v>5.55</v>
      </c>
      <c r="I327">
        <v>0.126</v>
      </c>
      <c r="J327">
        <v>4.9500000000000002E-2</v>
      </c>
      <c r="K327">
        <v>7.15</v>
      </c>
      <c r="L327">
        <v>0.31</v>
      </c>
      <c r="M327">
        <f t="shared" si="40"/>
        <v>2.1437817003854209</v>
      </c>
      <c r="N327">
        <f t="shared" si="41"/>
        <v>5.5364104184343441E-2</v>
      </c>
      <c r="O327">
        <f t="shared" si="42"/>
        <v>0.34827024648551447</v>
      </c>
      <c r="P327">
        <f t="shared" si="43"/>
        <v>2.3497753688929368E-2</v>
      </c>
      <c r="Q327">
        <f t="shared" si="44"/>
        <v>1.5099828868602718E-2</v>
      </c>
      <c r="R327">
        <f t="shared" si="45"/>
        <v>2.2072030834835383E-3</v>
      </c>
      <c r="S327">
        <f t="shared" si="46"/>
        <v>5.3646957202181688E-4</v>
      </c>
      <c r="T327">
        <f t="shared" si="47"/>
        <v>1.7860012640282794E-2</v>
      </c>
      <c r="U327">
        <v>9.5</v>
      </c>
      <c r="V327">
        <v>3.7</v>
      </c>
      <c r="W327" s="9" t="s">
        <v>115</v>
      </c>
    </row>
    <row r="328" spans="1:23">
      <c r="A328" t="s">
        <v>645</v>
      </c>
      <c r="B328" t="s">
        <v>644</v>
      </c>
      <c r="C328">
        <v>0.14000000000000001</v>
      </c>
      <c r="D328">
        <v>0.03</v>
      </c>
      <c r="E328">
        <v>0.91</v>
      </c>
      <c r="F328">
        <v>7.0000000000000007E-2</v>
      </c>
      <c r="G328">
        <v>75.765000000000001</v>
      </c>
      <c r="H328">
        <v>0.55700000000000005</v>
      </c>
      <c r="I328">
        <v>0.22</v>
      </c>
      <c r="J328">
        <v>0.13</v>
      </c>
      <c r="K328">
        <v>2.2200000000000002</v>
      </c>
      <c r="L328">
        <v>0.29499999999999998</v>
      </c>
      <c r="M328">
        <f t="shared" si="40"/>
        <v>0.33972771091063392</v>
      </c>
      <c r="N328">
        <f t="shared" si="41"/>
        <v>8.8686709207677523E-3</v>
      </c>
      <c r="O328">
        <f t="shared" si="42"/>
        <v>4.2329273797113799E-2</v>
      </c>
      <c r="P328">
        <f t="shared" si="43"/>
        <v>6.1627986591895438E-3</v>
      </c>
      <c r="Q328">
        <f t="shared" si="44"/>
        <v>5.6248359324993563E-3</v>
      </c>
      <c r="R328">
        <f t="shared" si="45"/>
        <v>1.2721912889842946E-3</v>
      </c>
      <c r="S328">
        <f t="shared" si="46"/>
        <v>1.0373041864093976E-4</v>
      </c>
      <c r="T328">
        <f t="shared" si="47"/>
        <v>2.1707319895955791E-3</v>
      </c>
      <c r="U328">
        <v>9.5</v>
      </c>
      <c r="V328">
        <v>3.7</v>
      </c>
      <c r="W328" s="9" t="s">
        <v>115</v>
      </c>
    </row>
    <row r="329" spans="1:23">
      <c r="A329" t="s">
        <v>646</v>
      </c>
      <c r="B329" t="s">
        <v>647</v>
      </c>
      <c r="C329">
        <v>0.09</v>
      </c>
      <c r="D329">
        <v>0.1</v>
      </c>
      <c r="E329">
        <v>0.97</v>
      </c>
      <c r="F329">
        <v>0.08</v>
      </c>
      <c r="G329">
        <v>434.5</v>
      </c>
      <c r="H329">
        <v>2.1</v>
      </c>
      <c r="I329">
        <v>0.2</v>
      </c>
      <c r="J329">
        <v>0.03</v>
      </c>
      <c r="K329">
        <v>75.8</v>
      </c>
      <c r="L329">
        <v>3</v>
      </c>
      <c r="M329">
        <f t="shared" si="40"/>
        <v>1.1118730121350628</v>
      </c>
      <c r="N329">
        <f t="shared" si="41"/>
        <v>3.0776184181597502E-2</v>
      </c>
      <c r="O329">
        <f t="shared" si="42"/>
        <v>2.7113946064924295</v>
      </c>
      <c r="P329">
        <f t="shared" si="43"/>
        <v>0.18451779130254389</v>
      </c>
      <c r="Q329">
        <f t="shared" si="44"/>
        <v>0.10731113218307772</v>
      </c>
      <c r="R329">
        <f t="shared" si="45"/>
        <v>1.6946216290577687E-2</v>
      </c>
      <c r="S329">
        <f t="shared" si="46"/>
        <v>4.3681846364665164E-3</v>
      </c>
      <c r="T329">
        <f t="shared" si="47"/>
        <v>0.14908011582088959</v>
      </c>
      <c r="U329">
        <f>2740.6370682/365</f>
        <v>7.5085947073972603</v>
      </c>
      <c r="V329">
        <v>4.6130000000000004</v>
      </c>
      <c r="W329" s="9" t="s">
        <v>445</v>
      </c>
    </row>
    <row r="330" spans="1:23">
      <c r="A330" t="s">
        <v>648</v>
      </c>
      <c r="B330" t="s">
        <v>649</v>
      </c>
      <c r="C330">
        <v>0.37</v>
      </c>
      <c r="D330">
        <v>0.04</v>
      </c>
      <c r="E330">
        <v>1.48</v>
      </c>
      <c r="F330">
        <v>0.1</v>
      </c>
      <c r="G330">
        <v>270</v>
      </c>
      <c r="H330">
        <v>0.85</v>
      </c>
      <c r="I330">
        <v>0.63</v>
      </c>
      <c r="J330">
        <v>2.5000000000000001E-2</v>
      </c>
      <c r="K330">
        <v>199.4</v>
      </c>
      <c r="L330">
        <v>7.15</v>
      </c>
      <c r="M330">
        <f t="shared" si="40"/>
        <v>0.93211144015384062</v>
      </c>
      <c r="N330">
        <f t="shared" si="41"/>
        <v>2.108445219710417E-2</v>
      </c>
      <c r="O330">
        <f t="shared" si="42"/>
        <v>6.3937998792995812</v>
      </c>
      <c r="P330">
        <f t="shared" si="43"/>
        <v>0.40427424804032774</v>
      </c>
      <c r="Q330">
        <f t="shared" si="44"/>
        <v>0.22926614411731192</v>
      </c>
      <c r="R330">
        <f t="shared" si="45"/>
        <v>0.16697454501569955</v>
      </c>
      <c r="S330">
        <f t="shared" si="46"/>
        <v>6.7095430832156081E-3</v>
      </c>
      <c r="T330">
        <f t="shared" si="47"/>
        <v>0.28800900357205322</v>
      </c>
      <c r="U330">
        <v>8.6712328767123292</v>
      </c>
      <c r="V330">
        <v>35.6</v>
      </c>
      <c r="W330" s="9" t="s">
        <v>327</v>
      </c>
    </row>
    <row r="331" spans="1:23">
      <c r="A331" t="s">
        <v>650</v>
      </c>
      <c r="B331" t="s">
        <v>651</v>
      </c>
      <c r="C331">
        <v>-0.09</v>
      </c>
      <c r="D331">
        <v>0.03</v>
      </c>
      <c r="E331">
        <v>0.79</v>
      </c>
      <c r="F331">
        <v>0.06</v>
      </c>
      <c r="G331">
        <v>5144</v>
      </c>
      <c r="H331">
        <v>586</v>
      </c>
      <c r="I331">
        <v>0.73399999999999999</v>
      </c>
      <c r="J331">
        <v>0.02</v>
      </c>
      <c r="K331">
        <v>71</v>
      </c>
      <c r="L331">
        <v>1.7</v>
      </c>
      <c r="M331">
        <f t="shared" si="40"/>
        <v>5.3936292956982106</v>
      </c>
      <c r="N331">
        <f t="shared" si="41"/>
        <v>0.4317845641255485</v>
      </c>
      <c r="O331">
        <f t="shared" si="42"/>
        <v>3.4990669348454757</v>
      </c>
      <c r="P331">
        <f t="shared" si="43"/>
        <v>0.26165672596170775</v>
      </c>
      <c r="Q331">
        <f t="shared" si="44"/>
        <v>8.3780475904750823E-2</v>
      </c>
      <c r="R331">
        <f t="shared" si="45"/>
        <v>0.11136470632361956</v>
      </c>
      <c r="S331">
        <f t="shared" si="46"/>
        <v>0.13287021927290368</v>
      </c>
      <c r="T331">
        <f t="shared" si="47"/>
        <v>0.1771679460681253</v>
      </c>
      <c r="U331">
        <f>4000/365</f>
        <v>10.95890410958904</v>
      </c>
      <c r="V331">
        <v>8.9499999999999993</v>
      </c>
      <c r="W331" s="9" t="s">
        <v>100</v>
      </c>
    </row>
    <row r="332" spans="1:23" s="7" customFormat="1">
      <c r="A332" s="7" t="s">
        <v>652</v>
      </c>
      <c r="B332" s="7" t="s">
        <v>653</v>
      </c>
      <c r="G332" s="7">
        <v>72.8322</v>
      </c>
      <c r="H332" s="7">
        <v>2.3E-3</v>
      </c>
      <c r="I332" s="7">
        <v>0.13730000000000001</v>
      </c>
      <c r="J332" s="7">
        <v>1.6999999999999999E-3</v>
      </c>
      <c r="M332" s="7">
        <f t="shared" si="40"/>
        <v>0</v>
      </c>
      <c r="N332" s="7" t="e">
        <f t="shared" si="41"/>
        <v>#DIV/0!</v>
      </c>
      <c r="O332" s="7">
        <f t="shared" si="42"/>
        <v>0</v>
      </c>
      <c r="P332" s="7" t="e">
        <f t="shared" si="43"/>
        <v>#DIV/0!</v>
      </c>
      <c r="Q332" s="7">
        <f t="shared" si="44"/>
        <v>0</v>
      </c>
      <c r="R332" s="7">
        <f t="shared" si="45"/>
        <v>0</v>
      </c>
      <c r="S332" s="7">
        <f t="shared" si="46"/>
        <v>0</v>
      </c>
      <c r="T332" s="7" t="e">
        <f t="shared" si="47"/>
        <v>#DIV/0!</v>
      </c>
      <c r="U332" s="7">
        <v>3.1175342465753428</v>
      </c>
      <c r="V332" s="7">
        <v>7.85</v>
      </c>
      <c r="W332" s="8"/>
    </row>
    <row r="333" spans="1:23">
      <c r="A333" t="s">
        <v>654</v>
      </c>
      <c r="B333" t="s">
        <v>655</v>
      </c>
      <c r="C333">
        <v>0.03</v>
      </c>
      <c r="D333">
        <v>0.04</v>
      </c>
      <c r="E333">
        <v>1.63</v>
      </c>
      <c r="F333">
        <v>0.06</v>
      </c>
      <c r="G333">
        <v>420.77</v>
      </c>
      <c r="H333">
        <v>3.3</v>
      </c>
      <c r="I333">
        <v>8.8999999999999996E-2</v>
      </c>
      <c r="J333">
        <v>4.65E-2</v>
      </c>
      <c r="K333">
        <v>32.159999999999997</v>
      </c>
      <c r="L333">
        <v>1.32</v>
      </c>
      <c r="M333">
        <f t="shared" si="40"/>
        <v>1.2938893468679293</v>
      </c>
      <c r="N333">
        <f t="shared" si="41"/>
        <v>1.7257239523704521E-2</v>
      </c>
      <c r="O333">
        <f t="shared" si="42"/>
        <v>1.6353321815181161</v>
      </c>
      <c r="P333">
        <f t="shared" si="43"/>
        <v>7.8617058728073522E-2</v>
      </c>
      <c r="Q333">
        <f t="shared" si="44"/>
        <v>6.7121843271265955E-2</v>
      </c>
      <c r="R333">
        <f t="shared" si="45"/>
        <v>6.821858171791483E-3</v>
      </c>
      <c r="S333">
        <f t="shared" si="46"/>
        <v>4.2751750354586325E-3</v>
      </c>
      <c r="T333">
        <f t="shared" si="47"/>
        <v>4.0130851080199169E-2</v>
      </c>
      <c r="U333">
        <v>5.27</v>
      </c>
      <c r="V333">
        <v>7.7</v>
      </c>
      <c r="W333" s="9" t="s">
        <v>25</v>
      </c>
    </row>
    <row r="334" spans="1:23" s="7" customFormat="1">
      <c r="A334" s="7" t="s">
        <v>656</v>
      </c>
      <c r="B334" s="7" t="s">
        <v>657</v>
      </c>
      <c r="G334" s="7">
        <v>632</v>
      </c>
      <c r="H334" s="7">
        <v>169.5</v>
      </c>
      <c r="I334" s="7">
        <v>0.37</v>
      </c>
      <c r="J334" s="7">
        <v>9.5000000000000001E-2</v>
      </c>
      <c r="M334" s="7">
        <f t="shared" si="40"/>
        <v>0</v>
      </c>
      <c r="N334" s="7" t="e">
        <f t="shared" si="41"/>
        <v>#DIV/0!</v>
      </c>
      <c r="O334" s="7">
        <f t="shared" si="42"/>
        <v>0</v>
      </c>
      <c r="P334" s="7" t="e">
        <f t="shared" si="43"/>
        <v>#DIV/0!</v>
      </c>
      <c r="Q334" s="7">
        <f t="shared" si="44"/>
        <v>0</v>
      </c>
      <c r="R334" s="7">
        <f t="shared" si="45"/>
        <v>0</v>
      </c>
      <c r="S334" s="7">
        <f t="shared" si="46"/>
        <v>0</v>
      </c>
      <c r="T334" s="7" t="e">
        <f t="shared" si="47"/>
        <v>#DIV/0!</v>
      </c>
      <c r="U334" s="7">
        <v>1.197260273972603</v>
      </c>
      <c r="V334" s="7">
        <v>7.92</v>
      </c>
      <c r="W334" s="8"/>
    </row>
    <row r="335" spans="1:23">
      <c r="A335" t="s">
        <v>658</v>
      </c>
      <c r="B335" t="s">
        <v>659</v>
      </c>
      <c r="C335">
        <v>6.7000000000000004E-2</v>
      </c>
      <c r="D335">
        <v>0.05</v>
      </c>
      <c r="E335">
        <v>0.78</v>
      </c>
      <c r="F335">
        <v>0.05</v>
      </c>
      <c r="G335">
        <v>466.47</v>
      </c>
      <c r="H335">
        <v>0.35</v>
      </c>
      <c r="I335">
        <v>8.4000000000000005E-2</v>
      </c>
      <c r="J335">
        <v>3.0000000000000001E-3</v>
      </c>
      <c r="K335">
        <v>407.71</v>
      </c>
      <c r="L335">
        <v>0.84</v>
      </c>
      <c r="M335">
        <f t="shared" si="40"/>
        <v>1.0840569633695878</v>
      </c>
      <c r="N335">
        <f t="shared" si="41"/>
        <v>2.3169956540855064E-2</v>
      </c>
      <c r="O335">
        <f t="shared" si="42"/>
        <v>13.132927255549815</v>
      </c>
      <c r="P335">
        <f t="shared" si="43"/>
        <v>0.56190754814332666</v>
      </c>
      <c r="Q335">
        <f t="shared" si="44"/>
        <v>2.7057611769791875E-2</v>
      </c>
      <c r="R335">
        <f t="shared" si="45"/>
        <v>3.3330154252390401E-3</v>
      </c>
      <c r="S335">
        <f t="shared" si="46"/>
        <v>3.2846160449349631E-3</v>
      </c>
      <c r="T335">
        <f t="shared" si="47"/>
        <v>0.56123620750212888</v>
      </c>
      <c r="U335">
        <v>4.0493150684931507</v>
      </c>
      <c r="V335">
        <v>4.3</v>
      </c>
      <c r="W335" s="9" t="s">
        <v>660</v>
      </c>
    </row>
    <row r="336" spans="1:23" s="7" customFormat="1">
      <c r="A336" s="7" t="s">
        <v>661</v>
      </c>
      <c r="B336" s="7" t="s">
        <v>662</v>
      </c>
      <c r="G336" s="7">
        <v>4451.8</v>
      </c>
      <c r="H336" s="7">
        <v>27.45</v>
      </c>
      <c r="I336" s="7">
        <v>0.34</v>
      </c>
      <c r="J336" s="7">
        <v>5.0000000000000001E-3</v>
      </c>
      <c r="M336" s="7">
        <f t="shared" si="40"/>
        <v>0</v>
      </c>
      <c r="N336" s="7" t="e">
        <f t="shared" si="41"/>
        <v>#DIV/0!</v>
      </c>
      <c r="O336" s="7">
        <f t="shared" si="42"/>
        <v>0</v>
      </c>
      <c r="P336" s="7" t="e">
        <f t="shared" si="43"/>
        <v>#DIV/0!</v>
      </c>
      <c r="Q336" s="7">
        <f t="shared" si="44"/>
        <v>0</v>
      </c>
      <c r="R336" s="7">
        <f t="shared" si="45"/>
        <v>0</v>
      </c>
      <c r="S336" s="7">
        <f t="shared" si="46"/>
        <v>0</v>
      </c>
      <c r="T336" s="7" t="e">
        <f t="shared" si="47"/>
        <v>#DIV/0!</v>
      </c>
      <c r="W336" s="8"/>
    </row>
    <row r="337" spans="1:23">
      <c r="A337" t="s">
        <v>663</v>
      </c>
      <c r="B337" t="s">
        <v>664</v>
      </c>
      <c r="C337">
        <v>0.06</v>
      </c>
      <c r="D337">
        <v>0.05</v>
      </c>
      <c r="E337">
        <v>1.01</v>
      </c>
      <c r="F337">
        <v>7.0000000000000007E-2</v>
      </c>
      <c r="G337">
        <v>58.112470000000002</v>
      </c>
      <c r="H337">
        <v>2.9999999999999997E-4</v>
      </c>
      <c r="I337">
        <v>0.52883000000000002</v>
      </c>
      <c r="J337">
        <v>2.4E-2</v>
      </c>
      <c r="K337">
        <v>475.13299999999998</v>
      </c>
      <c r="L337">
        <v>0.91020000000000001</v>
      </c>
      <c r="M337">
        <f t="shared" si="40"/>
        <v>0.29473029013065932</v>
      </c>
      <c r="N337">
        <f t="shared" si="41"/>
        <v>6.8089506726324977E-3</v>
      </c>
      <c r="O337">
        <f t="shared" si="42"/>
        <v>7.7344800786344976</v>
      </c>
      <c r="P337">
        <f t="shared" si="43"/>
        <v>0.38275746358589979</v>
      </c>
      <c r="Q337">
        <f t="shared" si="44"/>
        <v>1.4816743454092056E-2</v>
      </c>
      <c r="R337">
        <f t="shared" si="45"/>
        <v>0.13627670501910658</v>
      </c>
      <c r="S337">
        <f t="shared" si="46"/>
        <v>1.3309501521161452E-5</v>
      </c>
      <c r="T337">
        <f t="shared" si="47"/>
        <v>0.35736871650456425</v>
      </c>
      <c r="U337">
        <v>14.68493150684932</v>
      </c>
      <c r="V337">
        <v>3.9</v>
      </c>
      <c r="W337" s="9" t="s">
        <v>33</v>
      </c>
    </row>
    <row r="338" spans="1:23">
      <c r="A338" t="s">
        <v>665</v>
      </c>
      <c r="B338" t="s">
        <v>664</v>
      </c>
      <c r="C338">
        <v>0.06</v>
      </c>
      <c r="D338">
        <v>0.05</v>
      </c>
      <c r="E338">
        <v>1.01</v>
      </c>
      <c r="F338">
        <v>7.0000000000000007E-2</v>
      </c>
      <c r="G338">
        <v>1749.83</v>
      </c>
      <c r="H338">
        <v>0.56999999999999995</v>
      </c>
      <c r="I338">
        <v>0.21129999999999999</v>
      </c>
      <c r="J338">
        <v>1.7099999999999999E-3</v>
      </c>
      <c r="K338">
        <v>297.7</v>
      </c>
      <c r="L338">
        <v>0.61799999999999999</v>
      </c>
      <c r="M338">
        <f t="shared" si="40"/>
        <v>2.8526103502500995</v>
      </c>
      <c r="N338">
        <f t="shared" si="41"/>
        <v>6.5904800820839507E-2</v>
      </c>
      <c r="O338">
        <f t="shared" si="42"/>
        <v>17.362688407637098</v>
      </c>
      <c r="P338">
        <f t="shared" si="43"/>
        <v>0.80307477518555304</v>
      </c>
      <c r="Q338">
        <f t="shared" si="44"/>
        <v>3.6043471400469353E-2</v>
      </c>
      <c r="R338">
        <f t="shared" si="45"/>
        <v>6.5667278948775033E-3</v>
      </c>
      <c r="S338">
        <f t="shared" si="46"/>
        <v>1.885275025260197E-3</v>
      </c>
      <c r="T338">
        <f t="shared" si="47"/>
        <v>0.80223642807564144</v>
      </c>
      <c r="U338">
        <v>14.68493150684932</v>
      </c>
      <c r="V338">
        <v>3.9</v>
      </c>
      <c r="W338" s="9" t="s">
        <v>33</v>
      </c>
    </row>
    <row r="339" spans="1:23">
      <c r="A339" t="s">
        <v>666</v>
      </c>
      <c r="B339" t="s">
        <v>667</v>
      </c>
      <c r="C339">
        <v>-0.1</v>
      </c>
      <c r="D339">
        <v>0.01</v>
      </c>
      <c r="E339">
        <v>0.92</v>
      </c>
      <c r="F339">
        <v>0.06</v>
      </c>
      <c r="G339">
        <v>6.4039999999999999</v>
      </c>
      <c r="H339">
        <v>1.4E-3</v>
      </c>
      <c r="I339">
        <v>0.107</v>
      </c>
      <c r="J339">
        <v>0.08</v>
      </c>
      <c r="K339">
        <v>28.6</v>
      </c>
      <c r="L339">
        <v>1.7</v>
      </c>
      <c r="M339">
        <f t="shared" si="40"/>
        <v>6.5670186295167715E-2</v>
      </c>
      <c r="N339">
        <f t="shared" si="41"/>
        <v>1.4276448275971185E-3</v>
      </c>
      <c r="O339">
        <f t="shared" si="42"/>
        <v>0.24570729731837071</v>
      </c>
      <c r="P339">
        <f t="shared" si="43"/>
        <v>1.8219697716857997E-2</v>
      </c>
      <c r="Q339">
        <f t="shared" si="44"/>
        <v>1.4604979211231819E-2</v>
      </c>
      <c r="R339">
        <f t="shared" si="45"/>
        <v>2.127613512145811E-3</v>
      </c>
      <c r="S339">
        <f t="shared" si="46"/>
        <v>1.7904966492073656E-5</v>
      </c>
      <c r="T339">
        <f t="shared" si="47"/>
        <v>1.0682925970363945E-2</v>
      </c>
      <c r="U339">
        <f>440/365</f>
        <v>1.2054794520547945</v>
      </c>
      <c r="V339">
        <v>3.9</v>
      </c>
      <c r="W339" s="9" t="s">
        <v>292</v>
      </c>
    </row>
    <row r="340" spans="1:23">
      <c r="A340" t="s">
        <v>668</v>
      </c>
      <c r="B340" t="s">
        <v>669</v>
      </c>
      <c r="C340">
        <v>-0.28999999999999998</v>
      </c>
      <c r="D340">
        <v>0.06</v>
      </c>
      <c r="E340">
        <v>1.18</v>
      </c>
      <c r="F340">
        <v>0.23</v>
      </c>
      <c r="G340">
        <v>533</v>
      </c>
      <c r="H340">
        <v>1.7</v>
      </c>
      <c r="I340">
        <v>0.64</v>
      </c>
      <c r="J340">
        <v>0.04</v>
      </c>
      <c r="K340">
        <v>190</v>
      </c>
      <c r="L340">
        <v>29</v>
      </c>
      <c r="M340">
        <f t="shared" si="40"/>
        <v>1.3601398516383052</v>
      </c>
      <c r="N340">
        <f t="shared" si="41"/>
        <v>8.8417980583184203E-2</v>
      </c>
      <c r="O340">
        <f t="shared" si="42"/>
        <v>6.5018059830125239</v>
      </c>
      <c r="P340">
        <f t="shared" si="43"/>
        <v>1.3334722266176866</v>
      </c>
      <c r="Q340">
        <f t="shared" si="44"/>
        <v>0.99238091319664845</v>
      </c>
      <c r="R340">
        <f t="shared" si="45"/>
        <v>0.28192112663468932</v>
      </c>
      <c r="S340">
        <f t="shared" si="46"/>
        <v>6.9124891626774886E-3</v>
      </c>
      <c r="T340">
        <f t="shared" si="47"/>
        <v>0.8448674441202717</v>
      </c>
      <c r="U340">
        <v>6.978082191780822</v>
      </c>
      <c r="V340">
        <v>29</v>
      </c>
      <c r="W340" s="9" t="s">
        <v>25</v>
      </c>
    </row>
    <row r="341" spans="1:23">
      <c r="A341" t="s">
        <v>670</v>
      </c>
      <c r="B341" t="s">
        <v>671</v>
      </c>
      <c r="C341">
        <v>0.18</v>
      </c>
      <c r="D341">
        <v>0.02</v>
      </c>
      <c r="E341">
        <v>1.36</v>
      </c>
      <c r="F341">
        <v>0.09</v>
      </c>
      <c r="G341">
        <v>225.62</v>
      </c>
      <c r="H341">
        <v>0.22</v>
      </c>
      <c r="I341">
        <v>0.31</v>
      </c>
      <c r="J341">
        <v>0.01</v>
      </c>
      <c r="K341">
        <v>80.7</v>
      </c>
      <c r="L341">
        <v>0.9</v>
      </c>
      <c r="M341">
        <f t="shared" si="40"/>
        <v>0.80396311288294542</v>
      </c>
      <c r="N341">
        <f t="shared" si="41"/>
        <v>1.7742179481863254E-2</v>
      </c>
      <c r="O341">
        <f t="shared" si="42"/>
        <v>2.8203024695643526</v>
      </c>
      <c r="P341">
        <f t="shared" si="43"/>
        <v>0.12870628403054066</v>
      </c>
      <c r="Q341">
        <f t="shared" si="44"/>
        <v>3.1453187392910996E-2</v>
      </c>
      <c r="R341">
        <f t="shared" si="45"/>
        <v>9.672461174520957E-3</v>
      </c>
      <c r="S341">
        <f t="shared" si="46"/>
        <v>9.1668372086422287E-4</v>
      </c>
      <c r="T341">
        <f t="shared" si="47"/>
        <v>0.12442510895136849</v>
      </c>
      <c r="U341">
        <v>4.1260273972602741</v>
      </c>
      <c r="V341">
        <v>8.9</v>
      </c>
      <c r="W341" s="9" t="s">
        <v>292</v>
      </c>
    </row>
    <row r="342" spans="1:23">
      <c r="A342" t="s">
        <v>672</v>
      </c>
      <c r="B342" t="s">
        <v>671</v>
      </c>
      <c r="C342">
        <v>0.18</v>
      </c>
      <c r="D342">
        <v>0.02</v>
      </c>
      <c r="E342">
        <v>1.36</v>
      </c>
      <c r="F342">
        <v>0.09</v>
      </c>
      <c r="G342">
        <v>2102</v>
      </c>
      <c r="H342">
        <v>264</v>
      </c>
      <c r="I342">
        <v>0.33</v>
      </c>
      <c r="J342">
        <v>0.02</v>
      </c>
      <c r="K342">
        <v>54.3</v>
      </c>
      <c r="L342">
        <v>3.6</v>
      </c>
      <c r="M342">
        <f t="shared" si="40"/>
        <v>3.5596410049950546</v>
      </c>
      <c r="N342">
        <f t="shared" si="41"/>
        <v>0.3082178007372755</v>
      </c>
      <c r="O342">
        <f t="shared" si="42"/>
        <v>3.9646974376895314</v>
      </c>
      <c r="P342">
        <f t="shared" si="43"/>
        <v>0.3579084017691781</v>
      </c>
      <c r="Q342">
        <f t="shared" si="44"/>
        <v>0.26285286879709602</v>
      </c>
      <c r="R342">
        <f t="shared" si="45"/>
        <v>2.9364833451633831E-2</v>
      </c>
      <c r="S342">
        <f t="shared" si="46"/>
        <v>0.16598162441326297</v>
      </c>
      <c r="T342">
        <f t="shared" si="47"/>
        <v>0.17491312225100872</v>
      </c>
      <c r="U342">
        <v>4.1260273972602741</v>
      </c>
      <c r="V342">
        <v>8.9</v>
      </c>
      <c r="W342" s="9" t="s">
        <v>292</v>
      </c>
    </row>
    <row r="343" spans="1:23">
      <c r="A343" t="s">
        <v>673</v>
      </c>
      <c r="B343" t="s">
        <v>674</v>
      </c>
      <c r="C343">
        <v>0.3</v>
      </c>
      <c r="D343">
        <v>0.02</v>
      </c>
      <c r="E343">
        <v>1.1499999999999999</v>
      </c>
      <c r="F343">
        <v>0.09</v>
      </c>
      <c r="G343">
        <v>1145</v>
      </c>
      <c r="H343">
        <v>18</v>
      </c>
      <c r="I343">
        <v>0.11</v>
      </c>
      <c r="J343">
        <v>0.08</v>
      </c>
      <c r="K343">
        <v>12</v>
      </c>
      <c r="L343">
        <v>1.9</v>
      </c>
      <c r="M343">
        <f t="shared" si="40"/>
        <v>2.2451275971564066</v>
      </c>
      <c r="N343">
        <f t="shared" si="41"/>
        <v>6.3118320461704999E-2</v>
      </c>
      <c r="O343">
        <f t="shared" si="42"/>
        <v>0.67372337740144306</v>
      </c>
      <c r="P343">
        <f t="shared" si="43"/>
        <v>0.11253070238962025</v>
      </c>
      <c r="Q343">
        <f t="shared" si="44"/>
        <v>0.10667286808856183</v>
      </c>
      <c r="R343">
        <f t="shared" si="45"/>
        <v>6.0013824487627279E-3</v>
      </c>
      <c r="S343">
        <f t="shared" si="46"/>
        <v>3.5304281785228449E-3</v>
      </c>
      <c r="T343">
        <f t="shared" si="47"/>
        <v>3.5150784907901376E-2</v>
      </c>
      <c r="U343">
        <v>6.9726027397260273</v>
      </c>
      <c r="V343">
        <v>4.18</v>
      </c>
      <c r="W343" s="9" t="s">
        <v>115</v>
      </c>
    </row>
    <row r="344" spans="1:23">
      <c r="A344" t="s">
        <v>675</v>
      </c>
      <c r="B344" t="s">
        <v>676</v>
      </c>
      <c r="C344">
        <v>0.05</v>
      </c>
      <c r="D344">
        <v>0.04</v>
      </c>
      <c r="E344">
        <v>2.46</v>
      </c>
      <c r="F344">
        <v>0.4</v>
      </c>
      <c r="G344">
        <v>359.89999</v>
      </c>
      <c r="H344">
        <v>2.4</v>
      </c>
      <c r="I344">
        <v>0.16600000000000001</v>
      </c>
      <c r="J344">
        <v>5.1999999999999998E-2</v>
      </c>
      <c r="K344">
        <v>82.4</v>
      </c>
      <c r="L344">
        <v>3.2</v>
      </c>
      <c r="M344">
        <f t="shared" si="40"/>
        <v>1.3373272141930119</v>
      </c>
      <c r="N344">
        <f t="shared" si="41"/>
        <v>7.2727277312488708E-2</v>
      </c>
      <c r="O344">
        <f t="shared" si="42"/>
        <v>5.1810806306081165</v>
      </c>
      <c r="P344">
        <f t="shared" si="43"/>
        <v>0.59846939289468259</v>
      </c>
      <c r="Q344">
        <f t="shared" si="44"/>
        <v>0.20120701478089775</v>
      </c>
      <c r="R344">
        <f t="shared" si="45"/>
        <v>4.5990399450672001E-2</v>
      </c>
      <c r="S344">
        <f t="shared" si="46"/>
        <v>1.1516711919015325E-2</v>
      </c>
      <c r="T344">
        <f t="shared" si="47"/>
        <v>0.56163475670548701</v>
      </c>
      <c r="U344">
        <v>3.0136986301369859</v>
      </c>
      <c r="V344">
        <v>16</v>
      </c>
      <c r="W344" s="9" t="s">
        <v>28</v>
      </c>
    </row>
    <row r="345" spans="1:23">
      <c r="A345" t="s">
        <v>677</v>
      </c>
      <c r="B345" t="s">
        <v>678</v>
      </c>
      <c r="C345">
        <v>-0.48</v>
      </c>
      <c r="D345">
        <v>0.01</v>
      </c>
      <c r="E345">
        <v>1.01</v>
      </c>
      <c r="F345">
        <v>0.06</v>
      </c>
      <c r="G345">
        <v>550</v>
      </c>
      <c r="H345">
        <v>3</v>
      </c>
      <c r="I345">
        <v>0.59</v>
      </c>
      <c r="J345">
        <v>0.01</v>
      </c>
      <c r="K345">
        <v>60.6</v>
      </c>
      <c r="L345">
        <v>1</v>
      </c>
      <c r="M345">
        <f t="shared" si="40"/>
        <v>1.318723284775726</v>
      </c>
      <c r="N345">
        <f t="shared" si="41"/>
        <v>2.6549982676940313E-2</v>
      </c>
      <c r="O345">
        <f t="shared" si="42"/>
        <v>1.985066603595367</v>
      </c>
      <c r="P345">
        <f t="shared" si="43"/>
        <v>8.7116947213941504E-2</v>
      </c>
      <c r="Q345">
        <f t="shared" si="44"/>
        <v>3.2756874646788239E-2</v>
      </c>
      <c r="R345">
        <f t="shared" si="45"/>
        <v>1.7965781502090297E-2</v>
      </c>
      <c r="S345">
        <f t="shared" si="46"/>
        <v>3.6092120065370327E-3</v>
      </c>
      <c r="T345">
        <f t="shared" si="47"/>
        <v>7.8616499152291755E-2</v>
      </c>
      <c r="U345">
        <v>2.7397260273972601</v>
      </c>
      <c r="V345">
        <v>2.2999999999999998</v>
      </c>
      <c r="W345" s="9" t="s">
        <v>320</v>
      </c>
    </row>
    <row r="346" spans="1:23">
      <c r="A346" t="s">
        <v>679</v>
      </c>
      <c r="B346" t="s">
        <v>680</v>
      </c>
      <c r="C346">
        <v>0.17</v>
      </c>
      <c r="D346">
        <v>7.0000000000000007E-2</v>
      </c>
      <c r="E346">
        <v>0.94</v>
      </c>
      <c r="F346">
        <v>0.08</v>
      </c>
      <c r="G346">
        <v>1523</v>
      </c>
      <c r="H346">
        <v>43</v>
      </c>
      <c r="I346">
        <v>0.4</v>
      </c>
      <c r="J346">
        <v>0.06</v>
      </c>
      <c r="K346">
        <v>52.2</v>
      </c>
      <c r="L346">
        <v>1.8</v>
      </c>
      <c r="M346">
        <f t="shared" si="40"/>
        <v>2.5389100251382359</v>
      </c>
      <c r="N346">
        <f t="shared" si="41"/>
        <v>8.643767475955344E-2</v>
      </c>
      <c r="O346">
        <f t="shared" si="42"/>
        <v>2.5981975690925747</v>
      </c>
      <c r="P346">
        <f t="shared" si="43"/>
        <v>0.1893854841931561</v>
      </c>
      <c r="Q346">
        <f t="shared" si="44"/>
        <v>8.9593019623881887E-2</v>
      </c>
      <c r="R346">
        <f t="shared" si="45"/>
        <v>7.4234216259787836E-2</v>
      </c>
      <c r="S346">
        <f t="shared" si="46"/>
        <v>2.4452286161300237E-2</v>
      </c>
      <c r="T346">
        <f t="shared" si="47"/>
        <v>0.14741546491305388</v>
      </c>
      <c r="U346">
        <v>6.82</v>
      </c>
      <c r="V346">
        <v>10.25</v>
      </c>
      <c r="W346" s="9" t="s">
        <v>547</v>
      </c>
    </row>
    <row r="347" spans="1:23">
      <c r="A347" t="s">
        <v>681</v>
      </c>
      <c r="B347" t="s">
        <v>682</v>
      </c>
      <c r="C347">
        <v>0.23</v>
      </c>
      <c r="D347">
        <v>0.04</v>
      </c>
      <c r="E347">
        <v>1.19</v>
      </c>
      <c r="F347">
        <v>0.08</v>
      </c>
      <c r="G347">
        <v>21.216629999999999</v>
      </c>
      <c r="H347">
        <v>4.4999999999999999E-4</v>
      </c>
      <c r="I347">
        <v>0.68189999999999995</v>
      </c>
      <c r="J347">
        <v>4.4000000000000003E-3</v>
      </c>
      <c r="K347">
        <v>279.8</v>
      </c>
      <c r="L347">
        <v>0.06</v>
      </c>
      <c r="M347">
        <f t="shared" si="40"/>
        <v>0.15901497036971904</v>
      </c>
      <c r="N347">
        <f t="shared" si="41"/>
        <v>3.5633613899289738E-3</v>
      </c>
      <c r="O347">
        <f t="shared" si="42"/>
        <v>3.129655689409653</v>
      </c>
      <c r="P347">
        <f t="shared" si="43"/>
        <v>0.14136009037184871</v>
      </c>
      <c r="Q347">
        <f t="shared" si="44"/>
        <v>6.7111987621364967E-4</v>
      </c>
      <c r="R347">
        <f t="shared" si="45"/>
        <v>1.7551170626678651E-2</v>
      </c>
      <c r="S347">
        <f t="shared" si="46"/>
        <v>2.2126433529332795E-5</v>
      </c>
      <c r="T347">
        <f t="shared" si="47"/>
        <v>0.14026468075785559</v>
      </c>
      <c r="U347">
        <v>1.0739726027397261</v>
      </c>
      <c r="V347">
        <v>3.97</v>
      </c>
      <c r="W347" s="9" t="s">
        <v>563</v>
      </c>
    </row>
    <row r="348" spans="1:23" s="7" customFormat="1">
      <c r="A348" s="7" t="s">
        <v>683</v>
      </c>
      <c r="B348" s="7" t="s">
        <v>684</v>
      </c>
      <c r="G348" s="7">
        <v>562.1</v>
      </c>
      <c r="H348" s="7">
        <v>0.4</v>
      </c>
      <c r="I348" s="7">
        <v>0.53200000000000003</v>
      </c>
      <c r="J348" s="7">
        <v>4.0000000000000001E-3</v>
      </c>
      <c r="M348" s="7">
        <f t="shared" si="40"/>
        <v>0</v>
      </c>
      <c r="N348" s="7" t="e">
        <f t="shared" si="41"/>
        <v>#DIV/0!</v>
      </c>
      <c r="O348" s="7">
        <f t="shared" si="42"/>
        <v>0</v>
      </c>
      <c r="P348" s="7" t="e">
        <f t="shared" si="43"/>
        <v>#DIV/0!</v>
      </c>
      <c r="Q348" s="7">
        <f t="shared" si="44"/>
        <v>0</v>
      </c>
      <c r="R348" s="7">
        <f t="shared" si="45"/>
        <v>0</v>
      </c>
      <c r="S348" s="7">
        <f t="shared" si="46"/>
        <v>0</v>
      </c>
      <c r="T348" s="7" t="e">
        <f t="shared" si="47"/>
        <v>#DIV/0!</v>
      </c>
      <c r="W348" s="8"/>
    </row>
    <row r="349" spans="1:23">
      <c r="A349" t="s">
        <v>685</v>
      </c>
      <c r="B349" t="s">
        <v>686</v>
      </c>
      <c r="C349">
        <v>-0.15</v>
      </c>
      <c r="D349">
        <v>0.03</v>
      </c>
      <c r="E349">
        <v>2.5499999999999998</v>
      </c>
      <c r="F349">
        <v>0.26</v>
      </c>
      <c r="G349">
        <v>323.60000000000002</v>
      </c>
      <c r="H349">
        <v>2.2000000000000002</v>
      </c>
      <c r="I349">
        <v>0.21</v>
      </c>
      <c r="J349">
        <v>0.04</v>
      </c>
      <c r="K349">
        <v>51.8</v>
      </c>
      <c r="L349">
        <v>2</v>
      </c>
      <c r="M349">
        <f t="shared" si="40"/>
        <v>1.260831815432645</v>
      </c>
      <c r="N349">
        <f t="shared" si="41"/>
        <v>4.3231152787971537E-2</v>
      </c>
      <c r="O349">
        <f t="shared" si="42"/>
        <v>3.1923397407058003</v>
      </c>
      <c r="P349">
        <f t="shared" si="43"/>
        <v>0.25123402293016434</v>
      </c>
      <c r="Q349">
        <f t="shared" si="44"/>
        <v>0.12325636064501161</v>
      </c>
      <c r="R349">
        <f t="shared" si="45"/>
        <v>2.8052781485436471E-2</v>
      </c>
      <c r="S349">
        <f t="shared" si="46"/>
        <v>7.2343916662059755E-3</v>
      </c>
      <c r="T349">
        <f t="shared" si="47"/>
        <v>0.21699564250549236</v>
      </c>
      <c r="U349">
        <v>3.4986301369863009</v>
      </c>
      <c r="V349">
        <v>18.5</v>
      </c>
      <c r="W349" s="9" t="s">
        <v>28</v>
      </c>
    </row>
    <row r="350" spans="1:23" s="7" customFormat="1">
      <c r="A350" s="7" t="s">
        <v>687</v>
      </c>
      <c r="B350" s="7" t="s">
        <v>688</v>
      </c>
      <c r="G350" s="7">
        <v>840.8</v>
      </c>
      <c r="H350" s="7">
        <v>0.05</v>
      </c>
      <c r="I350" s="7">
        <v>0.23</v>
      </c>
      <c r="J350" s="7">
        <v>0.01</v>
      </c>
      <c r="M350" s="7">
        <f t="shared" si="40"/>
        <v>0</v>
      </c>
      <c r="N350" s="7" t="e">
        <f t="shared" si="41"/>
        <v>#DIV/0!</v>
      </c>
      <c r="O350" s="7">
        <f t="shared" si="42"/>
        <v>0</v>
      </c>
      <c r="P350" s="7" t="e">
        <f t="shared" si="43"/>
        <v>#DIV/0!</v>
      </c>
      <c r="Q350" s="7">
        <f t="shared" si="44"/>
        <v>0</v>
      </c>
      <c r="R350" s="7">
        <f t="shared" si="45"/>
        <v>0</v>
      </c>
      <c r="S350" s="7">
        <f t="shared" si="46"/>
        <v>0</v>
      </c>
      <c r="T350" s="7" t="e">
        <f t="shared" si="47"/>
        <v>#DIV/0!</v>
      </c>
      <c r="W350" s="8"/>
    </row>
    <row r="351" spans="1:23">
      <c r="A351" t="s">
        <v>689</v>
      </c>
      <c r="B351" t="s">
        <v>690</v>
      </c>
      <c r="C351">
        <v>0.28000000000000003</v>
      </c>
      <c r="D351">
        <v>0.02</v>
      </c>
      <c r="E351">
        <v>1.17</v>
      </c>
      <c r="F351">
        <v>0.09</v>
      </c>
      <c r="G351">
        <v>1290</v>
      </c>
      <c r="H351">
        <v>22</v>
      </c>
      <c r="I351">
        <v>0.54</v>
      </c>
      <c r="J351">
        <v>0.09</v>
      </c>
      <c r="K351">
        <v>161</v>
      </c>
      <c r="L351">
        <v>55</v>
      </c>
      <c r="M351">
        <f t="shared" si="40"/>
        <v>2.4448929664169698</v>
      </c>
      <c r="N351">
        <f t="shared" si="41"/>
        <v>6.857599787680943E-2</v>
      </c>
      <c r="O351">
        <f t="shared" si="42"/>
        <v>8.0567975849908127</v>
      </c>
      <c r="P351">
        <f t="shared" si="43"/>
        <v>2.8378872731794647</v>
      </c>
      <c r="Q351">
        <f t="shared" si="44"/>
        <v>2.7523221563633209</v>
      </c>
      <c r="R351">
        <f t="shared" si="45"/>
        <v>0.552739077682882</v>
      </c>
      <c r="S351">
        <f t="shared" si="46"/>
        <v>4.5800916503823765E-2</v>
      </c>
      <c r="T351">
        <f t="shared" si="47"/>
        <v>0.41316910692260583</v>
      </c>
      <c r="U351">
        <v>5.0082191780821921</v>
      </c>
      <c r="V351">
        <v>6.91</v>
      </c>
      <c r="W351" s="9" t="s">
        <v>115</v>
      </c>
    </row>
    <row r="352" spans="1:23">
      <c r="A352" t="s">
        <v>691</v>
      </c>
      <c r="B352" t="s">
        <v>692</v>
      </c>
      <c r="C352">
        <v>-0.52</v>
      </c>
      <c r="D352">
        <v>7.0000000000000007E-2</v>
      </c>
      <c r="E352">
        <v>3.41</v>
      </c>
      <c r="F352">
        <v>0.46</v>
      </c>
      <c r="G352">
        <v>349.5</v>
      </c>
      <c r="H352">
        <v>4.5</v>
      </c>
      <c r="I352">
        <v>0.22</v>
      </c>
      <c r="J352">
        <v>0.1</v>
      </c>
      <c r="K352">
        <v>133</v>
      </c>
      <c r="L352">
        <v>0.13</v>
      </c>
      <c r="M352">
        <f t="shared" si="40"/>
        <v>1.4622478901966334</v>
      </c>
      <c r="N352">
        <f t="shared" si="41"/>
        <v>6.693840793506925E-2</v>
      </c>
      <c r="O352">
        <f t="shared" si="42"/>
        <v>10.184530025909071</v>
      </c>
      <c r="P352">
        <f t="shared" si="43"/>
        <v>0.94675324828956686</v>
      </c>
      <c r="Q352">
        <f t="shared" si="44"/>
        <v>9.9548037847231527E-3</v>
      </c>
      <c r="R352">
        <f t="shared" si="45"/>
        <v>0.23545571728667469</v>
      </c>
      <c r="S352">
        <f t="shared" si="46"/>
        <v>4.3710429295747109E-2</v>
      </c>
      <c r="T352">
        <f t="shared" si="47"/>
        <v>0.91591081366924199</v>
      </c>
      <c r="U352">
        <v>5.3260273972602743</v>
      </c>
      <c r="V352">
        <v>47.4</v>
      </c>
      <c r="W352" s="9" t="s">
        <v>693</v>
      </c>
    </row>
    <row r="353" spans="1:23">
      <c r="A353" t="s">
        <v>694</v>
      </c>
      <c r="B353" t="s">
        <v>695</v>
      </c>
      <c r="C353">
        <v>-0.11</v>
      </c>
      <c r="D353">
        <v>0.03</v>
      </c>
      <c r="E353">
        <v>1.34</v>
      </c>
      <c r="F353">
        <v>0.08</v>
      </c>
      <c r="G353">
        <v>297.3</v>
      </c>
      <c r="H353">
        <v>6</v>
      </c>
      <c r="I353">
        <v>0.33</v>
      </c>
      <c r="J353">
        <v>0.2</v>
      </c>
      <c r="K353">
        <v>14</v>
      </c>
      <c r="L353">
        <v>2</v>
      </c>
      <c r="M353">
        <f t="shared" si="40"/>
        <v>0.96154503408200953</v>
      </c>
      <c r="N353">
        <f t="shared" si="41"/>
        <v>2.3098131123092815E-2</v>
      </c>
      <c r="O353">
        <f t="shared" si="42"/>
        <v>0.52735481463994049</v>
      </c>
      <c r="P353">
        <f t="shared" si="43"/>
        <v>8.7488902583239644E-2</v>
      </c>
      <c r="Q353">
        <f t="shared" si="44"/>
        <v>7.5336402091420063E-2</v>
      </c>
      <c r="R353">
        <f t="shared" si="45"/>
        <v>3.9058935884004116E-2</v>
      </c>
      <c r="S353">
        <f t="shared" si="46"/>
        <v>3.547627410964955E-3</v>
      </c>
      <c r="T353">
        <f t="shared" si="47"/>
        <v>2.0989246353828477E-2</v>
      </c>
      <c r="U353">
        <v>10.0958904109589</v>
      </c>
      <c r="V353">
        <v>5.6</v>
      </c>
      <c r="W353" s="9" t="s">
        <v>25</v>
      </c>
    </row>
    <row r="354" spans="1:23">
      <c r="A354" t="s">
        <v>696</v>
      </c>
      <c r="B354" t="s">
        <v>697</v>
      </c>
      <c r="C354">
        <v>-0.62</v>
      </c>
      <c r="D354">
        <v>0.01</v>
      </c>
      <c r="E354">
        <v>0.79</v>
      </c>
      <c r="F354">
        <v>0.05</v>
      </c>
      <c r="G354">
        <v>29.03</v>
      </c>
      <c r="H354">
        <v>0.03</v>
      </c>
      <c r="I354">
        <v>0.16</v>
      </c>
      <c r="J354">
        <v>0.125</v>
      </c>
      <c r="K354">
        <v>2.21</v>
      </c>
      <c r="L354">
        <v>0.33</v>
      </c>
      <c r="M354">
        <f t="shared" si="40"/>
        <v>0.17096681114222884</v>
      </c>
      <c r="N354">
        <f t="shared" si="41"/>
        <v>3.6088174445828829E-3</v>
      </c>
      <c r="O354">
        <f t="shared" si="42"/>
        <v>2.8184141247912374E-2</v>
      </c>
      <c r="P354">
        <f t="shared" si="43"/>
        <v>4.4113894104297847E-3</v>
      </c>
      <c r="Q354">
        <f t="shared" si="44"/>
        <v>4.2084916795525271E-3</v>
      </c>
      <c r="R354">
        <f t="shared" si="45"/>
        <v>5.7849222594237213E-4</v>
      </c>
      <c r="S354">
        <f t="shared" si="46"/>
        <v>9.7086259896356845E-6</v>
      </c>
      <c r="T354">
        <f t="shared" si="47"/>
        <v>1.1892042720638132E-3</v>
      </c>
      <c r="U354">
        <v>9.287671232876713</v>
      </c>
      <c r="V354">
        <v>5</v>
      </c>
      <c r="W354" s="9" t="s">
        <v>320</v>
      </c>
    </row>
    <row r="355" spans="1:23">
      <c r="A355" t="s">
        <v>698</v>
      </c>
      <c r="B355" t="s">
        <v>699</v>
      </c>
      <c r="C355">
        <v>-0.16</v>
      </c>
      <c r="D355">
        <v>0.02</v>
      </c>
      <c r="E355">
        <v>1</v>
      </c>
      <c r="F355">
        <v>0.08</v>
      </c>
      <c r="G355">
        <v>623.79999999999995</v>
      </c>
      <c r="H355">
        <v>1.55</v>
      </c>
      <c r="I355">
        <v>0</v>
      </c>
      <c r="J355">
        <v>0</v>
      </c>
      <c r="K355">
        <v>1.07</v>
      </c>
      <c r="L355">
        <v>0.04</v>
      </c>
      <c r="M355">
        <f t="shared" si="40"/>
        <v>1.4294479208527759</v>
      </c>
      <c r="N355">
        <f t="shared" si="41"/>
        <v>3.8192086526035819E-2</v>
      </c>
      <c r="O355">
        <f t="shared" si="42"/>
        <v>4.4972019508441326E-2</v>
      </c>
      <c r="P355">
        <f t="shared" si="43"/>
        <v>2.929274651826185E-3</v>
      </c>
      <c r="Q355">
        <f t="shared" si="44"/>
        <v>1.6811969909697692E-3</v>
      </c>
      <c r="R355">
        <f t="shared" si="45"/>
        <v>0</v>
      </c>
      <c r="S355">
        <f t="shared" si="46"/>
        <v>3.7248386362126794E-5</v>
      </c>
      <c r="T355">
        <f t="shared" si="47"/>
        <v>2.3985077071168705E-3</v>
      </c>
      <c r="U355">
        <v>18.37</v>
      </c>
      <c r="V355">
        <v>5.28</v>
      </c>
      <c r="W355" s="9" t="s">
        <v>700</v>
      </c>
    </row>
    <row r="356" spans="1:23">
      <c r="A356" t="s">
        <v>701</v>
      </c>
      <c r="B356" t="s">
        <v>702</v>
      </c>
      <c r="C356">
        <v>0.03</v>
      </c>
      <c r="D356">
        <v>0.05</v>
      </c>
      <c r="E356">
        <v>0.78</v>
      </c>
      <c r="F356">
        <v>0.05</v>
      </c>
      <c r="G356">
        <v>6.4897999999999998</v>
      </c>
      <c r="H356">
        <v>8.5999999999999998E-4</v>
      </c>
      <c r="I356">
        <v>6.6000000000000003E-2</v>
      </c>
      <c r="J356">
        <v>6.6000000000000003E-2</v>
      </c>
      <c r="K356">
        <v>0.56000000000000005</v>
      </c>
      <c r="L356">
        <v>0.23</v>
      </c>
      <c r="M356">
        <f t="shared" si="40"/>
        <v>6.2708127591353607E-2</v>
      </c>
      <c r="N356">
        <f t="shared" si="41"/>
        <v>1.3399287084431477E-3</v>
      </c>
      <c r="O356">
        <f t="shared" si="42"/>
        <v>4.3443392250180329E-3</v>
      </c>
      <c r="P356">
        <f t="shared" si="43"/>
        <v>1.7940156548249962E-3</v>
      </c>
      <c r="Q356">
        <f t="shared" si="44"/>
        <v>1.784282181703835E-3</v>
      </c>
      <c r="R356">
        <f t="shared" si="45"/>
        <v>1.9006735001846601E-5</v>
      </c>
      <c r="S356">
        <f t="shared" si="46"/>
        <v>1.9189763082146904E-7</v>
      </c>
      <c r="T356">
        <f t="shared" si="47"/>
        <v>1.856555224366681E-4</v>
      </c>
      <c r="U356">
        <f>4803.6508</f>
        <v>4803.6508000000003</v>
      </c>
      <c r="V356">
        <v>1.1399999999999999</v>
      </c>
      <c r="W356" s="9" t="s">
        <v>703</v>
      </c>
    </row>
    <row r="357" spans="1:23">
      <c r="A357" t="s">
        <v>704</v>
      </c>
      <c r="B357" t="s">
        <v>702</v>
      </c>
      <c r="C357">
        <v>0.03</v>
      </c>
      <c r="D357">
        <v>0.05</v>
      </c>
      <c r="E357">
        <v>0.78</v>
      </c>
      <c r="F357">
        <v>0.05</v>
      </c>
      <c r="G357">
        <v>16.819099999999999</v>
      </c>
      <c r="H357">
        <v>4.4000000000000003E-3</v>
      </c>
      <c r="I357">
        <v>0.111</v>
      </c>
      <c r="J357">
        <v>0.08</v>
      </c>
      <c r="K357">
        <v>0.56000000000000005</v>
      </c>
      <c r="L357">
        <v>0.23</v>
      </c>
      <c r="M357">
        <f t="shared" si="40"/>
        <v>0.11831454186826906</v>
      </c>
      <c r="N357">
        <f t="shared" si="41"/>
        <v>2.528172711538784E-3</v>
      </c>
      <c r="O357">
        <f t="shared" si="42"/>
        <v>5.9434244366764408E-3</v>
      </c>
      <c r="P357">
        <f t="shared" si="43"/>
        <v>2.4548094948861074E-3</v>
      </c>
      <c r="Q357">
        <f t="shared" si="44"/>
        <v>2.4410493222063955E-3</v>
      </c>
      <c r="R357">
        <f t="shared" si="45"/>
        <v>5.3435993878260845E-5</v>
      </c>
      <c r="S357">
        <f t="shared" si="46"/>
        <v>5.1828115102029533E-7</v>
      </c>
      <c r="T357">
        <f t="shared" si="47"/>
        <v>2.5399249729386497E-4</v>
      </c>
      <c r="U357">
        <f>4803.6508</f>
        <v>4803.6508000000003</v>
      </c>
      <c r="V357">
        <v>1.1399999999999999</v>
      </c>
      <c r="W357" s="9" t="s">
        <v>703</v>
      </c>
    </row>
    <row r="358" spans="1:23">
      <c r="A358" t="s">
        <v>705</v>
      </c>
      <c r="B358" t="s">
        <v>706</v>
      </c>
      <c r="C358">
        <v>0.3</v>
      </c>
      <c r="D358">
        <v>0.05</v>
      </c>
      <c r="E358">
        <v>1.18</v>
      </c>
      <c r="F358">
        <v>0.1</v>
      </c>
      <c r="G358">
        <v>406.6</v>
      </c>
      <c r="H358">
        <v>0.4</v>
      </c>
      <c r="I358">
        <v>8.9999999999999993E-3</v>
      </c>
      <c r="J358">
        <v>4.0000000000000001E-3</v>
      </c>
      <c r="K358">
        <v>31.6</v>
      </c>
      <c r="L358">
        <v>0.6</v>
      </c>
      <c r="M358">
        <f t="shared" si="40"/>
        <v>1.1355606698757734</v>
      </c>
      <c r="N358">
        <f t="shared" si="41"/>
        <v>3.2086629284570317E-2</v>
      </c>
      <c r="O358">
        <f t="shared" si="42"/>
        <v>1.285849415668135</v>
      </c>
      <c r="P358">
        <f t="shared" si="43"/>
        <v>7.6640926779913132E-2</v>
      </c>
      <c r="Q358">
        <f t="shared" si="44"/>
        <v>2.4414862322812692E-2</v>
      </c>
      <c r="R358">
        <f t="shared" si="45"/>
        <v>4.6294328804686041E-5</v>
      </c>
      <c r="S358">
        <f t="shared" si="46"/>
        <v>4.2165909679230535E-4</v>
      </c>
      <c r="T358">
        <f t="shared" si="47"/>
        <v>7.2646859642267539E-2</v>
      </c>
      <c r="U358">
        <v>14.24657534246575</v>
      </c>
      <c r="V358">
        <v>3.71</v>
      </c>
      <c r="W358" s="9" t="s">
        <v>25</v>
      </c>
    </row>
    <row r="359" spans="1:23">
      <c r="A359" t="s">
        <v>707</v>
      </c>
      <c r="B359" t="s">
        <v>706</v>
      </c>
      <c r="C359">
        <v>0.3</v>
      </c>
      <c r="D359">
        <v>0.05</v>
      </c>
      <c r="E359">
        <v>1.18</v>
      </c>
      <c r="F359">
        <v>0.1</v>
      </c>
      <c r="G359">
        <v>110.9</v>
      </c>
      <c r="H359">
        <v>0.1</v>
      </c>
      <c r="I359">
        <v>0.3</v>
      </c>
      <c r="J359">
        <v>0.1</v>
      </c>
      <c r="K359">
        <v>5.0999999999999996</v>
      </c>
      <c r="L359">
        <v>0.8</v>
      </c>
      <c r="M359">
        <f t="shared" si="40"/>
        <v>0.47758768933990858</v>
      </c>
      <c r="N359">
        <f t="shared" si="41"/>
        <v>1.3494232105117472E-2</v>
      </c>
      <c r="O359">
        <f t="shared" si="42"/>
        <v>0.12839049750905027</v>
      </c>
      <c r="P359">
        <f t="shared" si="43"/>
        <v>2.1820631623587581E-2</v>
      </c>
      <c r="Q359">
        <f t="shared" si="44"/>
        <v>2.0139685883772594E-2</v>
      </c>
      <c r="R359">
        <f t="shared" si="45"/>
        <v>4.2326537640346249E-3</v>
      </c>
      <c r="S359">
        <f t="shared" si="46"/>
        <v>3.8590471147896083E-5</v>
      </c>
      <c r="T359">
        <f t="shared" si="47"/>
        <v>7.2537004242401283E-3</v>
      </c>
      <c r="U359">
        <v>14.24657534246575</v>
      </c>
      <c r="V359">
        <v>3.71</v>
      </c>
      <c r="W359" s="9" t="s">
        <v>25</v>
      </c>
    </row>
    <row r="360" spans="1:23">
      <c r="A360" t="s">
        <v>708</v>
      </c>
      <c r="B360" t="s">
        <v>709</v>
      </c>
      <c r="C360">
        <v>0.27</v>
      </c>
      <c r="D360">
        <v>0.05</v>
      </c>
      <c r="E360">
        <v>0.99</v>
      </c>
      <c r="F360">
        <v>7.0000000000000007E-2</v>
      </c>
      <c r="G360">
        <v>71.483999999999995</v>
      </c>
      <c r="H360">
        <v>0.02</v>
      </c>
      <c r="I360">
        <v>0.114</v>
      </c>
      <c r="J360">
        <v>3.0000000000000001E-3</v>
      </c>
      <c r="K360">
        <v>343.3</v>
      </c>
      <c r="L360">
        <v>1</v>
      </c>
      <c r="M360">
        <f t="shared" si="40"/>
        <v>0.33611589640509598</v>
      </c>
      <c r="N360">
        <f t="shared" si="41"/>
        <v>7.9221715521251204E-3</v>
      </c>
      <c r="O360">
        <f t="shared" si="42"/>
        <v>6.9162363718037545</v>
      </c>
      <c r="P360">
        <f t="shared" si="43"/>
        <v>0.32664918422230438</v>
      </c>
      <c r="Q360">
        <f t="shared" si="44"/>
        <v>2.01463337366844E-2</v>
      </c>
      <c r="R360">
        <f t="shared" si="45"/>
        <v>2.3964977235724316E-3</v>
      </c>
      <c r="S360">
        <f t="shared" si="46"/>
        <v>6.4501486316786538E-4</v>
      </c>
      <c r="T360">
        <f t="shared" si="47"/>
        <v>0.32601787611196154</v>
      </c>
      <c r="U360">
        <v>9.293150684931506</v>
      </c>
      <c r="V360">
        <v>9.1</v>
      </c>
      <c r="W360" s="9" t="s">
        <v>33</v>
      </c>
    </row>
    <row r="361" spans="1:23">
      <c r="A361" t="s">
        <v>710</v>
      </c>
      <c r="B361" t="s">
        <v>711</v>
      </c>
      <c r="C361">
        <v>0.27</v>
      </c>
      <c r="D361">
        <v>0.02</v>
      </c>
      <c r="E361">
        <v>1.19</v>
      </c>
      <c r="F361">
        <v>0.08</v>
      </c>
      <c r="G361">
        <v>14.476000000000001</v>
      </c>
      <c r="H361">
        <v>1.0999999999999999E-2</v>
      </c>
      <c r="I361">
        <v>0.115</v>
      </c>
      <c r="J361">
        <v>8.6999999999999994E-2</v>
      </c>
      <c r="K361">
        <v>6.64</v>
      </c>
      <c r="L361">
        <v>0.6</v>
      </c>
      <c r="M361">
        <f t="shared" si="40"/>
        <v>0.12324031332258882</v>
      </c>
      <c r="N361">
        <f t="shared" si="41"/>
        <v>2.7623932816150248E-3</v>
      </c>
      <c r="O361">
        <f t="shared" si="42"/>
        <v>8.8797649502966078E-2</v>
      </c>
      <c r="P361">
        <f t="shared" si="43"/>
        <v>9.0017794448062505E-3</v>
      </c>
      <c r="Q361">
        <f t="shared" si="44"/>
        <v>8.0238839912318734E-3</v>
      </c>
      <c r="R361">
        <f t="shared" si="45"/>
        <v>9.0032731197808554E-4</v>
      </c>
      <c r="S361">
        <f t="shared" si="46"/>
        <v>2.2491805851815116E-5</v>
      </c>
      <c r="T361">
        <f t="shared" si="47"/>
        <v>3.9797265883682285E-3</v>
      </c>
      <c r="U361">
        <v>4.3287671232876717</v>
      </c>
      <c r="V361">
        <v>3.88</v>
      </c>
      <c r="W361" s="9" t="s">
        <v>712</v>
      </c>
    </row>
    <row r="362" spans="1:23">
      <c r="A362" t="s">
        <v>713</v>
      </c>
      <c r="B362" t="s">
        <v>714</v>
      </c>
      <c r="C362">
        <v>0.21</v>
      </c>
      <c r="D362">
        <v>0.02</v>
      </c>
      <c r="E362">
        <v>1.18</v>
      </c>
      <c r="F362">
        <v>0.08</v>
      </c>
      <c r="G362">
        <v>3.092514</v>
      </c>
      <c r="H362">
        <v>3.1999999999999999E-5</v>
      </c>
      <c r="I362">
        <v>2.1999999999999999E-2</v>
      </c>
      <c r="J362">
        <v>1.4999999999999999E-2</v>
      </c>
      <c r="K362">
        <v>112.6</v>
      </c>
      <c r="L362">
        <v>1.8</v>
      </c>
      <c r="M362">
        <f t="shared" si="40"/>
        <v>4.3917729121922516E-2</v>
      </c>
      <c r="N362">
        <f t="shared" si="41"/>
        <v>9.9249109984270601E-4</v>
      </c>
      <c r="O362">
        <f t="shared" si="42"/>
        <v>0.90088353864929926</v>
      </c>
      <c r="P362">
        <f t="shared" si="43"/>
        <v>4.3190674044219932E-2</v>
      </c>
      <c r="Q362">
        <f t="shared" si="44"/>
        <v>1.4401335431338712E-2</v>
      </c>
      <c r="R362">
        <f t="shared" si="45"/>
        <v>2.9743552654911852E-4</v>
      </c>
      <c r="S362">
        <f t="shared" si="46"/>
        <v>3.1073179983208456E-6</v>
      </c>
      <c r="T362">
        <f t="shared" si="47"/>
        <v>4.0717900051945741E-2</v>
      </c>
      <c r="U362">
        <v>7.1945205479452046</v>
      </c>
      <c r="V362">
        <v>12</v>
      </c>
      <c r="W362" s="9" t="s">
        <v>292</v>
      </c>
    </row>
    <row r="363" spans="1:23">
      <c r="A363" t="s">
        <v>715</v>
      </c>
      <c r="B363" t="s">
        <v>716</v>
      </c>
      <c r="C363">
        <v>0.11</v>
      </c>
      <c r="D363">
        <v>0.04</v>
      </c>
      <c r="E363">
        <v>1.96</v>
      </c>
      <c r="F363">
        <v>0.3</v>
      </c>
      <c r="G363">
        <v>396.03</v>
      </c>
      <c r="H363">
        <v>0.62</v>
      </c>
      <c r="I363">
        <v>0.25700000000000001</v>
      </c>
      <c r="J363">
        <v>0.01</v>
      </c>
      <c r="K363">
        <v>340.8</v>
      </c>
      <c r="L363">
        <v>3.3</v>
      </c>
      <c r="M363">
        <f t="shared" si="40"/>
        <v>1.3214239422926517</v>
      </c>
      <c r="N363">
        <f t="shared" si="41"/>
        <v>6.7433693711223083E-2</v>
      </c>
      <c r="O363">
        <f t="shared" si="42"/>
        <v>18.633103538179885</v>
      </c>
      <c r="P363">
        <f t="shared" si="43"/>
        <v>1.9105915035033891</v>
      </c>
      <c r="Q363">
        <f t="shared" si="44"/>
        <v>0.18042617862674185</v>
      </c>
      <c r="R363">
        <f t="shared" si="45"/>
        <v>5.1273649359679797E-2</v>
      </c>
      <c r="S363">
        <f t="shared" si="46"/>
        <v>9.7236103272239725E-3</v>
      </c>
      <c r="T363">
        <f t="shared" si="47"/>
        <v>1.9013370957326416</v>
      </c>
      <c r="U363">
        <v>3.8986301369863008</v>
      </c>
      <c r="V363">
        <v>12.9</v>
      </c>
      <c r="W363" s="9" t="s">
        <v>28</v>
      </c>
    </row>
    <row r="364" spans="1:23">
      <c r="A364" t="s">
        <v>717</v>
      </c>
      <c r="B364" t="s">
        <v>718</v>
      </c>
      <c r="C364">
        <v>0.01</v>
      </c>
      <c r="D364">
        <v>0.04</v>
      </c>
      <c r="E364">
        <v>1.53</v>
      </c>
      <c r="F364">
        <v>0.09</v>
      </c>
      <c r="G364">
        <v>479</v>
      </c>
      <c r="H364">
        <v>13</v>
      </c>
      <c r="I364">
        <v>0.09</v>
      </c>
      <c r="J364">
        <v>0.1</v>
      </c>
      <c r="K364">
        <v>30.7</v>
      </c>
      <c r="L364">
        <v>3.7</v>
      </c>
      <c r="M364">
        <f t="shared" si="40"/>
        <v>1.381207441677073</v>
      </c>
      <c r="N364">
        <f t="shared" si="41"/>
        <v>3.6850894143227189E-2</v>
      </c>
      <c r="O364">
        <f t="shared" si="42"/>
        <v>1.5625068675993175</v>
      </c>
      <c r="P364">
        <f t="shared" si="43"/>
        <v>0.19904272548998475</v>
      </c>
      <c r="Q364">
        <f t="shared" si="44"/>
        <v>0.18831515993867998</v>
      </c>
      <c r="R364">
        <f t="shared" si="45"/>
        <v>1.4177398738173058E-2</v>
      </c>
      <c r="S364">
        <f t="shared" si="46"/>
        <v>1.4135413555178248E-2</v>
      </c>
      <c r="T364">
        <f t="shared" si="47"/>
        <v>6.1274779121541847E-2</v>
      </c>
      <c r="U364">
        <v>2.2739726027397258</v>
      </c>
      <c r="V364">
        <v>3.3</v>
      </c>
      <c r="W364" s="9" t="s">
        <v>25</v>
      </c>
    </row>
    <row r="365" spans="1:23">
      <c r="A365" t="s">
        <v>719</v>
      </c>
      <c r="B365" t="s">
        <v>720</v>
      </c>
      <c r="C365">
        <v>0.15</v>
      </c>
      <c r="D365">
        <v>0.04</v>
      </c>
      <c r="E365">
        <v>1.7</v>
      </c>
      <c r="F365">
        <v>0.09</v>
      </c>
      <c r="G365">
        <v>663</v>
      </c>
      <c r="H365">
        <v>29</v>
      </c>
      <c r="I365">
        <v>0.17699999999999999</v>
      </c>
      <c r="J365">
        <v>5.7000000000000002E-2</v>
      </c>
      <c r="K365">
        <v>52.3</v>
      </c>
      <c r="L365">
        <v>3.7</v>
      </c>
      <c r="M365">
        <f t="shared" si="40"/>
        <v>1.7767653784859083</v>
      </c>
      <c r="N365">
        <f t="shared" si="41"/>
        <v>6.0559988280083084E-2</v>
      </c>
      <c r="O365">
        <f t="shared" si="42"/>
        <v>3.1448778678883031</v>
      </c>
      <c r="P365">
        <f t="shared" si="43"/>
        <v>0.254942526100364</v>
      </c>
      <c r="Q365">
        <f t="shared" si="44"/>
        <v>0.22248657956379966</v>
      </c>
      <c r="R365">
        <f t="shared" si="45"/>
        <v>3.2754849488758404E-2</v>
      </c>
      <c r="S365">
        <f t="shared" si="46"/>
        <v>4.5852920145178923E-2</v>
      </c>
      <c r="T365">
        <f t="shared" si="47"/>
        <v>0.11099568945488129</v>
      </c>
      <c r="U365">
        <v>2.3260273972602739</v>
      </c>
      <c r="V365">
        <v>4.7</v>
      </c>
      <c r="W365" s="9" t="s">
        <v>25</v>
      </c>
    </row>
    <row r="366" spans="1:23">
      <c r="A366" t="s">
        <v>721</v>
      </c>
      <c r="B366" t="s">
        <v>722</v>
      </c>
      <c r="C366">
        <v>0.36</v>
      </c>
      <c r="D366">
        <v>0.18</v>
      </c>
      <c r="E366">
        <v>0.86</v>
      </c>
      <c r="F366">
        <v>0.17</v>
      </c>
      <c r="G366">
        <v>9.3742999999999999</v>
      </c>
      <c r="H366">
        <v>1.9E-3</v>
      </c>
      <c r="I366">
        <v>0.39600000000000002</v>
      </c>
      <c r="J366">
        <v>6.2E-2</v>
      </c>
      <c r="K366">
        <v>2.94</v>
      </c>
      <c r="L366">
        <v>0.23</v>
      </c>
      <c r="M366">
        <f t="shared" si="40"/>
        <v>8.2780899158189078E-2</v>
      </c>
      <c r="N366">
        <f t="shared" si="41"/>
        <v>5.4545668396747092E-3</v>
      </c>
      <c r="O366">
        <f t="shared" si="42"/>
        <v>2.5321955906581744E-2</v>
      </c>
      <c r="P366">
        <f t="shared" si="43"/>
        <v>3.9501239968558035E-3</v>
      </c>
      <c r="Q366">
        <f t="shared" si="44"/>
        <v>1.980969339630545E-3</v>
      </c>
      <c r="R366">
        <f t="shared" si="45"/>
        <v>7.3732976600409284E-4</v>
      </c>
      <c r="S366">
        <f t="shared" si="46"/>
        <v>1.7107665362571183E-6</v>
      </c>
      <c r="T366">
        <f t="shared" si="47"/>
        <v>3.3370019411774394E-3</v>
      </c>
      <c r="U366">
        <v>4.8136986301369866</v>
      </c>
      <c r="V366">
        <v>1.06</v>
      </c>
      <c r="W366" s="9" t="s">
        <v>100</v>
      </c>
    </row>
    <row r="367" spans="1:23">
      <c r="A367" t="s">
        <v>723</v>
      </c>
      <c r="B367" t="s">
        <v>722</v>
      </c>
      <c r="C367">
        <v>0.36</v>
      </c>
      <c r="D367">
        <v>0.18</v>
      </c>
      <c r="E367">
        <v>0.86</v>
      </c>
      <c r="F367">
        <v>0.17</v>
      </c>
      <c r="G367">
        <v>962</v>
      </c>
      <c r="H367">
        <v>15</v>
      </c>
      <c r="I367">
        <v>0.28000000000000003</v>
      </c>
      <c r="J367">
        <v>0.02</v>
      </c>
      <c r="K367">
        <v>16.2</v>
      </c>
      <c r="L367">
        <v>0.4</v>
      </c>
      <c r="M367">
        <f t="shared" si="40"/>
        <v>1.8144887872828319</v>
      </c>
      <c r="N367">
        <f t="shared" si="41"/>
        <v>0.12103799630101568</v>
      </c>
      <c r="O367">
        <f t="shared" si="42"/>
        <v>0.68294709438258783</v>
      </c>
      <c r="P367">
        <f t="shared" si="43"/>
        <v>9.1729594797812619E-2</v>
      </c>
      <c r="Q367">
        <f t="shared" si="44"/>
        <v>1.6862891219323158E-2</v>
      </c>
      <c r="R367">
        <f t="shared" si="45"/>
        <v>4.1498521360053085E-3</v>
      </c>
      <c r="S367">
        <f t="shared" si="46"/>
        <v>3.5496210726745762E-3</v>
      </c>
      <c r="T367">
        <f t="shared" si="47"/>
        <v>9.0000779879875939E-2</v>
      </c>
      <c r="U367">
        <v>4.8136986301369866</v>
      </c>
      <c r="V367">
        <v>1.06</v>
      </c>
      <c r="W367" s="9" t="s">
        <v>100</v>
      </c>
    </row>
    <row r="368" spans="1:23">
      <c r="A368" t="s">
        <v>724</v>
      </c>
      <c r="B368" t="s">
        <v>722</v>
      </c>
      <c r="C368">
        <v>0.36</v>
      </c>
      <c r="D368">
        <v>0.18</v>
      </c>
      <c r="E368">
        <v>0.86</v>
      </c>
      <c r="F368">
        <v>0.17</v>
      </c>
      <c r="G368">
        <v>2172</v>
      </c>
      <c r="H368">
        <v>158</v>
      </c>
      <c r="I368">
        <v>0.48</v>
      </c>
      <c r="J368">
        <v>0.05</v>
      </c>
      <c r="K368">
        <v>11.3</v>
      </c>
      <c r="L368">
        <v>0.9</v>
      </c>
      <c r="M368">
        <f t="shared" si="40"/>
        <v>3.1227996454748737</v>
      </c>
      <c r="N368">
        <f t="shared" si="41"/>
        <v>0.25548908458694009</v>
      </c>
      <c r="O368">
        <f t="shared" si="42"/>
        <v>0.57109282431078523</v>
      </c>
      <c r="P368">
        <f t="shared" si="43"/>
        <v>9.0785268204237324E-2</v>
      </c>
      <c r="Q368">
        <f t="shared" si="44"/>
        <v>4.5485269192894404E-2</v>
      </c>
      <c r="R368">
        <f t="shared" si="45"/>
        <v>1.7809547535679374E-2</v>
      </c>
      <c r="S368">
        <f t="shared" si="46"/>
        <v>1.3847861608518128E-2</v>
      </c>
      <c r="T368">
        <f t="shared" si="47"/>
        <v>7.5260294676615117E-2</v>
      </c>
      <c r="U368">
        <v>4.8136986301369866</v>
      </c>
      <c r="V368">
        <v>1.06</v>
      </c>
      <c r="W368" s="9" t="s">
        <v>100</v>
      </c>
    </row>
    <row r="369" spans="1:23">
      <c r="A369" t="s">
        <v>725</v>
      </c>
      <c r="B369" t="s">
        <v>726</v>
      </c>
      <c r="C369">
        <v>-0.53</v>
      </c>
      <c r="D369">
        <v>0.01</v>
      </c>
      <c r="E369">
        <v>0.9</v>
      </c>
      <c r="F369">
        <v>0.06</v>
      </c>
      <c r="G369">
        <v>956</v>
      </c>
      <c r="H369">
        <v>14</v>
      </c>
      <c r="I369">
        <v>0.26</v>
      </c>
      <c r="J369">
        <v>0.06</v>
      </c>
      <c r="K369">
        <v>8.4</v>
      </c>
      <c r="L369">
        <v>0.4</v>
      </c>
      <c r="M369">
        <f t="shared" si="40"/>
        <v>1.8345273396596211</v>
      </c>
      <c r="N369">
        <f t="shared" si="41"/>
        <v>4.4528078856005848E-2</v>
      </c>
      <c r="O369">
        <f t="shared" si="42"/>
        <v>0.366385444022296</v>
      </c>
      <c r="P369">
        <f t="shared" si="43"/>
        <v>2.4704916560177502E-2</v>
      </c>
      <c r="Q369">
        <f t="shared" si="44"/>
        <v>1.7446925905823623E-2</v>
      </c>
      <c r="R369">
        <f t="shared" si="45"/>
        <v>6.1300009939380291E-3</v>
      </c>
      <c r="S369">
        <f t="shared" si="46"/>
        <v>1.7884924045718802E-3</v>
      </c>
      <c r="T369">
        <f t="shared" si="47"/>
        <v>1.6283797512102044E-2</v>
      </c>
      <c r="U369">
        <v>6</v>
      </c>
      <c r="V369">
        <v>1.37</v>
      </c>
      <c r="W369" s="9" t="s">
        <v>320</v>
      </c>
    </row>
    <row r="370" spans="1:23">
      <c r="A370" t="s">
        <v>727</v>
      </c>
      <c r="B370" t="s">
        <v>728</v>
      </c>
      <c r="C370">
        <v>0.34</v>
      </c>
      <c r="D370">
        <v>0.04</v>
      </c>
      <c r="E370">
        <v>1.19</v>
      </c>
      <c r="F370">
        <v>0.1</v>
      </c>
      <c r="G370">
        <v>626.51599999999996</v>
      </c>
      <c r="H370">
        <v>1.0975999999999999</v>
      </c>
      <c r="I370">
        <v>0.35671999999999998</v>
      </c>
      <c r="J370">
        <v>8.9599999999999992E-3</v>
      </c>
      <c r="K370">
        <v>84.044300000000007</v>
      </c>
      <c r="L370">
        <v>3.722</v>
      </c>
      <c r="M370">
        <f t="shared" si="40"/>
        <v>1.5191775078255478</v>
      </c>
      <c r="N370">
        <f t="shared" si="41"/>
        <v>4.2590966072727304E-2</v>
      </c>
      <c r="O370">
        <f t="shared" si="42"/>
        <v>3.7111250461389771</v>
      </c>
      <c r="P370">
        <f t="shared" si="43"/>
        <v>0.2653786031348902</v>
      </c>
      <c r="Q370">
        <f t="shared" si="44"/>
        <v>0.16435150773733936</v>
      </c>
      <c r="R370">
        <f t="shared" si="45"/>
        <v>1.3590980233630416E-2</v>
      </c>
      <c r="S370">
        <f t="shared" si="46"/>
        <v>2.1671863930275478E-3</v>
      </c>
      <c r="T370">
        <f t="shared" si="47"/>
        <v>0.20790616504980264</v>
      </c>
      <c r="U370">
        <v>6.3</v>
      </c>
      <c r="V370">
        <v>3.74</v>
      </c>
      <c r="W370" s="9" t="s">
        <v>66</v>
      </c>
    </row>
    <row r="371" spans="1:23">
      <c r="A371" t="s">
        <v>729</v>
      </c>
      <c r="B371" t="s">
        <v>728</v>
      </c>
      <c r="C371">
        <v>0.34</v>
      </c>
      <c r="D371">
        <v>0.04</v>
      </c>
      <c r="E371">
        <v>1.19</v>
      </c>
      <c r="F371">
        <v>0.1</v>
      </c>
      <c r="G371">
        <v>3066</v>
      </c>
      <c r="H371">
        <v>110</v>
      </c>
      <c r="I371">
        <v>0.23873</v>
      </c>
      <c r="J371">
        <v>6.3600000000000004E-2</v>
      </c>
      <c r="K371">
        <v>46.32</v>
      </c>
      <c r="L371">
        <v>3.7</v>
      </c>
      <c r="M371">
        <f t="shared" si="40"/>
        <v>4.3789351261271463</v>
      </c>
      <c r="N371">
        <f t="shared" si="41"/>
        <v>0.16129169760460857</v>
      </c>
      <c r="O371">
        <f t="shared" si="42"/>
        <v>3.6095945032687395</v>
      </c>
      <c r="P371">
        <f t="shared" si="43"/>
        <v>0.35953878986805798</v>
      </c>
      <c r="Q371">
        <f t="shared" si="44"/>
        <v>0.28833116714366014</v>
      </c>
      <c r="R371">
        <f t="shared" si="45"/>
        <v>5.8117531431750497E-2</v>
      </c>
      <c r="S371">
        <f t="shared" si="46"/>
        <v>4.3167579404170674E-2</v>
      </c>
      <c r="T371">
        <f t="shared" si="47"/>
        <v>0.20221817945483136</v>
      </c>
      <c r="U371">
        <v>6.3</v>
      </c>
      <c r="V371">
        <v>3.74</v>
      </c>
      <c r="W371" s="9" t="s">
        <v>66</v>
      </c>
    </row>
    <row r="372" spans="1:23" s="7" customFormat="1">
      <c r="A372" s="7" t="s">
        <v>730</v>
      </c>
      <c r="B372" s="7" t="s">
        <v>731</v>
      </c>
      <c r="G372" s="7">
        <v>554.58000000000004</v>
      </c>
      <c r="H372" s="7">
        <v>1.25</v>
      </c>
      <c r="I372" s="7">
        <v>0.55800000000000005</v>
      </c>
      <c r="J372" s="7">
        <v>6.7000000000000004E-2</v>
      </c>
      <c r="M372" s="7">
        <f t="shared" si="40"/>
        <v>0</v>
      </c>
      <c r="N372" s="7" t="e">
        <f t="shared" si="41"/>
        <v>#DIV/0!</v>
      </c>
      <c r="O372" s="7">
        <f t="shared" si="42"/>
        <v>0</v>
      </c>
      <c r="P372" s="7" t="e">
        <f t="shared" si="43"/>
        <v>#DIV/0!</v>
      </c>
      <c r="Q372" s="7">
        <f t="shared" si="44"/>
        <v>0</v>
      </c>
      <c r="R372" s="7">
        <f t="shared" si="45"/>
        <v>0</v>
      </c>
      <c r="S372" s="7">
        <f t="shared" si="46"/>
        <v>0</v>
      </c>
      <c r="T372" s="7" t="e">
        <f t="shared" si="47"/>
        <v>#DIV/0!</v>
      </c>
      <c r="W372" s="8"/>
    </row>
    <row r="373" spans="1:23">
      <c r="A373" t="s">
        <v>732</v>
      </c>
      <c r="B373" t="s">
        <v>733</v>
      </c>
      <c r="C373">
        <v>0.1</v>
      </c>
      <c r="D373">
        <v>0.08</v>
      </c>
      <c r="E373">
        <v>1.29</v>
      </c>
      <c r="F373">
        <v>0.16</v>
      </c>
      <c r="G373">
        <v>6.8378503000000004</v>
      </c>
      <c r="H373">
        <v>1E-3</v>
      </c>
      <c r="I373">
        <v>0.29595199999999999</v>
      </c>
      <c r="J373">
        <v>0.04</v>
      </c>
      <c r="K373">
        <v>90.691999999999993</v>
      </c>
      <c r="L373">
        <v>4.4000000000000004</v>
      </c>
      <c r="M373">
        <f t="shared" si="40"/>
        <v>7.6785824666231892E-2</v>
      </c>
      <c r="N373">
        <f t="shared" si="41"/>
        <v>3.1746165652732136E-3</v>
      </c>
      <c r="O373">
        <f t="shared" si="42"/>
        <v>0.95846089327879291</v>
      </c>
      <c r="P373">
        <f t="shared" si="43"/>
        <v>9.2724955698009273E-2</v>
      </c>
      <c r="Q373">
        <f t="shared" si="44"/>
        <v>4.6500550549405571E-2</v>
      </c>
      <c r="R373">
        <f t="shared" si="45"/>
        <v>1.2435535248302985E-2</v>
      </c>
      <c r="S373">
        <f t="shared" si="46"/>
        <v>4.6723304899825656E-5</v>
      </c>
      <c r="T373">
        <f t="shared" si="47"/>
        <v>7.9252580322794253E-2</v>
      </c>
      <c r="U373">
        <v>2.0520547945205481</v>
      </c>
      <c r="V373">
        <v>16.298200000000001</v>
      </c>
      <c r="W373" s="9" t="s">
        <v>734</v>
      </c>
    </row>
    <row r="374" spans="1:23">
      <c r="A374" t="s">
        <v>735</v>
      </c>
      <c r="B374" t="s">
        <v>736</v>
      </c>
      <c r="C374">
        <v>0.13</v>
      </c>
      <c r="D374">
        <v>0.02</v>
      </c>
      <c r="E374">
        <v>1.1599999999999999</v>
      </c>
      <c r="F374">
        <v>0.08</v>
      </c>
      <c r="G374">
        <v>1068.49</v>
      </c>
      <c r="H374">
        <v>3.94</v>
      </c>
      <c r="I374">
        <v>0.14000000000000001</v>
      </c>
      <c r="J374">
        <v>0.03</v>
      </c>
      <c r="K374">
        <v>17</v>
      </c>
      <c r="L374">
        <v>0.03</v>
      </c>
      <c r="M374">
        <f t="shared" si="40"/>
        <v>2.1501614016392221</v>
      </c>
      <c r="N374">
        <f t="shared" si="41"/>
        <v>4.9710812049567094E-2</v>
      </c>
      <c r="O374">
        <f t="shared" si="42"/>
        <v>0.93452202641421456</v>
      </c>
      <c r="P374">
        <f t="shared" si="43"/>
        <v>4.3199416004119771E-2</v>
      </c>
      <c r="Q374">
        <f t="shared" si="44"/>
        <v>1.649156517201555E-3</v>
      </c>
      <c r="R374">
        <f t="shared" si="45"/>
        <v>4.0034603334758263E-3</v>
      </c>
      <c r="S374">
        <f t="shared" si="46"/>
        <v>1.148666742809012E-3</v>
      </c>
      <c r="T374">
        <f t="shared" si="47"/>
        <v>4.2966529950078831E-2</v>
      </c>
      <c r="U374">
        <v>6.9726027397260273</v>
      </c>
      <c r="V374">
        <v>7.1</v>
      </c>
      <c r="W374" s="9" t="s">
        <v>115</v>
      </c>
    </row>
    <row r="375" spans="1:23">
      <c r="A375" t="s">
        <v>737</v>
      </c>
      <c r="B375" t="s">
        <v>738</v>
      </c>
      <c r="C375">
        <v>0.13</v>
      </c>
      <c r="D375">
        <v>0.03</v>
      </c>
      <c r="E375">
        <v>1.03</v>
      </c>
      <c r="F375">
        <v>7.0000000000000007E-2</v>
      </c>
      <c r="G375">
        <v>3.0965828000000002</v>
      </c>
      <c r="H375">
        <v>7.8449199999999998E-6</v>
      </c>
      <c r="I375">
        <v>1.0273600000000001E-2</v>
      </c>
      <c r="J375">
        <v>5.9312499999999999E-3</v>
      </c>
      <c r="K375">
        <v>69.400599999999997</v>
      </c>
      <c r="L375">
        <v>0.44652199999999997</v>
      </c>
      <c r="M375">
        <f t="shared" si="40"/>
        <v>4.2008673041162507E-2</v>
      </c>
      <c r="N375">
        <f t="shared" si="41"/>
        <v>9.5165278998508591E-4</v>
      </c>
      <c r="O375">
        <f t="shared" si="42"/>
        <v>0.50746120081859991</v>
      </c>
      <c r="P375">
        <f t="shared" si="43"/>
        <v>2.3222459322304066E-2</v>
      </c>
      <c r="Q375">
        <f t="shared" si="44"/>
        <v>3.264994687537613E-3</v>
      </c>
      <c r="R375">
        <f t="shared" si="45"/>
        <v>3.092555953123787E-5</v>
      </c>
      <c r="S375">
        <f t="shared" si="46"/>
        <v>4.2853609722367184E-7</v>
      </c>
      <c r="T375">
        <f t="shared" si="47"/>
        <v>2.2991769616376698E-2</v>
      </c>
      <c r="U375">
        <v>9.5</v>
      </c>
      <c r="V375">
        <v>2.5222600000000002</v>
      </c>
      <c r="W375" s="9" t="s">
        <v>33</v>
      </c>
    </row>
    <row r="376" spans="1:23">
      <c r="A376" t="s">
        <v>739</v>
      </c>
      <c r="B376" t="s">
        <v>738</v>
      </c>
      <c r="C376">
        <v>0.13</v>
      </c>
      <c r="D376">
        <v>0.03</v>
      </c>
      <c r="E376">
        <v>1.03</v>
      </c>
      <c r="F376">
        <v>7.0000000000000007E-2</v>
      </c>
      <c r="G376">
        <v>3805.6705000000002</v>
      </c>
      <c r="H376">
        <v>422.69499999999999</v>
      </c>
      <c r="I376">
        <v>0.25208599999999998</v>
      </c>
      <c r="J376">
        <v>3.3405400000000002E-2</v>
      </c>
      <c r="K376">
        <v>25.470800000000001</v>
      </c>
      <c r="L376">
        <v>1.52643</v>
      </c>
      <c r="M376">
        <f t="shared" si="40"/>
        <v>4.8198991850413115</v>
      </c>
      <c r="N376">
        <f t="shared" si="41"/>
        <v>0.37322576215680209</v>
      </c>
      <c r="O376">
        <f t="shared" si="42"/>
        <v>1.9306232434427211</v>
      </c>
      <c r="P376">
        <f t="shared" si="43"/>
        <v>0.16262898032170311</v>
      </c>
      <c r="Q376">
        <f t="shared" si="44"/>
        <v>0.11569959473154642</v>
      </c>
      <c r="R376">
        <f t="shared" si="45"/>
        <v>1.7361094926198736E-2</v>
      </c>
      <c r="S376">
        <f t="shared" si="46"/>
        <v>7.1477968808827161E-2</v>
      </c>
      <c r="T376">
        <f t="shared" si="47"/>
        <v>8.7471603262777031E-2</v>
      </c>
      <c r="U376">
        <v>9.5</v>
      </c>
      <c r="V376">
        <v>2.5222600000000002</v>
      </c>
      <c r="W376" s="9" t="s">
        <v>33</v>
      </c>
    </row>
    <row r="377" spans="1:23">
      <c r="A377" t="s">
        <v>740</v>
      </c>
      <c r="B377" t="s">
        <v>741</v>
      </c>
      <c r="C377">
        <v>-0.15</v>
      </c>
      <c r="D377">
        <v>0.03</v>
      </c>
      <c r="E377">
        <v>1.74</v>
      </c>
      <c r="F377">
        <v>0.19</v>
      </c>
      <c r="G377">
        <v>772</v>
      </c>
      <c r="H377">
        <v>11</v>
      </c>
      <c r="I377">
        <v>0.12</v>
      </c>
      <c r="J377">
        <v>6.3E-2</v>
      </c>
      <c r="K377">
        <v>44.3</v>
      </c>
      <c r="L377">
        <v>3.8</v>
      </c>
      <c r="M377">
        <f t="shared" si="40"/>
        <v>1.9818283651666948</v>
      </c>
      <c r="N377">
        <f t="shared" si="41"/>
        <v>7.4551579158736919E-2</v>
      </c>
      <c r="O377">
        <f t="shared" si="42"/>
        <v>2.8710196294797896</v>
      </c>
      <c r="P377">
        <f t="shared" si="43"/>
        <v>0.32404117963018092</v>
      </c>
      <c r="Q377">
        <f t="shared" si="44"/>
        <v>0.24627256415402257</v>
      </c>
      <c r="R377">
        <f t="shared" si="45"/>
        <v>2.2022025567032477E-2</v>
      </c>
      <c r="S377">
        <f t="shared" si="46"/>
        <v>1.3636103594247707E-2</v>
      </c>
      <c r="T377">
        <f t="shared" si="47"/>
        <v>0.20900142896596172</v>
      </c>
      <c r="U377">
        <v>3.4904109589041101</v>
      </c>
      <c r="V377">
        <v>7.9</v>
      </c>
      <c r="W377" s="9" t="s">
        <v>25</v>
      </c>
    </row>
    <row r="378" spans="1:23" s="7" customFormat="1">
      <c r="A378" s="7" t="s">
        <v>742</v>
      </c>
      <c r="B378" s="7" t="s">
        <v>743</v>
      </c>
      <c r="M378" s="7">
        <f t="shared" si="40"/>
        <v>0</v>
      </c>
      <c r="N378" s="7" t="e">
        <f t="shared" si="41"/>
        <v>#DIV/0!</v>
      </c>
      <c r="O378" s="7">
        <f t="shared" si="42"/>
        <v>0</v>
      </c>
      <c r="P378" s="7" t="e">
        <f t="shared" si="43"/>
        <v>#DIV/0!</v>
      </c>
      <c r="Q378" s="7">
        <f t="shared" si="44"/>
        <v>0</v>
      </c>
      <c r="R378" s="7">
        <f t="shared" si="45"/>
        <v>0</v>
      </c>
      <c r="S378" s="7" t="e">
        <f t="shared" si="46"/>
        <v>#DIV/0!</v>
      </c>
      <c r="T378" s="7" t="e">
        <f t="shared" si="47"/>
        <v>#DIV/0!</v>
      </c>
      <c r="U378" s="7">
        <v>16.74794520547945</v>
      </c>
      <c r="V378" s="7">
        <v>2.7</v>
      </c>
      <c r="W378" s="8"/>
    </row>
    <row r="379" spans="1:23">
      <c r="A379" t="s">
        <v>744</v>
      </c>
      <c r="B379" t="s">
        <v>745</v>
      </c>
      <c r="C379">
        <v>0.3</v>
      </c>
      <c r="D379">
        <v>0.05</v>
      </c>
      <c r="E379">
        <v>1.05</v>
      </c>
      <c r="F379">
        <v>0.08</v>
      </c>
      <c r="G379">
        <v>461.2</v>
      </c>
      <c r="H379">
        <v>1.7</v>
      </c>
      <c r="I379">
        <v>0.13700000000000001</v>
      </c>
      <c r="J379">
        <v>2.5999999999999999E-2</v>
      </c>
      <c r="K379">
        <v>37.6</v>
      </c>
      <c r="L379">
        <v>1.2</v>
      </c>
      <c r="M379">
        <f t="shared" si="40"/>
        <v>1.1879387684833091</v>
      </c>
      <c r="N379">
        <f t="shared" si="41"/>
        <v>3.031077264944081E-2</v>
      </c>
      <c r="O379">
        <f t="shared" si="42"/>
        <v>1.4623104938982279</v>
      </c>
      <c r="P379">
        <f t="shared" si="43"/>
        <v>8.7899858668950073E-2</v>
      </c>
      <c r="Q379">
        <f t="shared" si="44"/>
        <v>4.6669483847815788E-2</v>
      </c>
      <c r="R379">
        <f t="shared" si="45"/>
        <v>5.3083830201710791E-3</v>
      </c>
      <c r="S379">
        <f t="shared" si="46"/>
        <v>1.7967099158911464E-3</v>
      </c>
      <c r="T379">
        <f t="shared" si="47"/>
        <v>7.4276088578957608E-2</v>
      </c>
      <c r="U379">
        <v>5</v>
      </c>
      <c r="V379">
        <v>4.3</v>
      </c>
      <c r="W379" s="9" t="s">
        <v>66</v>
      </c>
    </row>
    <row r="380" spans="1:23" s="7" customFormat="1">
      <c r="A380" s="7" t="s">
        <v>746</v>
      </c>
      <c r="B380" s="7" t="s">
        <v>747</v>
      </c>
      <c r="G380" s="7">
        <v>14.18643</v>
      </c>
      <c r="H380" s="7">
        <v>2.0000000000000002E-5</v>
      </c>
      <c r="I380" s="7">
        <v>0.35899999999999999</v>
      </c>
      <c r="J380" s="7">
        <v>1E-3</v>
      </c>
      <c r="M380" s="7">
        <f t="shared" si="40"/>
        <v>0</v>
      </c>
      <c r="N380" s="7" t="e">
        <f t="shared" si="41"/>
        <v>#DIV/0!</v>
      </c>
      <c r="O380" s="7">
        <f t="shared" si="42"/>
        <v>0</v>
      </c>
      <c r="P380" s="7" t="e">
        <f t="shared" si="43"/>
        <v>#DIV/0!</v>
      </c>
      <c r="Q380" s="7">
        <f t="shared" si="44"/>
        <v>0</v>
      </c>
      <c r="R380" s="7">
        <f t="shared" si="45"/>
        <v>0</v>
      </c>
      <c r="S380" s="7">
        <f t="shared" si="46"/>
        <v>0</v>
      </c>
      <c r="T380" s="7" t="e">
        <f t="shared" si="47"/>
        <v>#DIV/0!</v>
      </c>
      <c r="W380" s="8"/>
    </row>
    <row r="381" spans="1:23">
      <c r="A381" t="s">
        <v>748</v>
      </c>
      <c r="B381" t="s">
        <v>749</v>
      </c>
      <c r="C381">
        <v>-0.24</v>
      </c>
      <c r="D381">
        <v>0.01</v>
      </c>
      <c r="E381">
        <v>0.9</v>
      </c>
      <c r="F381">
        <v>0.06</v>
      </c>
      <c r="G381">
        <v>14.275</v>
      </c>
      <c r="H381">
        <v>5.0000000000000001E-3</v>
      </c>
      <c r="I381">
        <v>0.23</v>
      </c>
      <c r="J381">
        <v>0.14000000000000001</v>
      </c>
      <c r="K381">
        <v>3.02</v>
      </c>
      <c r="L381">
        <v>0.33</v>
      </c>
      <c r="M381">
        <f t="shared" si="40"/>
        <v>0.11124222619833145</v>
      </c>
      <c r="N381">
        <f t="shared" si="41"/>
        <v>2.4721859436718338E-3</v>
      </c>
      <c r="O381">
        <f t="shared" si="42"/>
        <v>3.2691541233545215E-2</v>
      </c>
      <c r="P381">
        <f t="shared" si="43"/>
        <v>4.0134093223692701E-3</v>
      </c>
      <c r="Q381">
        <f t="shared" si="44"/>
        <v>3.5722545056522913E-3</v>
      </c>
      <c r="R381">
        <f t="shared" si="45"/>
        <v>1.1114640774154325E-3</v>
      </c>
      <c r="S381">
        <f t="shared" si="46"/>
        <v>3.8168758007641822E-6</v>
      </c>
      <c r="T381">
        <f t="shared" si="47"/>
        <v>1.4529573881575651E-3</v>
      </c>
      <c r="U381">
        <f>2818/365</f>
        <v>7.720547945205479</v>
      </c>
      <c r="V381">
        <v>2.64</v>
      </c>
      <c r="W381" s="9" t="s">
        <v>292</v>
      </c>
    </row>
    <row r="382" spans="1:23">
      <c r="A382" t="s">
        <v>750</v>
      </c>
      <c r="B382" t="s">
        <v>751</v>
      </c>
      <c r="C382">
        <v>-7.0000000000000007E-2</v>
      </c>
      <c r="D382">
        <v>0.03</v>
      </c>
      <c r="E382">
        <v>0.79</v>
      </c>
      <c r="F382">
        <v>0.08</v>
      </c>
      <c r="G382">
        <v>2.2189999999999999</v>
      </c>
      <c r="H382">
        <v>5.0000000000000001E-4</v>
      </c>
      <c r="I382">
        <v>4.1000000000000003E-3</v>
      </c>
      <c r="J382">
        <v>2E-3</v>
      </c>
      <c r="K382">
        <v>205</v>
      </c>
      <c r="L382">
        <v>6</v>
      </c>
      <c r="M382">
        <f t="shared" si="40"/>
        <v>3.0792999075138258E-2</v>
      </c>
      <c r="N382">
        <f t="shared" si="41"/>
        <v>1.0394364216236276E-3</v>
      </c>
      <c r="O382">
        <f t="shared" si="42"/>
        <v>1.1239945228326462</v>
      </c>
      <c r="P382">
        <f t="shared" si="43"/>
        <v>8.270578104167349E-2</v>
      </c>
      <c r="Q382">
        <f t="shared" si="44"/>
        <v>3.2897400668272569E-2</v>
      </c>
      <c r="R382">
        <f t="shared" si="45"/>
        <v>9.2169100234851934E-6</v>
      </c>
      <c r="S382">
        <f t="shared" si="46"/>
        <v>8.4422001114063878E-5</v>
      </c>
      <c r="T382">
        <f t="shared" si="47"/>
        <v>7.5881486773511989E-2</v>
      </c>
      <c r="U382">
        <v>7.3972602739726029E-2</v>
      </c>
      <c r="V382">
        <v>15</v>
      </c>
      <c r="W382" s="9" t="s">
        <v>33</v>
      </c>
    </row>
    <row r="383" spans="1:23">
      <c r="A383" t="s">
        <v>752</v>
      </c>
      <c r="B383" t="s">
        <v>753</v>
      </c>
      <c r="C383">
        <v>0.24</v>
      </c>
      <c r="D383">
        <v>0.05</v>
      </c>
      <c r="E383">
        <v>1</v>
      </c>
      <c r="F383">
        <v>7.0000000000000007E-2</v>
      </c>
      <c r="G383">
        <v>2915.0369000000001</v>
      </c>
      <c r="H383">
        <v>28.860600000000002</v>
      </c>
      <c r="I383">
        <v>0.31310500000000002</v>
      </c>
      <c r="J383">
        <v>1.91296E-2</v>
      </c>
      <c r="K383">
        <v>23.238299999999999</v>
      </c>
      <c r="L383">
        <v>0.46116499999999999</v>
      </c>
      <c r="M383">
        <f t="shared" si="40"/>
        <v>3.995466203634837</v>
      </c>
      <c r="N383">
        <f t="shared" si="41"/>
        <v>9.6885704099429995E-2</v>
      </c>
      <c r="O383">
        <f t="shared" si="42"/>
        <v>1.5508058616730875</v>
      </c>
      <c r="P383">
        <f t="shared" si="43"/>
        <v>7.9479247165745753E-2</v>
      </c>
      <c r="Q383">
        <f t="shared" si="44"/>
        <v>3.0775804822145744E-2</v>
      </c>
      <c r="R383">
        <f t="shared" si="45"/>
        <v>1.0298252019820988E-2</v>
      </c>
      <c r="S383">
        <f t="shared" si="46"/>
        <v>5.1179669631171553E-3</v>
      </c>
      <c r="T383">
        <f t="shared" si="47"/>
        <v>7.2370940211410759E-2</v>
      </c>
      <c r="U383">
        <v>10</v>
      </c>
      <c r="V383">
        <v>3.1028899999999999</v>
      </c>
      <c r="W383" s="9" t="s">
        <v>33</v>
      </c>
    </row>
    <row r="384" spans="1:23">
      <c r="A384" t="s">
        <v>754</v>
      </c>
      <c r="B384" t="s">
        <v>753</v>
      </c>
      <c r="C384">
        <v>0.24</v>
      </c>
      <c r="D384">
        <v>0.05</v>
      </c>
      <c r="E384">
        <v>1</v>
      </c>
      <c r="F384">
        <v>7.0000000000000007E-2</v>
      </c>
      <c r="G384">
        <v>17.111027</v>
      </c>
      <c r="H384">
        <v>4.83338E-3</v>
      </c>
      <c r="I384">
        <v>0.23746999999999999</v>
      </c>
      <c r="J384">
        <v>8.1691200000000005E-2</v>
      </c>
      <c r="K384">
        <v>4.8431100000000002</v>
      </c>
      <c r="L384">
        <v>0.51388100000000003</v>
      </c>
      <c r="M384">
        <f t="shared" si="40"/>
        <v>0.13001360726507713</v>
      </c>
      <c r="N384">
        <f t="shared" si="41"/>
        <v>3.0337496328230072E-3</v>
      </c>
      <c r="O384">
        <f t="shared" si="42"/>
        <v>5.9633319916803817E-2</v>
      </c>
      <c r="P384">
        <f t="shared" si="43"/>
        <v>7.0202462631528701E-3</v>
      </c>
      <c r="Q384">
        <f t="shared" si="44"/>
        <v>6.3274280518441786E-3</v>
      </c>
      <c r="R384">
        <f t="shared" si="45"/>
        <v>1.2259744017394016E-3</v>
      </c>
      <c r="S384">
        <f t="shared" si="46"/>
        <v>5.6149073892424503E-6</v>
      </c>
      <c r="T384">
        <f t="shared" si="47"/>
        <v>2.7828882627841784E-3</v>
      </c>
      <c r="U384">
        <v>10</v>
      </c>
      <c r="V384">
        <v>3.1028899999999999</v>
      </c>
      <c r="W384" s="9" t="s">
        <v>33</v>
      </c>
    </row>
    <row r="385" spans="1:23">
      <c r="A385" t="s">
        <v>755</v>
      </c>
      <c r="B385" t="s">
        <v>756</v>
      </c>
      <c r="C385">
        <v>0.23</v>
      </c>
      <c r="D385">
        <v>0.02</v>
      </c>
      <c r="E385">
        <v>1.0900000000000001</v>
      </c>
      <c r="F385">
        <v>0.08</v>
      </c>
      <c r="G385">
        <v>1038.0999999999999</v>
      </c>
      <c r="H385">
        <v>5.0999999999999996</v>
      </c>
      <c r="I385">
        <v>0.18</v>
      </c>
      <c r="J385">
        <v>0.02</v>
      </c>
      <c r="K385">
        <v>36.4</v>
      </c>
      <c r="L385">
        <v>1.2</v>
      </c>
      <c r="M385">
        <f t="shared" si="40"/>
        <v>2.0658861482063098</v>
      </c>
      <c r="N385">
        <f t="shared" si="41"/>
        <v>5.0992457584188799E-2</v>
      </c>
      <c r="O385">
        <f t="shared" si="42"/>
        <v>1.8888183720475888</v>
      </c>
      <c r="P385">
        <f t="shared" si="43"/>
        <v>0.1117034707090914</v>
      </c>
      <c r="Q385">
        <f t="shared" si="44"/>
        <v>6.22687375400304E-2</v>
      </c>
      <c r="R385">
        <f t="shared" si="45"/>
        <v>7.0274350344887559E-3</v>
      </c>
      <c r="S385">
        <f t="shared" si="46"/>
        <v>3.0931425031123223E-3</v>
      </c>
      <c r="T385">
        <f t="shared" si="47"/>
        <v>9.2419247561961515E-2</v>
      </c>
      <c r="U385">
        <v>3.087671232876712</v>
      </c>
      <c r="V385">
        <v>1.6</v>
      </c>
      <c r="W385" s="9" t="s">
        <v>292</v>
      </c>
    </row>
    <row r="386" spans="1:23">
      <c r="A386" t="s">
        <v>757</v>
      </c>
      <c r="B386" t="s">
        <v>758</v>
      </c>
      <c r="C386">
        <v>-0.49</v>
      </c>
      <c r="D386">
        <v>0.02</v>
      </c>
      <c r="E386">
        <v>1.08</v>
      </c>
      <c r="F386">
        <v>0.08</v>
      </c>
      <c r="G386">
        <v>4885</v>
      </c>
      <c r="H386">
        <v>1600</v>
      </c>
      <c r="I386">
        <v>0.56999999999999995</v>
      </c>
      <c r="J386">
        <v>0.1</v>
      </c>
      <c r="K386">
        <v>48</v>
      </c>
      <c r="L386">
        <v>1</v>
      </c>
      <c r="M386">
        <f t="shared" ref="M386:M449" si="48">(G386/365)^(2/3)*E386^(1/3)</f>
        <v>5.7834775517063202</v>
      </c>
      <c r="N386">
        <f t="shared" ref="N386:N449" si="49">SQRT((2/3*(G386/365)^(-1/3)*E386^(1/3)*(H386/365))^2+(1/3*(G386/365)^(2/3)*E386^(-2/3)*F386)^2)</f>
        <v>1.2709024722554116</v>
      </c>
      <c r="O386">
        <f t="shared" ref="O386:O449" si="50">0.004919*K386*SQRT(1-I386^2)*G386^(1/3)*E386^(2/3)</f>
        <v>3.4650231481702987</v>
      </c>
      <c r="P386">
        <f t="shared" ref="P386:P449" si="51">SQRT(Q386^2+R386^2+S386^2+T386^2)</f>
        <v>0.51302490126321487</v>
      </c>
      <c r="Q386">
        <f t="shared" ref="Q386:Q449" si="52">0.004919*SQRT(1-I386^2)*G386^(1/3)*E386^(2/3)*L386</f>
        <v>7.2187982253547875E-2</v>
      </c>
      <c r="R386">
        <f t="shared" ref="R386:R449" si="53">0.004919*K386*I386/SQRT(1-I386^2)*G386^(1/3)*E386^(2/3)*J386</f>
        <v>0.2925586127176818</v>
      </c>
      <c r="S386">
        <f t="shared" ref="S386:S449" si="54">0.004919*K386*SQRT(1-I386^2)*1/3*G386^(-2/3)*E386^(2/3)*H386</f>
        <v>0.37830344845257469</v>
      </c>
      <c r="T386">
        <f t="shared" ref="T386:T449" si="55">0.004919*K386*SQRT(1-I386^2)*G386^(1/3)*2/3*E386^(-1/3)*F386</f>
        <v>0.17111225423063203</v>
      </c>
      <c r="U386">
        <v>6</v>
      </c>
      <c r="V386">
        <v>3.44</v>
      </c>
      <c r="W386" s="9" t="s">
        <v>320</v>
      </c>
    </row>
    <row r="387" spans="1:23">
      <c r="A387" t="s">
        <v>759</v>
      </c>
      <c r="B387" t="s">
        <v>760</v>
      </c>
      <c r="C387">
        <v>0.3</v>
      </c>
      <c r="D387">
        <v>0.02</v>
      </c>
      <c r="E387">
        <v>1.19</v>
      </c>
      <c r="F387">
        <v>0.08</v>
      </c>
      <c r="G387">
        <v>1606.3</v>
      </c>
      <c r="H387">
        <v>7.2</v>
      </c>
      <c r="I387">
        <v>0.25900000000000001</v>
      </c>
      <c r="J387">
        <v>1.7000000000000001E-2</v>
      </c>
      <c r="K387">
        <v>140.5</v>
      </c>
      <c r="L387">
        <v>2.1</v>
      </c>
      <c r="M387">
        <f t="shared" si="48"/>
        <v>2.8458031149171852</v>
      </c>
      <c r="N387">
        <f t="shared" si="49"/>
        <v>6.4335998846517195E-2</v>
      </c>
      <c r="O387">
        <f t="shared" si="50"/>
        <v>8.7790726548868196</v>
      </c>
      <c r="P387">
        <f t="shared" si="51"/>
        <v>0.41703413428373248</v>
      </c>
      <c r="Q387">
        <f t="shared" si="52"/>
        <v>0.13121745605168911</v>
      </c>
      <c r="R387">
        <f t="shared" si="53"/>
        <v>4.143366883884525E-2</v>
      </c>
      <c r="S387">
        <f t="shared" si="54"/>
        <v>1.3116960948595147E-2</v>
      </c>
      <c r="T387">
        <f t="shared" si="55"/>
        <v>0.39345983887447927</v>
      </c>
      <c r="U387">
        <v>9.9</v>
      </c>
      <c r="V387">
        <v>5.306</v>
      </c>
      <c r="W387" s="9" t="s">
        <v>761</v>
      </c>
    </row>
    <row r="388" spans="1:23">
      <c r="A388" t="s">
        <v>762</v>
      </c>
      <c r="B388" t="s">
        <v>763</v>
      </c>
      <c r="C388">
        <v>-7.0000000000000007E-2</v>
      </c>
      <c r="D388">
        <v>0.02</v>
      </c>
      <c r="E388">
        <v>0.77</v>
      </c>
      <c r="F388">
        <v>7.0000000000000007E-2</v>
      </c>
      <c r="G388">
        <v>24.355599999999999</v>
      </c>
      <c r="H388">
        <v>4.5999999999999999E-3</v>
      </c>
      <c r="I388">
        <v>5.5E-2</v>
      </c>
      <c r="J388">
        <v>3.9E-2</v>
      </c>
      <c r="K388">
        <v>51.9</v>
      </c>
      <c r="L388">
        <v>2.6</v>
      </c>
      <c r="M388">
        <f t="shared" si="48"/>
        <v>0.15078826841905399</v>
      </c>
      <c r="N388">
        <f t="shared" si="49"/>
        <v>4.569380911621259E-3</v>
      </c>
      <c r="O388">
        <f t="shared" si="50"/>
        <v>0.62074477914913173</v>
      </c>
      <c r="P388">
        <f t="shared" si="51"/>
        <v>4.8827686182336349E-2</v>
      </c>
      <c r="Q388">
        <f t="shared" si="52"/>
        <v>3.1097040959301402E-2</v>
      </c>
      <c r="R388">
        <f t="shared" si="53"/>
        <v>1.3355375523708092E-3</v>
      </c>
      <c r="S388">
        <f t="shared" si="54"/>
        <v>3.9079663870403606E-5</v>
      </c>
      <c r="T388">
        <f t="shared" si="55"/>
        <v>3.7620895706007983E-2</v>
      </c>
      <c r="U388">
        <f>4798.799069/365</f>
        <v>13.14739470958904</v>
      </c>
      <c r="V388">
        <v>7.7</v>
      </c>
      <c r="W388" s="9" t="s">
        <v>100</v>
      </c>
    </row>
    <row r="389" spans="1:23">
      <c r="A389" t="s">
        <v>764</v>
      </c>
      <c r="B389" t="s">
        <v>765</v>
      </c>
      <c r="C389">
        <v>-0.2</v>
      </c>
      <c r="D389">
        <v>0.02</v>
      </c>
      <c r="E389">
        <v>1.58</v>
      </c>
      <c r="F389">
        <v>0.04</v>
      </c>
      <c r="G389">
        <v>345.53</v>
      </c>
      <c r="H389">
        <v>1.7</v>
      </c>
      <c r="I389">
        <v>0.129</v>
      </c>
      <c r="J389">
        <v>4.4999999999999998E-2</v>
      </c>
      <c r="K389">
        <v>49.3</v>
      </c>
      <c r="L389">
        <v>2.9</v>
      </c>
      <c r="M389">
        <f t="shared" si="48"/>
        <v>1.1229169208536218</v>
      </c>
      <c r="N389">
        <f t="shared" si="49"/>
        <v>1.0166706652160934E-2</v>
      </c>
      <c r="O389">
        <f t="shared" si="50"/>
        <v>2.2891790796565932</v>
      </c>
      <c r="P389">
        <f t="shared" si="51"/>
        <v>0.14079102746646777</v>
      </c>
      <c r="Q389">
        <f t="shared" si="52"/>
        <v>0.13465759292097609</v>
      </c>
      <c r="R389">
        <f t="shared" si="53"/>
        <v>1.3513563772138686E-2</v>
      </c>
      <c r="S389">
        <f t="shared" si="54"/>
        <v>3.7542369069894646E-3</v>
      </c>
      <c r="T389">
        <f t="shared" si="55"/>
        <v>3.863593383386655E-2</v>
      </c>
      <c r="U389">
        <v>5.05</v>
      </c>
      <c r="V389">
        <v>10.5</v>
      </c>
      <c r="W389" s="9" t="s">
        <v>25</v>
      </c>
    </row>
    <row r="390" spans="1:23" s="7" customFormat="1">
      <c r="A390" s="7" t="s">
        <v>766</v>
      </c>
      <c r="B390" s="7" t="s">
        <v>767</v>
      </c>
      <c r="C390" s="7">
        <v>0.09</v>
      </c>
      <c r="D390" s="7">
        <v>0.04</v>
      </c>
      <c r="E390" s="7">
        <v>1.06</v>
      </c>
      <c r="F390" s="7">
        <v>0.08</v>
      </c>
      <c r="G390" s="7">
        <v>18.201319999999999</v>
      </c>
      <c r="H390" s="7">
        <v>3.8999999999999999E-4</v>
      </c>
      <c r="I390" s="7">
        <v>1.38E-2</v>
      </c>
      <c r="J390" s="7">
        <v>4.4000000000000003E-3</v>
      </c>
      <c r="K390" s="7">
        <v>271.5</v>
      </c>
      <c r="L390" s="7">
        <v>1.5</v>
      </c>
      <c r="M390" s="7">
        <f t="shared" si="48"/>
        <v>0.13813655965571153</v>
      </c>
      <c r="N390" s="7">
        <f t="shared" si="49"/>
        <v>3.4751341364618049E-3</v>
      </c>
      <c r="O390" s="7">
        <f t="shared" si="50"/>
        <v>3.6518267950869774</v>
      </c>
      <c r="P390" s="7">
        <f t="shared" si="51"/>
        <v>0.1848442491695137</v>
      </c>
      <c r="Q390" s="7">
        <f t="shared" si="52"/>
        <v>2.0175838646889377E-2</v>
      </c>
      <c r="R390" s="7">
        <f t="shared" si="53"/>
        <v>2.2178115900160151E-4</v>
      </c>
      <c r="S390" s="7">
        <f t="shared" si="54"/>
        <v>2.6082585403767815E-5</v>
      </c>
      <c r="T390" s="7">
        <f t="shared" si="55"/>
        <v>0.18373971296035105</v>
      </c>
      <c r="V390" s="7">
        <v>16</v>
      </c>
      <c r="W390" s="8" t="s">
        <v>33</v>
      </c>
    </row>
    <row r="391" spans="1:23">
      <c r="A391" t="s">
        <v>768</v>
      </c>
      <c r="B391" t="s">
        <v>769</v>
      </c>
      <c r="C391">
        <v>0.23</v>
      </c>
      <c r="D391">
        <v>0.02</v>
      </c>
      <c r="E391">
        <v>1.1299999999999999</v>
      </c>
      <c r="F391">
        <v>0.08</v>
      </c>
      <c r="G391">
        <v>1378</v>
      </c>
      <c r="H391">
        <v>21</v>
      </c>
      <c r="I391">
        <v>0.22800000000000001</v>
      </c>
      <c r="J391">
        <v>3.7999999999999999E-2</v>
      </c>
      <c r="K391">
        <v>49.7</v>
      </c>
      <c r="L391">
        <v>2</v>
      </c>
      <c r="M391">
        <f t="shared" si="48"/>
        <v>2.5254012043123195</v>
      </c>
      <c r="N391">
        <f t="shared" si="49"/>
        <v>6.4884768539906532E-2</v>
      </c>
      <c r="O391">
        <f t="shared" si="50"/>
        <v>2.8737109294202874</v>
      </c>
      <c r="P391">
        <f t="shared" si="51"/>
        <v>0.18075433763410675</v>
      </c>
      <c r="Q391">
        <f t="shared" si="52"/>
        <v>0.11564229092234557</v>
      </c>
      <c r="R391">
        <f t="shared" si="53"/>
        <v>2.6263092070700673E-2</v>
      </c>
      <c r="S391">
        <f t="shared" si="54"/>
        <v>1.4597951020277219E-2</v>
      </c>
      <c r="T391">
        <f t="shared" si="55"/>
        <v>0.13563237424992508</v>
      </c>
      <c r="U391">
        <v>3.7369863013698632</v>
      </c>
      <c r="V391">
        <v>8.4</v>
      </c>
      <c r="W391" s="9" t="s">
        <v>292</v>
      </c>
    </row>
    <row r="392" spans="1:23">
      <c r="A392" t="s">
        <v>770</v>
      </c>
      <c r="B392" t="s">
        <v>771</v>
      </c>
      <c r="C392">
        <v>0.23</v>
      </c>
      <c r="D392">
        <v>0.02</v>
      </c>
      <c r="E392">
        <v>1.28</v>
      </c>
      <c r="F392">
        <v>0.09</v>
      </c>
      <c r="G392">
        <v>3638</v>
      </c>
      <c r="H392">
        <v>208.5</v>
      </c>
      <c r="I392">
        <v>0.66</v>
      </c>
      <c r="J392">
        <v>0.13500000000000001</v>
      </c>
      <c r="K392">
        <v>104</v>
      </c>
      <c r="L392">
        <v>88</v>
      </c>
      <c r="M392">
        <f t="shared" si="48"/>
        <v>5.028632255002714</v>
      </c>
      <c r="N392">
        <f t="shared" si="49"/>
        <v>0.22540127542351179</v>
      </c>
      <c r="O392">
        <f t="shared" si="50"/>
        <v>6.9683701074901068</v>
      </c>
      <c r="P392">
        <f t="shared" si="51"/>
        <v>6.0084181609866532</v>
      </c>
      <c r="Q392">
        <f t="shared" si="52"/>
        <v>5.8963131678762446</v>
      </c>
      <c r="R392">
        <f t="shared" si="53"/>
        <v>1.1000740194496252</v>
      </c>
      <c r="S392">
        <f t="shared" si="54"/>
        <v>0.13312306829867032</v>
      </c>
      <c r="T392">
        <f t="shared" si="55"/>
        <v>0.32664234878859877</v>
      </c>
      <c r="U392">
        <f>4900/365</f>
        <v>13.424657534246576</v>
      </c>
      <c r="V392">
        <v>9.4</v>
      </c>
      <c r="W392" s="9" t="s">
        <v>115</v>
      </c>
    </row>
    <row r="393" spans="1:23">
      <c r="A393" t="s">
        <v>772</v>
      </c>
      <c r="B393" t="s">
        <v>773</v>
      </c>
      <c r="C393">
        <v>0.28999999999999998</v>
      </c>
      <c r="D393">
        <v>0.05</v>
      </c>
      <c r="E393">
        <v>1.26</v>
      </c>
      <c r="F393">
        <v>0.08</v>
      </c>
      <c r="G393">
        <v>1333</v>
      </c>
      <c r="H393">
        <v>15</v>
      </c>
      <c r="I393">
        <v>0.48</v>
      </c>
      <c r="J393">
        <v>0.06</v>
      </c>
      <c r="K393">
        <v>53.9</v>
      </c>
      <c r="L393">
        <v>3.7</v>
      </c>
      <c r="M393">
        <f t="shared" si="48"/>
        <v>2.5614253598009897</v>
      </c>
      <c r="N393">
        <f t="shared" si="49"/>
        <v>5.7514918712836045E-2</v>
      </c>
      <c r="O393">
        <f t="shared" si="50"/>
        <v>2.9862204401772439</v>
      </c>
      <c r="P393">
        <f t="shared" si="51"/>
        <v>0.26572941754566198</v>
      </c>
      <c r="Q393">
        <f t="shared" si="52"/>
        <v>0.20499101351866053</v>
      </c>
      <c r="R393">
        <f t="shared" si="53"/>
        <v>0.11175045306276586</v>
      </c>
      <c r="S393">
        <f t="shared" si="54"/>
        <v>1.1201126932397764E-2</v>
      </c>
      <c r="T393">
        <f t="shared" si="55"/>
        <v>0.12640086519268759</v>
      </c>
      <c r="U393">
        <v>10.356164383561641</v>
      </c>
      <c r="V393">
        <v>14.7</v>
      </c>
      <c r="W393" s="9" t="s">
        <v>306</v>
      </c>
    </row>
    <row r="394" spans="1:23">
      <c r="A394" t="s">
        <v>774</v>
      </c>
      <c r="B394" t="s">
        <v>775</v>
      </c>
      <c r="C394">
        <v>-0.16</v>
      </c>
      <c r="D394">
        <v>0.03</v>
      </c>
      <c r="E394">
        <v>1.1299999999999999</v>
      </c>
      <c r="F394">
        <v>7.0000000000000007E-2</v>
      </c>
      <c r="G394">
        <v>1035.7</v>
      </c>
      <c r="H394">
        <v>13</v>
      </c>
      <c r="I394">
        <v>0.22</v>
      </c>
      <c r="J394">
        <v>7.0000000000000007E-2</v>
      </c>
      <c r="K394">
        <v>15.5</v>
      </c>
      <c r="L394">
        <v>1</v>
      </c>
      <c r="M394">
        <f t="shared" si="48"/>
        <v>2.0876301273385534</v>
      </c>
      <c r="N394">
        <f t="shared" si="49"/>
        <v>4.6512574395895276E-2</v>
      </c>
      <c r="O394">
        <f t="shared" si="50"/>
        <v>0.81639316203135981</v>
      </c>
      <c r="P394">
        <f t="shared" si="51"/>
        <v>6.400883798392136E-2</v>
      </c>
      <c r="Q394">
        <f t="shared" si="52"/>
        <v>5.2670526582668374E-2</v>
      </c>
      <c r="R394">
        <f t="shared" si="53"/>
        <v>1.3211911197228822E-2</v>
      </c>
      <c r="S394">
        <f t="shared" si="54"/>
        <v>3.4157610332489078E-3</v>
      </c>
      <c r="T394">
        <f t="shared" si="55"/>
        <v>3.3715351824303956E-2</v>
      </c>
      <c r="U394">
        <v>10.75068493150685</v>
      </c>
      <c r="V394">
        <v>8</v>
      </c>
      <c r="W394" s="9" t="s">
        <v>28</v>
      </c>
    </row>
    <row r="395" spans="1:23">
      <c r="A395" t="s">
        <v>776</v>
      </c>
      <c r="B395" t="s">
        <v>777</v>
      </c>
      <c r="C395">
        <v>0.24</v>
      </c>
      <c r="D395">
        <v>0.03</v>
      </c>
      <c r="E395">
        <v>1.21</v>
      </c>
      <c r="F395">
        <v>0.08</v>
      </c>
      <c r="G395">
        <v>466.2</v>
      </c>
      <c r="H395">
        <v>1.7</v>
      </c>
      <c r="I395">
        <v>0.26600000000000001</v>
      </c>
      <c r="J395">
        <v>1.4E-2</v>
      </c>
      <c r="K395">
        <v>29.3</v>
      </c>
      <c r="L395">
        <v>2.1</v>
      </c>
      <c r="M395">
        <f t="shared" si="48"/>
        <v>1.2544347029563339</v>
      </c>
      <c r="N395">
        <f t="shared" si="49"/>
        <v>2.7813627393055002E-2</v>
      </c>
      <c r="O395">
        <f t="shared" si="50"/>
        <v>1.223273766694569</v>
      </c>
      <c r="P395">
        <f t="shared" si="51"/>
        <v>0.1030549760946064</v>
      </c>
      <c r="Q395">
        <f t="shared" si="52"/>
        <v>8.767491160609539E-2</v>
      </c>
      <c r="R395">
        <f t="shared" si="53"/>
        <v>4.9023415886145895E-3</v>
      </c>
      <c r="S395">
        <f t="shared" si="54"/>
        <v>1.4868907503079989E-3</v>
      </c>
      <c r="T395">
        <f t="shared" si="55"/>
        <v>5.3918402939705533E-2</v>
      </c>
      <c r="U395">
        <v>9.2246575342465746</v>
      </c>
      <c r="V395">
        <v>14</v>
      </c>
      <c r="W395" s="9" t="s">
        <v>292</v>
      </c>
    </row>
    <row r="396" spans="1:23">
      <c r="A396" t="s">
        <v>778</v>
      </c>
      <c r="B396" t="s">
        <v>779</v>
      </c>
      <c r="C396">
        <v>0.04</v>
      </c>
      <c r="D396">
        <v>0.02</v>
      </c>
      <c r="E396">
        <v>0.91</v>
      </c>
      <c r="F396">
        <v>7.0000000000000007E-2</v>
      </c>
      <c r="G396">
        <v>11.849</v>
      </c>
      <c r="H396">
        <v>3.0000000000000001E-3</v>
      </c>
      <c r="I396">
        <v>0.4</v>
      </c>
      <c r="J396">
        <v>0.08</v>
      </c>
      <c r="K396">
        <v>4.03</v>
      </c>
      <c r="L396">
        <v>0.33</v>
      </c>
      <c r="M396">
        <f t="shared" si="48"/>
        <v>9.8614252580451547E-2</v>
      </c>
      <c r="N396">
        <f t="shared" si="49"/>
        <v>2.5286253645561735E-3</v>
      </c>
      <c r="O396">
        <f t="shared" si="50"/>
        <v>3.8896423771233923E-2</v>
      </c>
      <c r="P396">
        <f t="shared" si="51"/>
        <v>4.0396883637994789E-3</v>
      </c>
      <c r="Q396">
        <f t="shared" si="52"/>
        <v>3.1850669589347878E-3</v>
      </c>
      <c r="R396">
        <f t="shared" si="53"/>
        <v>1.4817685246184353E-3</v>
      </c>
      <c r="S396">
        <f t="shared" si="54"/>
        <v>3.2826756495260303E-6</v>
      </c>
      <c r="T396">
        <f t="shared" si="55"/>
        <v>1.994688398524817E-3</v>
      </c>
      <c r="U396">
        <f>2770/365</f>
        <v>7.5890410958904111</v>
      </c>
      <c r="V396">
        <v>1.56</v>
      </c>
      <c r="W396" s="9" t="s">
        <v>292</v>
      </c>
    </row>
    <row r="397" spans="1:23">
      <c r="A397" t="s">
        <v>780</v>
      </c>
      <c r="B397" t="s">
        <v>779</v>
      </c>
      <c r="C397">
        <v>0.04</v>
      </c>
      <c r="D397">
        <v>0.02</v>
      </c>
      <c r="E397">
        <v>0.91</v>
      </c>
      <c r="F397">
        <v>7.0000000000000007E-2</v>
      </c>
      <c r="G397">
        <v>33.823</v>
      </c>
      <c r="H397">
        <v>6.5000000000000002E-2</v>
      </c>
      <c r="I397">
        <v>0.16</v>
      </c>
      <c r="J397">
        <v>0.09</v>
      </c>
      <c r="K397">
        <v>2.95</v>
      </c>
      <c r="L397">
        <v>0.28000000000000003</v>
      </c>
      <c r="M397">
        <f t="shared" si="48"/>
        <v>0.19843882106491967</v>
      </c>
      <c r="N397">
        <f t="shared" si="49"/>
        <v>5.0945225112385677E-3</v>
      </c>
      <c r="O397">
        <f t="shared" si="50"/>
        <v>4.3500987209965723E-2</v>
      </c>
      <c r="P397">
        <f t="shared" si="51"/>
        <v>4.7369286457195825E-3</v>
      </c>
      <c r="Q397">
        <f t="shared" si="52"/>
        <v>4.1289072606069156E-3</v>
      </c>
      <c r="R397">
        <f t="shared" si="53"/>
        <v>6.4287173216698095E-4</v>
      </c>
      <c r="S397">
        <f t="shared" si="54"/>
        <v>2.7866285945931976E-5</v>
      </c>
      <c r="T397">
        <f t="shared" si="55"/>
        <v>2.2308198569213193E-3</v>
      </c>
      <c r="U397">
        <f>2770/365</f>
        <v>7.5890410958904111</v>
      </c>
      <c r="V397">
        <v>1.56</v>
      </c>
      <c r="W397" s="9" t="s">
        <v>292</v>
      </c>
    </row>
    <row r="398" spans="1:23">
      <c r="A398" t="s">
        <v>781</v>
      </c>
      <c r="B398" t="s">
        <v>782</v>
      </c>
      <c r="C398">
        <v>-0.2</v>
      </c>
      <c r="D398">
        <v>0.03</v>
      </c>
      <c r="E398">
        <v>1.57</v>
      </c>
      <c r="F398">
        <v>7.0000000000000007E-2</v>
      </c>
      <c r="G398">
        <v>613.79999999999995</v>
      </c>
      <c r="H398">
        <v>1.35</v>
      </c>
      <c r="I398">
        <v>0.04</v>
      </c>
      <c r="J398">
        <v>0.03</v>
      </c>
      <c r="K398">
        <v>34.5</v>
      </c>
      <c r="L398">
        <v>2.1</v>
      </c>
      <c r="M398">
        <f t="shared" si="48"/>
        <v>1.6435738792864278</v>
      </c>
      <c r="N398">
        <f t="shared" si="49"/>
        <v>2.4545381373535846E-2</v>
      </c>
      <c r="O398">
        <f t="shared" si="50"/>
        <v>1.9466607247642753</v>
      </c>
      <c r="P398">
        <f t="shared" si="51"/>
        <v>0.13189401102534368</v>
      </c>
      <c r="Q398">
        <f t="shared" si="52"/>
        <v>0.1184923919421733</v>
      </c>
      <c r="R398">
        <f t="shared" si="53"/>
        <v>2.3397364480339852E-3</v>
      </c>
      <c r="S398">
        <f t="shared" si="54"/>
        <v>1.4271706193286495E-3</v>
      </c>
      <c r="T398">
        <f t="shared" si="55"/>
        <v>5.7862526850742793E-2</v>
      </c>
      <c r="U398">
        <v>5.7534246575342456</v>
      </c>
      <c r="V398">
        <v>6.8</v>
      </c>
      <c r="W398" s="9" t="s">
        <v>25</v>
      </c>
    </row>
    <row r="399" spans="1:23">
      <c r="A399" t="s">
        <v>783</v>
      </c>
      <c r="B399" t="s">
        <v>782</v>
      </c>
      <c r="C399">
        <v>-0.2</v>
      </c>
      <c r="D399">
        <v>0.03</v>
      </c>
      <c r="E399">
        <v>1.57</v>
      </c>
      <c r="F399">
        <v>7.0000000000000007E-2</v>
      </c>
      <c r="G399">
        <v>825</v>
      </c>
      <c r="H399">
        <v>4.0999999999999996</v>
      </c>
      <c r="I399">
        <v>0.18099999999999999</v>
      </c>
      <c r="J399">
        <v>4.1000000000000002E-2</v>
      </c>
      <c r="K399">
        <v>15.42</v>
      </c>
      <c r="L399">
        <v>3.23</v>
      </c>
      <c r="M399">
        <f t="shared" si="48"/>
        <v>2.0017381836731167</v>
      </c>
      <c r="N399">
        <f t="shared" si="49"/>
        <v>3.0480087919694213E-2</v>
      </c>
      <c r="O399">
        <f t="shared" si="50"/>
        <v>0.9451030841897069</v>
      </c>
      <c r="P399">
        <f t="shared" si="51"/>
        <v>0.20008986601705486</v>
      </c>
      <c r="Q399">
        <f t="shared" si="52"/>
        <v>0.19796906367916686</v>
      </c>
      <c r="R399">
        <f t="shared" si="53"/>
        <v>7.251165418031961E-3</v>
      </c>
      <c r="S399">
        <f t="shared" si="54"/>
        <v>1.5656253111829496E-3</v>
      </c>
      <c r="T399">
        <f t="shared" si="55"/>
        <v>2.8092236048101689E-2</v>
      </c>
      <c r="U399">
        <v>5.7534246575342456</v>
      </c>
      <c r="V399">
        <v>6.8</v>
      </c>
      <c r="W399" s="9" t="s">
        <v>25</v>
      </c>
    </row>
    <row r="400" spans="1:23">
      <c r="A400" t="s">
        <v>784</v>
      </c>
      <c r="B400" t="s">
        <v>785</v>
      </c>
      <c r="C400">
        <v>0.37</v>
      </c>
      <c r="D400">
        <v>7.0000000000000007E-2</v>
      </c>
      <c r="E400">
        <v>1.1499999999999999</v>
      </c>
      <c r="F400">
        <v>0</v>
      </c>
      <c r="G400">
        <v>255.87</v>
      </c>
      <c r="H400">
        <v>0.06</v>
      </c>
      <c r="I400">
        <v>0.435</v>
      </c>
      <c r="J400">
        <v>1E-3</v>
      </c>
      <c r="K400">
        <v>564.75</v>
      </c>
      <c r="L400">
        <v>1.34</v>
      </c>
      <c r="M400">
        <f t="shared" si="48"/>
        <v>0.82676791933053706</v>
      </c>
      <c r="N400">
        <f t="shared" si="49"/>
        <v>1.2924812120694684E-4</v>
      </c>
      <c r="O400">
        <f t="shared" si="50"/>
        <v>17.430971248476027</v>
      </c>
      <c r="P400">
        <f t="shared" si="51"/>
        <v>4.2425069018039899E-2</v>
      </c>
      <c r="Q400">
        <f t="shared" si="52"/>
        <v>4.135901101896039E-2</v>
      </c>
      <c r="R400">
        <f t="shared" si="53"/>
        <v>9.3521291271771723E-3</v>
      </c>
      <c r="S400">
        <f t="shared" si="54"/>
        <v>1.3624865164713355E-3</v>
      </c>
      <c r="T400">
        <f t="shared" si="55"/>
        <v>0</v>
      </c>
      <c r="U400">
        <v>4.9315068493150687</v>
      </c>
      <c r="V400">
        <v>9.65</v>
      </c>
      <c r="W400" s="9" t="s">
        <v>786</v>
      </c>
    </row>
    <row r="401" spans="1:23">
      <c r="A401" t="s">
        <v>787</v>
      </c>
      <c r="B401" t="s">
        <v>785</v>
      </c>
      <c r="C401">
        <v>0.37</v>
      </c>
      <c r="D401">
        <v>7.0000000000000007E-2</v>
      </c>
      <c r="E401">
        <v>1.1499999999999999</v>
      </c>
      <c r="F401">
        <v>0</v>
      </c>
      <c r="G401">
        <v>1383.4</v>
      </c>
      <c r="H401">
        <v>18.399999999999999</v>
      </c>
      <c r="I401">
        <v>0.26700000000000002</v>
      </c>
      <c r="J401">
        <v>2.1000000000000001E-2</v>
      </c>
      <c r="K401">
        <v>42.01</v>
      </c>
      <c r="L401">
        <v>1.5</v>
      </c>
      <c r="M401">
        <f t="shared" si="48"/>
        <v>2.5468452146424263</v>
      </c>
      <c r="N401">
        <f t="shared" si="49"/>
        <v>2.2582984892015146E-2</v>
      </c>
      <c r="O401">
        <f t="shared" si="50"/>
        <v>2.4356653407682236</v>
      </c>
      <c r="P401">
        <f t="shared" si="51"/>
        <v>8.8860380580107409E-2</v>
      </c>
      <c r="Q401">
        <f t="shared" si="52"/>
        <v>8.6967341374728308E-2</v>
      </c>
      <c r="R401">
        <f t="shared" si="53"/>
        <v>1.4705086475434694E-2</v>
      </c>
      <c r="S401">
        <f t="shared" si="54"/>
        <v>1.0798574109714071E-2</v>
      </c>
      <c r="T401">
        <f t="shared" si="55"/>
        <v>0</v>
      </c>
      <c r="U401">
        <v>4.9315068493150687</v>
      </c>
      <c r="V401">
        <v>9.65</v>
      </c>
      <c r="W401" s="9" t="s">
        <v>786</v>
      </c>
    </row>
    <row r="402" spans="1:23">
      <c r="A402" t="s">
        <v>788</v>
      </c>
      <c r="B402" t="s">
        <v>789</v>
      </c>
      <c r="C402">
        <v>0.17</v>
      </c>
      <c r="D402">
        <v>0.1</v>
      </c>
      <c r="E402">
        <v>1.1299999999999999</v>
      </c>
      <c r="F402">
        <v>0.1</v>
      </c>
      <c r="G402">
        <v>500</v>
      </c>
      <c r="H402">
        <v>6</v>
      </c>
      <c r="I402">
        <v>0.23</v>
      </c>
      <c r="J402">
        <v>0.1</v>
      </c>
      <c r="K402">
        <v>27</v>
      </c>
      <c r="L402">
        <v>0.16</v>
      </c>
      <c r="M402">
        <f t="shared" si="48"/>
        <v>1.2847271666550821</v>
      </c>
      <c r="N402">
        <f t="shared" si="49"/>
        <v>3.9266503800620127E-2</v>
      </c>
      <c r="O402">
        <f t="shared" si="50"/>
        <v>1.1129631934654398</v>
      </c>
      <c r="P402">
        <f t="shared" si="51"/>
        <v>7.1451137564706446E-2</v>
      </c>
      <c r="Q402">
        <f t="shared" si="52"/>
        <v>6.5953374427581623E-3</v>
      </c>
      <c r="R402">
        <f t="shared" si="53"/>
        <v>2.7027930999583061E-2</v>
      </c>
      <c r="S402">
        <f t="shared" si="54"/>
        <v>4.4518527738617655E-3</v>
      </c>
      <c r="T402">
        <f t="shared" si="55"/>
        <v>6.566154533719408E-2</v>
      </c>
      <c r="U402">
        <v>2.668493150684931</v>
      </c>
      <c r="V402">
        <v>12.4</v>
      </c>
      <c r="W402" s="9" t="s">
        <v>33</v>
      </c>
    </row>
    <row r="403" spans="1:23">
      <c r="A403" t="s">
        <v>790</v>
      </c>
      <c r="B403" t="s">
        <v>791</v>
      </c>
      <c r="C403">
        <v>0.32</v>
      </c>
      <c r="D403">
        <v>0.06</v>
      </c>
      <c r="E403">
        <v>1.1399999999999999</v>
      </c>
      <c r="F403">
        <v>0.08</v>
      </c>
      <c r="G403">
        <v>1120</v>
      </c>
      <c r="H403">
        <v>23</v>
      </c>
      <c r="I403">
        <v>0.71499999999999997</v>
      </c>
      <c r="J403">
        <v>4.5999999999999999E-2</v>
      </c>
      <c r="K403">
        <v>153</v>
      </c>
      <c r="L403">
        <v>22</v>
      </c>
      <c r="M403">
        <f t="shared" si="48"/>
        <v>2.2058961155276782</v>
      </c>
      <c r="N403">
        <f t="shared" si="49"/>
        <v>5.9787763171125045E-2</v>
      </c>
      <c r="O403">
        <f t="shared" si="50"/>
        <v>5.9630070208525963</v>
      </c>
      <c r="P403">
        <f t="shared" si="51"/>
        <v>0.98776285982143397</v>
      </c>
      <c r="Q403">
        <f t="shared" si="52"/>
        <v>0.85742584613566752</v>
      </c>
      <c r="R403">
        <f t="shared" si="53"/>
        <v>0.40125477145075311</v>
      </c>
      <c r="S403">
        <f t="shared" si="54"/>
        <v>4.0818202821312446E-2</v>
      </c>
      <c r="T403">
        <f t="shared" si="55"/>
        <v>0.27897108869485837</v>
      </c>
      <c r="U403">
        <v>7</v>
      </c>
      <c r="V403">
        <v>11</v>
      </c>
      <c r="W403" s="9" t="s">
        <v>33</v>
      </c>
    </row>
    <row r="404" spans="1:23">
      <c r="A404" t="s">
        <v>792</v>
      </c>
      <c r="B404" t="s">
        <v>793</v>
      </c>
      <c r="C404">
        <v>0.18</v>
      </c>
      <c r="D404">
        <v>0.02</v>
      </c>
      <c r="E404">
        <v>1.04</v>
      </c>
      <c r="F404">
        <v>7.0000000000000007E-2</v>
      </c>
      <c r="G404">
        <v>1920.1</v>
      </c>
      <c r="H404">
        <v>25</v>
      </c>
      <c r="I404">
        <v>0.23</v>
      </c>
      <c r="J404">
        <v>0.04</v>
      </c>
      <c r="K404">
        <v>57</v>
      </c>
      <c r="L404">
        <v>3</v>
      </c>
      <c r="M404">
        <f t="shared" si="48"/>
        <v>3.0645386417040492</v>
      </c>
      <c r="N404">
        <f t="shared" si="49"/>
        <v>7.3721978145621717E-2</v>
      </c>
      <c r="O404">
        <f t="shared" si="50"/>
        <v>3.4813399881066101</v>
      </c>
      <c r="P404">
        <f t="shared" si="51"/>
        <v>0.24361312486172154</v>
      </c>
      <c r="Q404">
        <f t="shared" si="52"/>
        <v>0.18322842042666368</v>
      </c>
      <c r="R404">
        <f t="shared" si="53"/>
        <v>3.3817260997340108E-2</v>
      </c>
      <c r="S404">
        <f t="shared" si="54"/>
        <v>1.510919564999485E-2</v>
      </c>
      <c r="T404">
        <f t="shared" si="55"/>
        <v>0.15621397382529661</v>
      </c>
      <c r="U404">
        <v>8.2356164383561641</v>
      </c>
      <c r="V404">
        <v>7.8</v>
      </c>
      <c r="W404" s="9" t="s">
        <v>292</v>
      </c>
    </row>
    <row r="405" spans="1:23">
      <c r="A405" t="s">
        <v>794</v>
      </c>
      <c r="B405" t="s">
        <v>793</v>
      </c>
      <c r="C405">
        <v>0.18</v>
      </c>
      <c r="D405">
        <v>0.02</v>
      </c>
      <c r="E405">
        <v>1.04</v>
      </c>
      <c r="F405">
        <v>7.0000000000000007E-2</v>
      </c>
      <c r="G405">
        <v>34.872999999999998</v>
      </c>
      <c r="H405">
        <v>3.9E-2</v>
      </c>
      <c r="I405">
        <v>0.17</v>
      </c>
      <c r="J405">
        <v>0.09</v>
      </c>
      <c r="K405">
        <v>3.36</v>
      </c>
      <c r="L405">
        <v>0.35</v>
      </c>
      <c r="M405">
        <f t="shared" si="48"/>
        <v>0.21174284466432516</v>
      </c>
      <c r="N405">
        <f t="shared" si="49"/>
        <v>4.7532630526567737E-3</v>
      </c>
      <c r="O405">
        <f t="shared" si="50"/>
        <v>5.4621892074831029E-2</v>
      </c>
      <c r="P405">
        <f t="shared" si="51"/>
        <v>6.2547532615702664E-3</v>
      </c>
      <c r="Q405">
        <f t="shared" si="52"/>
        <v>5.6897804244615659E-3</v>
      </c>
      <c r="R405">
        <f t="shared" si="53"/>
        <v>8.6058588069705996E-4</v>
      </c>
      <c r="S405">
        <f t="shared" si="54"/>
        <v>2.0362016372918984E-5</v>
      </c>
      <c r="T405">
        <f t="shared" si="55"/>
        <v>2.4509823366911363E-3</v>
      </c>
      <c r="U405">
        <f>1547/365</f>
        <v>4.2383561643835614</v>
      </c>
      <c r="V405">
        <v>1.08</v>
      </c>
      <c r="W405" s="9" t="s">
        <v>292</v>
      </c>
    </row>
    <row r="406" spans="1:23">
      <c r="A406" t="s">
        <v>795</v>
      </c>
      <c r="B406" t="s">
        <v>793</v>
      </c>
      <c r="C406">
        <v>0.18</v>
      </c>
      <c r="D406">
        <v>0.02</v>
      </c>
      <c r="E406">
        <v>1.04</v>
      </c>
      <c r="F406">
        <v>7.0000000000000007E-2</v>
      </c>
      <c r="G406">
        <v>2831.6</v>
      </c>
      <c r="H406">
        <v>150</v>
      </c>
      <c r="I406">
        <v>0.28000000000000003</v>
      </c>
      <c r="J406">
        <v>0.09</v>
      </c>
      <c r="K406">
        <v>23.7</v>
      </c>
      <c r="L406">
        <v>4</v>
      </c>
      <c r="M406">
        <f t="shared" si="48"/>
        <v>3.9704263025512718</v>
      </c>
      <c r="N406">
        <f t="shared" si="49"/>
        <v>0.16612188462444907</v>
      </c>
      <c r="O406">
        <f t="shared" si="50"/>
        <v>1.6252840088501925</v>
      </c>
      <c r="P406">
        <f t="shared" si="51"/>
        <v>0.28872667099001231</v>
      </c>
      <c r="Q406">
        <f t="shared" si="52"/>
        <v>0.27430953735868235</v>
      </c>
      <c r="R406">
        <f t="shared" si="53"/>
        <v>4.444135961699746E-2</v>
      </c>
      <c r="S406">
        <f t="shared" si="54"/>
        <v>2.8699039568621867E-2</v>
      </c>
      <c r="T406">
        <f t="shared" si="55"/>
        <v>7.2929410653534296E-2</v>
      </c>
      <c r="U406">
        <v>8.2356164383561641</v>
      </c>
      <c r="V406">
        <v>7.8</v>
      </c>
      <c r="W406" s="9" t="s">
        <v>292</v>
      </c>
    </row>
    <row r="407" spans="1:23">
      <c r="A407" t="s">
        <v>796</v>
      </c>
      <c r="B407" t="s">
        <v>797</v>
      </c>
      <c r="C407">
        <v>-0.2</v>
      </c>
      <c r="D407">
        <v>0.02</v>
      </c>
      <c r="E407">
        <v>0.76</v>
      </c>
      <c r="F407">
        <v>0.06</v>
      </c>
      <c r="G407">
        <v>1733</v>
      </c>
      <c r="H407">
        <v>74</v>
      </c>
      <c r="I407">
        <v>0.37</v>
      </c>
      <c r="J407">
        <v>0.08</v>
      </c>
      <c r="K407">
        <v>5.94</v>
      </c>
      <c r="L407">
        <v>0.71</v>
      </c>
      <c r="M407">
        <f t="shared" si="48"/>
        <v>2.5779530060779119</v>
      </c>
      <c r="N407">
        <f t="shared" si="49"/>
        <v>9.9939880213720869E-2</v>
      </c>
      <c r="O407">
        <f t="shared" si="50"/>
        <v>0.27154120543428178</v>
      </c>
      <c r="P407">
        <f t="shared" si="51"/>
        <v>3.6869569060438263E-2</v>
      </c>
      <c r="Q407">
        <f t="shared" si="52"/>
        <v>3.2456945430696979E-2</v>
      </c>
      <c r="R407">
        <f t="shared" si="53"/>
        <v>9.3125010785016105E-3</v>
      </c>
      <c r="S407">
        <f t="shared" si="54"/>
        <v>3.8649834972373279E-3</v>
      </c>
      <c r="T407">
        <f t="shared" si="55"/>
        <v>1.4291642391277989E-2</v>
      </c>
      <c r="U407">
        <v>5.9726027397260273</v>
      </c>
      <c r="V407">
        <v>1.31</v>
      </c>
      <c r="W407" s="9" t="s">
        <v>100</v>
      </c>
    </row>
    <row r="408" spans="1:23">
      <c r="A408" t="s">
        <v>798</v>
      </c>
      <c r="B408" t="s">
        <v>799</v>
      </c>
      <c r="C408">
        <v>0.21</v>
      </c>
      <c r="D408">
        <v>0.02</v>
      </c>
      <c r="E408">
        <v>1.24</v>
      </c>
      <c r="F408">
        <v>0.08</v>
      </c>
      <c r="G408">
        <v>279.8</v>
      </c>
      <c r="H408">
        <v>0.1</v>
      </c>
      <c r="I408">
        <v>0.27</v>
      </c>
      <c r="J408">
        <v>7.0000000000000007E-2</v>
      </c>
      <c r="K408">
        <v>42</v>
      </c>
      <c r="L408">
        <v>3</v>
      </c>
      <c r="M408">
        <f t="shared" si="48"/>
        <v>0.89986451336561113</v>
      </c>
      <c r="N408">
        <f t="shared" si="49"/>
        <v>1.9353112724251293E-2</v>
      </c>
      <c r="O408">
        <f t="shared" si="50"/>
        <v>1.5017112363333243</v>
      </c>
      <c r="P408">
        <f t="shared" si="51"/>
        <v>0.12889875201425607</v>
      </c>
      <c r="Q408">
        <f t="shared" si="52"/>
        <v>0.10726508830952317</v>
      </c>
      <c r="R408">
        <f t="shared" si="53"/>
        <v>3.0614111063207668E-2</v>
      </c>
      <c r="S408">
        <f t="shared" si="54"/>
        <v>1.7890293499324807E-4</v>
      </c>
      <c r="T408">
        <f t="shared" si="55"/>
        <v>6.4589730594981701E-2</v>
      </c>
      <c r="U408">
        <v>3.3123287671232871</v>
      </c>
      <c r="V408">
        <v>8.67</v>
      </c>
      <c r="W408" s="9" t="s">
        <v>115</v>
      </c>
    </row>
    <row r="409" spans="1:23">
      <c r="A409" t="s">
        <v>800</v>
      </c>
      <c r="B409" t="s">
        <v>801</v>
      </c>
      <c r="C409">
        <v>0.1</v>
      </c>
      <c r="D409">
        <v>0.03</v>
      </c>
      <c r="E409">
        <v>1.3</v>
      </c>
      <c r="F409">
        <v>0.12</v>
      </c>
      <c r="G409">
        <v>610</v>
      </c>
      <c r="H409">
        <v>13</v>
      </c>
      <c r="I409">
        <v>0.22900000000000001</v>
      </c>
      <c r="J409">
        <v>5.8000000000000003E-2</v>
      </c>
      <c r="K409">
        <v>40.700000000000003</v>
      </c>
      <c r="L409">
        <v>1.9</v>
      </c>
      <c r="M409">
        <f t="shared" si="48"/>
        <v>1.5369949166205992</v>
      </c>
      <c r="N409">
        <f t="shared" si="49"/>
        <v>5.2090362914000404E-2</v>
      </c>
      <c r="O409">
        <f t="shared" si="50"/>
        <v>1.9687015148214611</v>
      </c>
      <c r="P409">
        <f t="shared" si="51"/>
        <v>0.15518103658060786</v>
      </c>
      <c r="Q409">
        <f t="shared" si="52"/>
        <v>9.1904984721394981E-2</v>
      </c>
      <c r="R409">
        <f t="shared" si="53"/>
        <v>2.7595425213478676E-2</v>
      </c>
      <c r="S409">
        <f t="shared" si="54"/>
        <v>1.3985311307474858E-2</v>
      </c>
      <c r="T409">
        <f t="shared" si="55"/>
        <v>0.12115086245055144</v>
      </c>
      <c r="U409">
        <v>2.397260273972603</v>
      </c>
      <c r="V409">
        <v>4.8</v>
      </c>
      <c r="W409" s="9" t="s">
        <v>25</v>
      </c>
    </row>
    <row r="410" spans="1:23">
      <c r="A410" t="s">
        <v>802</v>
      </c>
      <c r="B410" t="s">
        <v>803</v>
      </c>
      <c r="C410">
        <v>-0.11</v>
      </c>
      <c r="D410">
        <v>0.02</v>
      </c>
      <c r="E410">
        <v>0.83</v>
      </c>
      <c r="F410">
        <v>0.06</v>
      </c>
      <c r="G410">
        <v>29.15</v>
      </c>
      <c r="H410">
        <v>0.02</v>
      </c>
      <c r="I410">
        <v>0.11</v>
      </c>
      <c r="J410">
        <v>0.06</v>
      </c>
      <c r="K410">
        <v>3.03</v>
      </c>
      <c r="L410">
        <v>0.26</v>
      </c>
      <c r="M410">
        <f t="shared" si="48"/>
        <v>0.1742835886617102</v>
      </c>
      <c r="N410">
        <f t="shared" si="49"/>
        <v>4.2003610929255888E-3</v>
      </c>
      <c r="O410">
        <f t="shared" si="50"/>
        <v>4.0266219662459642E-2</v>
      </c>
      <c r="P410">
        <f t="shared" si="51"/>
        <v>3.9719603343258501E-3</v>
      </c>
      <c r="Q410">
        <f t="shared" si="52"/>
        <v>3.4551871657556134E-3</v>
      </c>
      <c r="R410">
        <f t="shared" si="53"/>
        <v>2.6901209613547285E-4</v>
      </c>
      <c r="S410">
        <f t="shared" si="54"/>
        <v>9.2089696197735091E-6</v>
      </c>
      <c r="T410">
        <f t="shared" si="55"/>
        <v>1.9405407066245609E-3</v>
      </c>
      <c r="U410">
        <f>2647/365</f>
        <v>7.2520547945205482</v>
      </c>
      <c r="V410">
        <v>1.1200000000000001</v>
      </c>
      <c r="W410" s="9" t="s">
        <v>292</v>
      </c>
    </row>
    <row r="411" spans="1:23">
      <c r="A411" t="s">
        <v>804</v>
      </c>
      <c r="B411" t="s">
        <v>803</v>
      </c>
      <c r="C411">
        <v>-0.11</v>
      </c>
      <c r="D411">
        <v>0.02</v>
      </c>
      <c r="E411">
        <v>0.83</v>
      </c>
      <c r="F411">
        <v>0.06</v>
      </c>
      <c r="G411">
        <v>85.13</v>
      </c>
      <c r="H411">
        <v>0.12</v>
      </c>
      <c r="I411">
        <v>0.28000000000000003</v>
      </c>
      <c r="J411">
        <v>0.09</v>
      </c>
      <c r="K411">
        <v>2.88</v>
      </c>
      <c r="L411">
        <v>0.23</v>
      </c>
      <c r="M411">
        <f t="shared" si="48"/>
        <v>0.35608406850537933</v>
      </c>
      <c r="N411">
        <f t="shared" si="49"/>
        <v>8.5868615936133715E-3</v>
      </c>
      <c r="O411">
        <f t="shared" si="50"/>
        <v>5.2838865306173433E-2</v>
      </c>
      <c r="P411">
        <f t="shared" si="51"/>
        <v>5.1360468890371313E-3</v>
      </c>
      <c r="Q411">
        <f t="shared" si="52"/>
        <v>4.2197704932013516E-3</v>
      </c>
      <c r="R411">
        <f t="shared" si="53"/>
        <v>1.4448127232156796E-3</v>
      </c>
      <c r="S411">
        <f t="shared" si="54"/>
        <v>2.4827377096757173E-5</v>
      </c>
      <c r="T411">
        <f t="shared" si="55"/>
        <v>2.5464513400565514E-3</v>
      </c>
      <c r="U411">
        <f>2647/365</f>
        <v>7.2520547945205482</v>
      </c>
      <c r="V411">
        <v>1.1200000000000001</v>
      </c>
      <c r="W411" s="9" t="s">
        <v>292</v>
      </c>
    </row>
    <row r="412" spans="1:23">
      <c r="A412" t="s">
        <v>805</v>
      </c>
      <c r="B412" t="s">
        <v>806</v>
      </c>
      <c r="C412">
        <v>-0.06</v>
      </c>
      <c r="D412">
        <v>0.01</v>
      </c>
      <c r="E412">
        <v>0.97</v>
      </c>
      <c r="F412">
        <v>7.0000000000000007E-2</v>
      </c>
      <c r="G412">
        <v>591.9</v>
      </c>
      <c r="H412">
        <v>2.8</v>
      </c>
      <c r="I412">
        <v>0.97</v>
      </c>
      <c r="J412">
        <v>0.01</v>
      </c>
      <c r="K412">
        <v>185.3</v>
      </c>
      <c r="L412">
        <v>49.7</v>
      </c>
      <c r="M412">
        <f t="shared" si="48"/>
        <v>1.3663466461219151</v>
      </c>
      <c r="N412">
        <f t="shared" si="49"/>
        <v>3.3148705410452672E-2</v>
      </c>
      <c r="O412">
        <f t="shared" si="50"/>
        <v>1.8230975964006739</v>
      </c>
      <c r="P412">
        <f t="shared" si="51"/>
        <v>0.57994520935456206</v>
      </c>
      <c r="Q412">
        <f t="shared" si="52"/>
        <v>0.48897976546742306</v>
      </c>
      <c r="R412">
        <f t="shared" si="53"/>
        <v>0.29922244814021193</v>
      </c>
      <c r="S412">
        <f t="shared" si="54"/>
        <v>2.8747385650289389E-3</v>
      </c>
      <c r="T412">
        <f t="shared" si="55"/>
        <v>8.7709162713434485E-2</v>
      </c>
      <c r="U412">
        <v>8.5452054794520542</v>
      </c>
      <c r="V412">
        <v>5.6</v>
      </c>
      <c r="W412" s="9" t="s">
        <v>292</v>
      </c>
    </row>
    <row r="413" spans="1:23">
      <c r="A413" t="s">
        <v>807</v>
      </c>
      <c r="B413" t="s">
        <v>808</v>
      </c>
      <c r="C413">
        <v>0.14000000000000001</v>
      </c>
      <c r="D413">
        <v>0.02</v>
      </c>
      <c r="E413">
        <v>0.98</v>
      </c>
      <c r="F413">
        <v>7.0000000000000007E-2</v>
      </c>
      <c r="G413">
        <v>161.97</v>
      </c>
      <c r="H413">
        <v>0.875</v>
      </c>
      <c r="I413">
        <v>0.13</v>
      </c>
      <c r="J413">
        <v>0.115</v>
      </c>
      <c r="K413">
        <v>22.1</v>
      </c>
      <c r="L413">
        <v>2</v>
      </c>
      <c r="M413">
        <f t="shared" si="48"/>
        <v>0.57787845596005605</v>
      </c>
      <c r="N413">
        <f t="shared" si="49"/>
        <v>1.3915526252599323E-2</v>
      </c>
      <c r="O413">
        <f t="shared" si="50"/>
        <v>0.57969139737825448</v>
      </c>
      <c r="P413">
        <f t="shared" si="51"/>
        <v>5.9941070680581576E-2</v>
      </c>
      <c r="Q413">
        <f t="shared" si="52"/>
        <v>5.2460759943733441E-2</v>
      </c>
      <c r="R413">
        <f t="shared" si="53"/>
        <v>8.8153660775149075E-3</v>
      </c>
      <c r="S413">
        <f t="shared" si="54"/>
        <v>1.0438763818525505E-3</v>
      </c>
      <c r="T413">
        <f t="shared" si="55"/>
        <v>2.760435225610736E-2</v>
      </c>
      <c r="U413">
        <v>7.4547945205479449</v>
      </c>
      <c r="V413">
        <v>8.43</v>
      </c>
      <c r="W413" s="9" t="s">
        <v>115</v>
      </c>
    </row>
    <row r="414" spans="1:23">
      <c r="A414" t="s">
        <v>809</v>
      </c>
      <c r="B414" t="s">
        <v>808</v>
      </c>
      <c r="C414">
        <v>0.14000000000000001</v>
      </c>
      <c r="D414">
        <v>0.02</v>
      </c>
      <c r="E414">
        <v>0.98</v>
      </c>
      <c r="F414">
        <v>7.0000000000000007E-2</v>
      </c>
      <c r="G414">
        <v>1155.7</v>
      </c>
      <c r="H414">
        <v>54.45</v>
      </c>
      <c r="I414">
        <v>0.27</v>
      </c>
      <c r="J414">
        <v>0.16</v>
      </c>
      <c r="K414">
        <v>15.3</v>
      </c>
      <c r="L414">
        <v>3.1</v>
      </c>
      <c r="M414">
        <f t="shared" si="48"/>
        <v>2.1417898582628756</v>
      </c>
      <c r="N414">
        <f t="shared" si="49"/>
        <v>8.4416204933471101E-2</v>
      </c>
      <c r="O414">
        <f t="shared" si="50"/>
        <v>0.75029254649987021</v>
      </c>
      <c r="P414">
        <f t="shared" si="51"/>
        <v>0.16046102481346736</v>
      </c>
      <c r="Q414">
        <f t="shared" si="52"/>
        <v>0.15202005844115016</v>
      </c>
      <c r="R414">
        <f t="shared" si="53"/>
        <v>3.4961318098149487E-2</v>
      </c>
      <c r="S414">
        <f t="shared" si="54"/>
        <v>1.17831701297678E-2</v>
      </c>
      <c r="T414">
        <f t="shared" si="55"/>
        <v>3.5728216499993824E-2</v>
      </c>
      <c r="U414">
        <v>7.4547945205479449</v>
      </c>
      <c r="V414">
        <v>8.43</v>
      </c>
      <c r="W414" s="9" t="s">
        <v>115</v>
      </c>
    </row>
    <row r="415" spans="1:23">
      <c r="A415" t="s">
        <v>810</v>
      </c>
      <c r="B415" t="s">
        <v>811</v>
      </c>
      <c r="C415">
        <v>-0.4</v>
      </c>
      <c r="D415">
        <v>0.01</v>
      </c>
      <c r="E415">
        <v>0.8</v>
      </c>
      <c r="F415">
        <v>0.06</v>
      </c>
      <c r="G415">
        <v>18.315000000000001</v>
      </c>
      <c r="H415">
        <v>8.0000000000000002E-3</v>
      </c>
      <c r="I415">
        <v>0.27</v>
      </c>
      <c r="J415">
        <v>0.13</v>
      </c>
      <c r="K415">
        <v>0.83</v>
      </c>
      <c r="L415">
        <v>0.09</v>
      </c>
      <c r="M415">
        <f t="shared" si="48"/>
        <v>0.12629108702289107</v>
      </c>
      <c r="N415">
        <f t="shared" si="49"/>
        <v>3.1574913519537185E-3</v>
      </c>
      <c r="O415">
        <f t="shared" si="50"/>
        <v>8.929911835284814E-3</v>
      </c>
      <c r="P415">
        <f t="shared" si="51"/>
        <v>1.118603800541686E-3</v>
      </c>
      <c r="Q415">
        <f t="shared" si="52"/>
        <v>9.6830369298269076E-4</v>
      </c>
      <c r="R415">
        <f t="shared" si="53"/>
        <v>3.3808640429133536E-4</v>
      </c>
      <c r="S415">
        <f t="shared" si="54"/>
        <v>1.3001964634139321E-6</v>
      </c>
      <c r="T415">
        <f t="shared" si="55"/>
        <v>4.4649559176424057E-4</v>
      </c>
      <c r="U415">
        <v>7.1506849315068486</v>
      </c>
      <c r="V415">
        <v>0.82</v>
      </c>
      <c r="W415" s="9" t="s">
        <v>292</v>
      </c>
    </row>
    <row r="416" spans="1:23">
      <c r="A416" t="s">
        <v>812</v>
      </c>
      <c r="B416" t="s">
        <v>811</v>
      </c>
      <c r="C416">
        <v>-0.4</v>
      </c>
      <c r="D416">
        <v>0.01</v>
      </c>
      <c r="E416">
        <v>0.8</v>
      </c>
      <c r="F416">
        <v>0.06</v>
      </c>
      <c r="G416">
        <v>40.113999999999997</v>
      </c>
      <c r="H416">
        <v>5.2999999999999999E-2</v>
      </c>
      <c r="I416">
        <v>0.17</v>
      </c>
      <c r="J416">
        <v>0.13</v>
      </c>
      <c r="K416">
        <v>0.56000000000000005</v>
      </c>
      <c r="L416">
        <v>0.1</v>
      </c>
      <c r="M416">
        <f t="shared" si="48"/>
        <v>0.21299303376905121</v>
      </c>
      <c r="N416">
        <f t="shared" si="49"/>
        <v>5.3281298284108963E-3</v>
      </c>
      <c r="O416">
        <f t="shared" si="50"/>
        <v>8.007964539332434E-3</v>
      </c>
      <c r="P416">
        <f t="shared" si="51"/>
        <v>1.4961368650199837E-3</v>
      </c>
      <c r="Q416">
        <f t="shared" si="52"/>
        <v>1.4299936677379349E-3</v>
      </c>
      <c r="R416">
        <f t="shared" si="53"/>
        <v>1.8224283422844898E-4</v>
      </c>
      <c r="S416">
        <f t="shared" si="54"/>
        <v>3.5267996259379031E-6</v>
      </c>
      <c r="T416">
        <f t="shared" si="55"/>
        <v>4.003982269666216E-4</v>
      </c>
      <c r="U416">
        <v>7.1506849315068486</v>
      </c>
      <c r="V416">
        <v>0.82</v>
      </c>
      <c r="W416" s="9" t="s">
        <v>292</v>
      </c>
    </row>
    <row r="417" spans="1:23">
      <c r="A417" t="s">
        <v>813</v>
      </c>
      <c r="B417" t="s">
        <v>811</v>
      </c>
      <c r="C417">
        <v>-0.4</v>
      </c>
      <c r="D417">
        <v>0.01</v>
      </c>
      <c r="E417">
        <v>0.8</v>
      </c>
      <c r="F417">
        <v>0.06</v>
      </c>
      <c r="G417">
        <v>90.308999999999997</v>
      </c>
      <c r="H417">
        <v>0.184</v>
      </c>
      <c r="I417">
        <v>0.25</v>
      </c>
      <c r="J417">
        <v>0.11</v>
      </c>
      <c r="K417">
        <v>0.85</v>
      </c>
      <c r="L417">
        <v>0.1</v>
      </c>
      <c r="M417">
        <f t="shared" si="48"/>
        <v>0.36586604713513154</v>
      </c>
      <c r="N417">
        <f t="shared" si="49"/>
        <v>9.1601415220606448E-3</v>
      </c>
      <c r="O417">
        <f t="shared" si="50"/>
        <v>1.5652548407674865E-2</v>
      </c>
      <c r="P417">
        <f t="shared" si="51"/>
        <v>2.0529160797188284E-3</v>
      </c>
      <c r="Q417">
        <f t="shared" si="52"/>
        <v>1.8414762832558659E-3</v>
      </c>
      <c r="R417">
        <f t="shared" si="53"/>
        <v>4.5914141995846263E-4</v>
      </c>
      <c r="S417">
        <f t="shared" si="54"/>
        <v>1.0630424088452528E-5</v>
      </c>
      <c r="T417">
        <f t="shared" si="55"/>
        <v>7.8262742038374294E-4</v>
      </c>
      <c r="U417">
        <v>7.1506849315068486</v>
      </c>
      <c r="V417">
        <v>0.82</v>
      </c>
      <c r="W417" s="9" t="s">
        <v>292</v>
      </c>
    </row>
    <row r="418" spans="1:23">
      <c r="A418" t="s">
        <v>814</v>
      </c>
      <c r="B418" t="s">
        <v>811</v>
      </c>
      <c r="C418">
        <v>-0.4</v>
      </c>
      <c r="D418">
        <v>0.01</v>
      </c>
      <c r="E418">
        <v>0.8</v>
      </c>
      <c r="F418">
        <v>0.05</v>
      </c>
      <c r="G418">
        <v>147.02000000000001</v>
      </c>
      <c r="H418">
        <v>1.17</v>
      </c>
      <c r="I418">
        <v>0.28999999999999998</v>
      </c>
      <c r="J418">
        <v>0.155</v>
      </c>
      <c r="K418">
        <v>0.67</v>
      </c>
      <c r="L418">
        <v>0.03</v>
      </c>
      <c r="M418">
        <f t="shared" si="48"/>
        <v>0.50631294548548877</v>
      </c>
      <c r="N418">
        <f t="shared" si="49"/>
        <v>1.088484581905249E-2</v>
      </c>
      <c r="O418">
        <f t="shared" si="50"/>
        <v>1.4345899549627322E-2</v>
      </c>
      <c r="P418">
        <f t="shared" si="51"/>
        <v>1.1256404738501527E-3</v>
      </c>
      <c r="Q418">
        <f t="shared" si="52"/>
        <v>6.4235371117734262E-4</v>
      </c>
      <c r="R418">
        <f t="shared" si="53"/>
        <v>7.0405959685090934E-4</v>
      </c>
      <c r="S418">
        <f t="shared" si="54"/>
        <v>3.8055372223878782E-5</v>
      </c>
      <c r="T418">
        <f t="shared" si="55"/>
        <v>5.9774581456780492E-4</v>
      </c>
      <c r="U418">
        <v>7.1506849315068486</v>
      </c>
      <c r="V418">
        <v>0.82</v>
      </c>
      <c r="W418" s="9" t="s">
        <v>292</v>
      </c>
    </row>
    <row r="419" spans="1:23">
      <c r="A419" t="s">
        <v>815</v>
      </c>
      <c r="B419" t="s">
        <v>816</v>
      </c>
      <c r="C419">
        <v>0.08</v>
      </c>
      <c r="D419">
        <v>0.01</v>
      </c>
      <c r="E419">
        <v>1.1000000000000001</v>
      </c>
      <c r="F419">
        <v>0.08</v>
      </c>
      <c r="G419">
        <v>130.08000000000001</v>
      </c>
      <c r="H419">
        <v>0.51</v>
      </c>
      <c r="I419">
        <v>0.24</v>
      </c>
      <c r="J419">
        <v>0.16</v>
      </c>
      <c r="K419">
        <v>19.7</v>
      </c>
      <c r="L419">
        <v>3.6</v>
      </c>
      <c r="M419">
        <f t="shared" si="48"/>
        <v>0.51889084012312825</v>
      </c>
      <c r="N419">
        <f t="shared" si="49"/>
        <v>1.2652075664267076E-2</v>
      </c>
      <c r="O419">
        <f t="shared" si="50"/>
        <v>0.50791688855353934</v>
      </c>
      <c r="P419">
        <f t="shared" si="51"/>
        <v>9.8235806903549716E-2</v>
      </c>
      <c r="Q419">
        <f t="shared" si="52"/>
        <v>9.2817299431103645E-2</v>
      </c>
      <c r="R419">
        <f t="shared" si="53"/>
        <v>2.0696104117631484E-2</v>
      </c>
      <c r="S419">
        <f t="shared" si="54"/>
        <v>6.6379052163362305E-4</v>
      </c>
      <c r="T419">
        <f t="shared" si="55"/>
        <v>2.4626273384414029E-2</v>
      </c>
      <c r="U419">
        <v>6.0575342465753428</v>
      </c>
      <c r="V419">
        <v>8.1999999999999993</v>
      </c>
      <c r="W419" s="9" t="s">
        <v>292</v>
      </c>
    </row>
    <row r="420" spans="1:23">
      <c r="A420" t="s">
        <v>817</v>
      </c>
      <c r="B420" t="s">
        <v>818</v>
      </c>
      <c r="C420">
        <v>-0.09</v>
      </c>
      <c r="D420">
        <v>0.16</v>
      </c>
      <c r="E420">
        <v>1.6</v>
      </c>
      <c r="F420">
        <v>0.4</v>
      </c>
      <c r="G420">
        <v>875.5</v>
      </c>
      <c r="H420">
        <v>5.8</v>
      </c>
      <c r="I420">
        <v>0.08</v>
      </c>
      <c r="J420">
        <v>0.04</v>
      </c>
      <c r="K420">
        <v>155.4</v>
      </c>
      <c r="L420">
        <v>3.2</v>
      </c>
      <c r="M420">
        <f t="shared" si="48"/>
        <v>2.0957952490758029</v>
      </c>
      <c r="N420">
        <f t="shared" si="49"/>
        <v>0.17489471160481554</v>
      </c>
      <c r="O420">
        <f t="shared" si="50"/>
        <v>9.9716187837861874</v>
      </c>
      <c r="P420">
        <f t="shared" si="51"/>
        <v>1.6750259178401319</v>
      </c>
      <c r="Q420">
        <f t="shared" si="52"/>
        <v>0.20533577933150449</v>
      </c>
      <c r="R420">
        <f t="shared" si="53"/>
        <v>3.211471427950463E-2</v>
      </c>
      <c r="S420">
        <f t="shared" si="54"/>
        <v>2.20199462958157E-2</v>
      </c>
      <c r="T420">
        <f t="shared" si="55"/>
        <v>1.6619364639643643</v>
      </c>
      <c r="U420">
        <v>1.6986301369863011</v>
      </c>
      <c r="V420">
        <v>39.299999999999997</v>
      </c>
      <c r="W420" s="9" t="s">
        <v>819</v>
      </c>
    </row>
    <row r="421" spans="1:23">
      <c r="A421" t="s">
        <v>820</v>
      </c>
      <c r="B421" t="s">
        <v>821</v>
      </c>
      <c r="C421">
        <v>0.08</v>
      </c>
      <c r="D421">
        <v>0.06</v>
      </c>
      <c r="E421">
        <v>0.77</v>
      </c>
      <c r="F421">
        <v>0.09</v>
      </c>
      <c r="G421">
        <v>380.85</v>
      </c>
      <c r="H421">
        <v>0.09</v>
      </c>
      <c r="I421">
        <v>0.75</v>
      </c>
      <c r="J421">
        <v>2E-3</v>
      </c>
      <c r="K421">
        <v>100.34</v>
      </c>
      <c r="L421">
        <v>0.42</v>
      </c>
      <c r="M421">
        <f t="shared" si="48"/>
        <v>0.94291158575683187</v>
      </c>
      <c r="N421">
        <f t="shared" si="49"/>
        <v>3.6737115362624057E-2</v>
      </c>
      <c r="O421">
        <f t="shared" si="50"/>
        <v>1.9880093288653959</v>
      </c>
      <c r="P421">
        <f t="shared" si="51"/>
        <v>0.15528290081472965</v>
      </c>
      <c r="Q421">
        <f t="shared" si="52"/>
        <v>8.3213466027851919E-3</v>
      </c>
      <c r="R421">
        <f t="shared" si="53"/>
        <v>6.8160319846813566E-3</v>
      </c>
      <c r="S421">
        <f t="shared" si="54"/>
        <v>1.5659782031235888E-4</v>
      </c>
      <c r="T421">
        <f t="shared" si="55"/>
        <v>0.1549098178336672</v>
      </c>
      <c r="U421">
        <v>4.6712328767123283</v>
      </c>
      <c r="V421">
        <v>1.7</v>
      </c>
      <c r="W421" s="9" t="s">
        <v>100</v>
      </c>
    </row>
    <row r="422" spans="1:23">
      <c r="A422" t="s">
        <v>822</v>
      </c>
      <c r="B422" t="s">
        <v>823</v>
      </c>
      <c r="C422">
        <v>0.21</v>
      </c>
      <c r="D422">
        <v>0.15</v>
      </c>
      <c r="E422">
        <v>1.66</v>
      </c>
      <c r="F422">
        <v>0.19</v>
      </c>
      <c r="G422">
        <v>352.7</v>
      </c>
      <c r="H422">
        <v>1.7</v>
      </c>
      <c r="I422">
        <v>7.0000000000000007E-2</v>
      </c>
      <c r="J422">
        <v>0.06</v>
      </c>
      <c r="K422">
        <v>34.700000000000003</v>
      </c>
      <c r="L422">
        <v>2.2000000000000002</v>
      </c>
      <c r="M422">
        <f t="shared" si="48"/>
        <v>1.1572959309680499</v>
      </c>
      <c r="N422">
        <f t="shared" si="49"/>
        <v>4.4310185108154231E-2</v>
      </c>
      <c r="O422">
        <f t="shared" si="50"/>
        <v>1.6866056041953315</v>
      </c>
      <c r="P422">
        <f t="shared" si="51"/>
        <v>0.16749713545960118</v>
      </c>
      <c r="Q422">
        <f t="shared" si="52"/>
        <v>0.10693176741296051</v>
      </c>
      <c r="R422">
        <f t="shared" si="53"/>
        <v>7.1186247991361596E-3</v>
      </c>
      <c r="S422">
        <f t="shared" si="54"/>
        <v>2.7097906881505189E-3</v>
      </c>
      <c r="T422">
        <f t="shared" si="55"/>
        <v>0.12869681317153134</v>
      </c>
      <c r="U422">
        <f>(7763.92901-5003.5297)/365</f>
        <v>7.5627378356164376</v>
      </c>
      <c r="V422">
        <v>18.13</v>
      </c>
      <c r="W422" s="9" t="s">
        <v>824</v>
      </c>
    </row>
    <row r="423" spans="1:23" s="7" customFormat="1">
      <c r="A423" s="7" t="s">
        <v>825</v>
      </c>
      <c r="B423" s="7" t="s">
        <v>826</v>
      </c>
      <c r="M423" s="7">
        <f t="shared" si="48"/>
        <v>0</v>
      </c>
      <c r="N423" s="7" t="e">
        <f t="shared" si="49"/>
        <v>#DIV/0!</v>
      </c>
      <c r="O423" s="7">
        <f t="shared" si="50"/>
        <v>0</v>
      </c>
      <c r="P423" s="7" t="e">
        <f t="shared" si="51"/>
        <v>#DIV/0!</v>
      </c>
      <c r="Q423" s="7">
        <f t="shared" si="52"/>
        <v>0</v>
      </c>
      <c r="R423" s="7">
        <f t="shared" si="53"/>
        <v>0</v>
      </c>
      <c r="S423" s="7" t="e">
        <f t="shared" si="54"/>
        <v>#DIV/0!</v>
      </c>
      <c r="T423" s="7" t="e">
        <f t="shared" si="55"/>
        <v>#DIV/0!</v>
      </c>
      <c r="W423" s="8"/>
    </row>
    <row r="424" spans="1:23" s="7" customFormat="1">
      <c r="A424" s="7" t="s">
        <v>827</v>
      </c>
      <c r="B424" s="7" t="s">
        <v>828</v>
      </c>
      <c r="C424" s="7">
        <v>0.03</v>
      </c>
      <c r="D424" s="7">
        <v>0.02</v>
      </c>
      <c r="E424" s="7">
        <v>1.07</v>
      </c>
      <c r="F424" s="7">
        <v>7.0000000000000007E-2</v>
      </c>
      <c r="G424" s="7">
        <v>3.5247485900000002</v>
      </c>
      <c r="H424" s="7">
        <v>3.8000000000000001E-7</v>
      </c>
      <c r="I424" s="7">
        <v>8.2000000000000007E-3</v>
      </c>
      <c r="J424" s="7">
        <v>8.0000000000000002E-3</v>
      </c>
      <c r="K424" s="7">
        <v>84.67</v>
      </c>
      <c r="L424" s="7">
        <v>0.7</v>
      </c>
      <c r="M424" s="7">
        <f t="shared" si="48"/>
        <v>4.6382210929210181E-2</v>
      </c>
      <c r="N424" s="7">
        <f t="shared" si="49"/>
        <v>1.0114500825739398E-3</v>
      </c>
      <c r="O424" s="7">
        <f t="shared" si="50"/>
        <v>0.66306638976482224</v>
      </c>
      <c r="P424" s="7">
        <f t="shared" si="51"/>
        <v>2.9433796452521355E-2</v>
      </c>
      <c r="Q424" s="7">
        <f t="shared" si="52"/>
        <v>5.4818291347038571E-3</v>
      </c>
      <c r="R424" s="7">
        <f t="shared" si="53"/>
        <v>4.3500080113959215E-5</v>
      </c>
      <c r="S424" s="7">
        <f t="shared" si="54"/>
        <v>2.3828198586558143E-8</v>
      </c>
      <c r="T424" s="7">
        <f t="shared" si="55"/>
        <v>2.8918783354229011E-2</v>
      </c>
      <c r="V424" s="7">
        <v>4.9617399999999998</v>
      </c>
      <c r="W424" s="8" t="s">
        <v>292</v>
      </c>
    </row>
    <row r="425" spans="1:23" s="7" customFormat="1">
      <c r="A425" s="7" t="s">
        <v>829</v>
      </c>
      <c r="B425" s="7" t="s">
        <v>830</v>
      </c>
      <c r="C425" s="7">
        <v>0.18</v>
      </c>
      <c r="D425" s="7">
        <v>0.02</v>
      </c>
      <c r="E425" s="7">
        <v>0.98</v>
      </c>
      <c r="F425" s="7">
        <v>7.0000000000000007E-2</v>
      </c>
      <c r="G425" s="7">
        <v>442.19</v>
      </c>
      <c r="H425" s="7">
        <v>0.5</v>
      </c>
      <c r="I425" s="7">
        <v>0.47599999999999998</v>
      </c>
      <c r="J425" s="7">
        <v>1.7000000000000001E-2</v>
      </c>
      <c r="K425" s="7">
        <v>38.94</v>
      </c>
      <c r="L425" s="7">
        <v>0.75</v>
      </c>
      <c r="M425" s="7">
        <f t="shared" si="48"/>
        <v>1.1288062192460651</v>
      </c>
      <c r="N425" s="7">
        <f t="shared" si="49"/>
        <v>2.6889805512926992E-2</v>
      </c>
      <c r="O425" s="7">
        <f t="shared" si="50"/>
        <v>1.2661989471755459</v>
      </c>
      <c r="P425" s="7">
        <f t="shared" si="51"/>
        <v>6.6377623248885173E-2</v>
      </c>
      <c r="Q425" s="7">
        <f t="shared" si="52"/>
        <v>2.4387498982579858E-2</v>
      </c>
      <c r="R425" s="7">
        <f t="shared" si="53"/>
        <v>1.3247690633526394E-2</v>
      </c>
      <c r="S425" s="7">
        <f t="shared" si="54"/>
        <v>4.7724543264793614E-4</v>
      </c>
      <c r="T425" s="7">
        <f t="shared" si="55"/>
        <v>6.0295187960740293E-2</v>
      </c>
      <c r="V425" s="7">
        <v>3.8</v>
      </c>
      <c r="W425" s="8" t="s">
        <v>292</v>
      </c>
    </row>
    <row r="426" spans="1:23">
      <c r="A426" t="s">
        <v>831</v>
      </c>
      <c r="B426" t="s">
        <v>832</v>
      </c>
      <c r="C426">
        <v>0.04</v>
      </c>
      <c r="D426">
        <v>0.03</v>
      </c>
      <c r="E426">
        <v>1.71</v>
      </c>
      <c r="F426">
        <v>0.06</v>
      </c>
      <c r="G426">
        <v>354.29</v>
      </c>
      <c r="H426">
        <v>2.2000000000000002</v>
      </c>
      <c r="I426">
        <v>3.5999999999999997E-2</v>
      </c>
      <c r="J426">
        <v>3.5000000000000003E-2</v>
      </c>
      <c r="K426">
        <v>37.450000000000003</v>
      </c>
      <c r="L426">
        <v>2.1949999999999998</v>
      </c>
      <c r="M426">
        <f t="shared" si="48"/>
        <v>1.172310685044309</v>
      </c>
      <c r="N426">
        <f t="shared" si="49"/>
        <v>1.4544763381233169E-2</v>
      </c>
      <c r="O426">
        <f t="shared" si="50"/>
        <v>1.8627907711137379</v>
      </c>
      <c r="P426">
        <f t="shared" si="51"/>
        <v>0.11764167202277176</v>
      </c>
      <c r="Q426">
        <f t="shared" si="52"/>
        <v>0.10918092770613227</v>
      </c>
      <c r="R426">
        <f t="shared" si="53"/>
        <v>2.3501621817909103E-3</v>
      </c>
      <c r="S426">
        <f t="shared" si="54"/>
        <v>3.8557299542279154E-3</v>
      </c>
      <c r="T426">
        <f t="shared" si="55"/>
        <v>4.3574053125467561E-2</v>
      </c>
      <c r="U426">
        <v>7.2328767123287667</v>
      </c>
      <c r="V426">
        <v>5.9</v>
      </c>
      <c r="W426" s="9" t="s">
        <v>25</v>
      </c>
    </row>
    <row r="427" spans="1:23">
      <c r="A427" t="s">
        <v>833</v>
      </c>
      <c r="B427" t="s">
        <v>834</v>
      </c>
      <c r="C427">
        <v>-0.08</v>
      </c>
      <c r="D427">
        <v>0.02</v>
      </c>
      <c r="E427">
        <v>0.92</v>
      </c>
      <c r="F427">
        <v>7.0000000000000007E-2</v>
      </c>
      <c r="G427">
        <v>7929.4</v>
      </c>
      <c r="H427">
        <v>2250</v>
      </c>
      <c r="I427">
        <v>0.68500000000000005</v>
      </c>
      <c r="J427">
        <v>6.7500000000000004E-2</v>
      </c>
      <c r="K427">
        <v>291.39999999999998</v>
      </c>
      <c r="L427">
        <v>12.1</v>
      </c>
      <c r="M427">
        <f t="shared" si="48"/>
        <v>7.5722960288400936</v>
      </c>
      <c r="N427">
        <f t="shared" si="49"/>
        <v>1.4452638361529566</v>
      </c>
      <c r="O427">
        <f t="shared" si="50"/>
        <v>19.698217413614206</v>
      </c>
      <c r="P427">
        <f t="shared" si="51"/>
        <v>2.8431140055257793</v>
      </c>
      <c r="Q427">
        <f t="shared" si="52"/>
        <v>0.81794245265865451</v>
      </c>
      <c r="R427">
        <f t="shared" si="53"/>
        <v>1.7159744292063248</v>
      </c>
      <c r="S427">
        <f t="shared" si="54"/>
        <v>1.8631501828903403</v>
      </c>
      <c r="T427">
        <f t="shared" si="55"/>
        <v>0.9991849412702859</v>
      </c>
      <c r="U427" s="2"/>
      <c r="V427" s="2"/>
      <c r="W427" s="9" t="s">
        <v>835</v>
      </c>
    </row>
    <row r="428" spans="1:23">
      <c r="A428" t="s">
        <v>836</v>
      </c>
      <c r="B428" t="s">
        <v>837</v>
      </c>
      <c r="C428">
        <v>0.18</v>
      </c>
      <c r="D428">
        <v>0.02</v>
      </c>
      <c r="E428">
        <v>1.1599999999999999</v>
      </c>
      <c r="F428">
        <v>0.08</v>
      </c>
      <c r="G428">
        <v>2.2457150000000001</v>
      </c>
      <c r="H428">
        <v>2.7999999999999998E-4</v>
      </c>
      <c r="I428">
        <v>1.47E-2</v>
      </c>
      <c r="J428">
        <v>1.47E-2</v>
      </c>
      <c r="K428">
        <v>59.5</v>
      </c>
      <c r="L428">
        <v>0.7</v>
      </c>
      <c r="M428">
        <f t="shared" si="48"/>
        <v>3.5279886557432222E-2</v>
      </c>
      <c r="N428">
        <f t="shared" si="49"/>
        <v>8.1103717651193237E-4</v>
      </c>
      <c r="O428">
        <f t="shared" si="50"/>
        <v>0.42309419428116385</v>
      </c>
      <c r="P428">
        <f t="shared" si="51"/>
        <v>2.0079563409618296E-2</v>
      </c>
      <c r="Q428">
        <f t="shared" si="52"/>
        <v>4.9775787562489869E-3</v>
      </c>
      <c r="R428">
        <f t="shared" si="53"/>
        <v>9.14461850483438E-5</v>
      </c>
      <c r="S428">
        <f t="shared" si="54"/>
        <v>1.7584061853904861E-5</v>
      </c>
      <c r="T428">
        <f t="shared" si="55"/>
        <v>1.9452606633616729E-2</v>
      </c>
      <c r="U428">
        <v>1.9808219178082189</v>
      </c>
      <c r="V428">
        <v>6.7</v>
      </c>
      <c r="W428" s="9" t="s">
        <v>292</v>
      </c>
    </row>
    <row r="429" spans="1:23">
      <c r="A429" t="s">
        <v>838</v>
      </c>
      <c r="B429" t="s">
        <v>839</v>
      </c>
      <c r="C429">
        <v>-0.14000000000000001</v>
      </c>
      <c r="D429">
        <v>0.03</v>
      </c>
      <c r="E429">
        <v>1.51</v>
      </c>
      <c r="F429">
        <v>0.08</v>
      </c>
      <c r="G429">
        <v>373.3</v>
      </c>
      <c r="H429">
        <v>3.4</v>
      </c>
      <c r="I429">
        <v>0.111</v>
      </c>
      <c r="J429">
        <v>0.06</v>
      </c>
      <c r="K429">
        <v>58.2</v>
      </c>
      <c r="L429">
        <v>7.8</v>
      </c>
      <c r="M429">
        <f t="shared" si="48"/>
        <v>1.1645792991240584</v>
      </c>
      <c r="N429">
        <f t="shared" si="49"/>
        <v>2.1748217916652081E-2</v>
      </c>
      <c r="O429">
        <f t="shared" si="50"/>
        <v>2.6963629149329664</v>
      </c>
      <c r="P429">
        <f t="shared" si="51"/>
        <v>0.37423847721872416</v>
      </c>
      <c r="Q429">
        <f t="shared" si="52"/>
        <v>0.36136822571266553</v>
      </c>
      <c r="R429">
        <f t="shared" si="53"/>
        <v>1.818179490852145E-2</v>
      </c>
      <c r="S429">
        <f t="shared" si="54"/>
        <v>8.1861183237539863E-3</v>
      </c>
      <c r="T429">
        <f t="shared" si="55"/>
        <v>9.5235776244872991E-2</v>
      </c>
      <c r="U429">
        <v>2.3260273972602739</v>
      </c>
      <c r="V429">
        <v>5.8</v>
      </c>
      <c r="W429" s="9" t="s">
        <v>25</v>
      </c>
    </row>
    <row r="430" spans="1:23">
      <c r="A430" t="s">
        <v>840</v>
      </c>
      <c r="B430" t="s">
        <v>841</v>
      </c>
      <c r="C430">
        <v>0.14000000000000001</v>
      </c>
      <c r="D430">
        <v>0.01</v>
      </c>
      <c r="E430">
        <v>1.1499999999999999</v>
      </c>
      <c r="F430">
        <v>0.08</v>
      </c>
      <c r="G430">
        <v>882.7</v>
      </c>
      <c r="H430">
        <v>7.6</v>
      </c>
      <c r="I430">
        <v>0.42099999999999999</v>
      </c>
      <c r="J430">
        <v>1.4999999999999999E-2</v>
      </c>
      <c r="K430">
        <v>96.6</v>
      </c>
      <c r="L430">
        <v>2</v>
      </c>
      <c r="M430">
        <f t="shared" si="48"/>
        <v>1.8876122547493845</v>
      </c>
      <c r="N430">
        <f t="shared" si="49"/>
        <v>4.5091787732285823E-2</v>
      </c>
      <c r="O430">
        <f t="shared" si="50"/>
        <v>4.5383000464611207</v>
      </c>
      <c r="P430">
        <f t="shared" si="51"/>
        <v>0.23347381547255833</v>
      </c>
      <c r="Q430">
        <f t="shared" si="52"/>
        <v>9.3960663487807891E-2</v>
      </c>
      <c r="R430">
        <f t="shared" si="53"/>
        <v>3.4833243748657844E-2</v>
      </c>
      <c r="S430">
        <f t="shared" si="54"/>
        <v>1.3024840584987167E-2</v>
      </c>
      <c r="T430">
        <f t="shared" si="55"/>
        <v>0.2104718862126897</v>
      </c>
      <c r="U430">
        <v>7</v>
      </c>
      <c r="V430">
        <v>5</v>
      </c>
      <c r="W430" s="9" t="s">
        <v>292</v>
      </c>
    </row>
    <row r="431" spans="1:23">
      <c r="A431" t="s">
        <v>842</v>
      </c>
      <c r="B431" t="s">
        <v>843</v>
      </c>
      <c r="C431">
        <v>0.17</v>
      </c>
      <c r="D431">
        <v>0.02</v>
      </c>
      <c r="E431">
        <v>1.39</v>
      </c>
      <c r="F431">
        <v>0.11</v>
      </c>
      <c r="G431">
        <v>1877</v>
      </c>
      <c r="H431">
        <v>15</v>
      </c>
      <c r="I431">
        <v>0.154</v>
      </c>
      <c r="J431">
        <v>1.4E-2</v>
      </c>
      <c r="K431">
        <v>281.39999999999998</v>
      </c>
      <c r="L431">
        <v>3.7</v>
      </c>
      <c r="M431">
        <f t="shared" si="48"/>
        <v>3.324955767627674</v>
      </c>
      <c r="N431">
        <f t="shared" si="49"/>
        <v>8.9479623025967472E-2</v>
      </c>
      <c r="O431">
        <f t="shared" si="50"/>
        <v>21.012946718357174</v>
      </c>
      <c r="P431">
        <f t="shared" si="51"/>
        <v>1.1448184039235709</v>
      </c>
      <c r="Q431">
        <f t="shared" si="52"/>
        <v>0.27628963346809371</v>
      </c>
      <c r="R431">
        <f t="shared" si="53"/>
        <v>4.6404440843830351E-2</v>
      </c>
      <c r="S431">
        <f t="shared" si="54"/>
        <v>5.5974818109635525E-2</v>
      </c>
      <c r="T431">
        <f t="shared" si="55"/>
        <v>1.1085967093617695</v>
      </c>
      <c r="U431">
        <v>7.7</v>
      </c>
      <c r="V431">
        <v>8.5399999999999991</v>
      </c>
      <c r="W431" s="9" t="s">
        <v>761</v>
      </c>
    </row>
    <row r="432" spans="1:23">
      <c r="A432" t="s">
        <v>844</v>
      </c>
      <c r="B432" t="s">
        <v>845</v>
      </c>
      <c r="C432">
        <v>-0.08</v>
      </c>
      <c r="D432">
        <v>0.02</v>
      </c>
      <c r="E432">
        <v>0.76</v>
      </c>
      <c r="F432">
        <v>7.0000000000000007E-2</v>
      </c>
      <c r="G432">
        <v>7.2830000000000004</v>
      </c>
      <c r="H432">
        <v>6.0000000000000001E-3</v>
      </c>
      <c r="I432">
        <v>0.34</v>
      </c>
      <c r="J432">
        <v>0.27</v>
      </c>
      <c r="K432">
        <v>1.26</v>
      </c>
      <c r="L432">
        <v>0.36</v>
      </c>
      <c r="M432">
        <f t="shared" si="48"/>
        <v>6.71350774733247E-2</v>
      </c>
      <c r="N432">
        <f t="shared" si="49"/>
        <v>2.0614944366972965E-3</v>
      </c>
      <c r="O432">
        <f t="shared" si="50"/>
        <v>9.4091609927855167E-3</v>
      </c>
      <c r="P432">
        <f t="shared" si="51"/>
        <v>2.9180141525278068E-3</v>
      </c>
      <c r="Q432">
        <f t="shared" si="52"/>
        <v>2.6883317122244335E-3</v>
      </c>
      <c r="R432">
        <f t="shared" si="53"/>
        <v>9.7666325094720769E-4</v>
      </c>
      <c r="S432">
        <f t="shared" si="54"/>
        <v>2.5838695572663787E-6</v>
      </c>
      <c r="T432">
        <f t="shared" si="55"/>
        <v>5.7775549955700546E-4</v>
      </c>
      <c r="U432">
        <f>2927/365</f>
        <v>8.0191780821917806</v>
      </c>
      <c r="V432">
        <v>1.33</v>
      </c>
      <c r="W432" s="9" t="s">
        <v>100</v>
      </c>
    </row>
    <row r="433" spans="1:23">
      <c r="A433" t="s">
        <v>846</v>
      </c>
      <c r="B433" t="s">
        <v>845</v>
      </c>
      <c r="C433">
        <v>-0.08</v>
      </c>
      <c r="D433">
        <v>0.02</v>
      </c>
      <c r="E433">
        <v>0.76</v>
      </c>
      <c r="F433">
        <v>7.0000000000000007E-2</v>
      </c>
      <c r="G433">
        <v>10.866</v>
      </c>
      <c r="H433">
        <v>1.4E-2</v>
      </c>
      <c r="I433">
        <v>0.38</v>
      </c>
      <c r="J433">
        <v>0.23</v>
      </c>
      <c r="K433">
        <v>1.26</v>
      </c>
      <c r="L433">
        <v>0.32</v>
      </c>
      <c r="M433">
        <f t="shared" si="48"/>
        <v>8.7657501590208936E-2</v>
      </c>
      <c r="N433">
        <f t="shared" si="49"/>
        <v>2.6922921244556448E-3</v>
      </c>
      <c r="O433">
        <f t="shared" si="50"/>
        <v>1.0575032661282414E-2</v>
      </c>
      <c r="P433">
        <f t="shared" si="51"/>
        <v>2.9667665949332299E-3</v>
      </c>
      <c r="Q433">
        <f t="shared" si="52"/>
        <v>2.6857225806431527E-3</v>
      </c>
      <c r="R433">
        <f t="shared" si="53"/>
        <v>1.0802452718514292E-3</v>
      </c>
      <c r="S433">
        <f t="shared" si="54"/>
        <v>4.541703701391307E-6</v>
      </c>
      <c r="T433">
        <f t="shared" si="55"/>
        <v>6.4934411078049919E-4</v>
      </c>
      <c r="U433">
        <f>2927/365</f>
        <v>8.0191780821917806</v>
      </c>
      <c r="V433">
        <v>1.33</v>
      </c>
      <c r="W433" s="9" t="s">
        <v>100</v>
      </c>
    </row>
    <row r="434" spans="1:23">
      <c r="A434" t="s">
        <v>847</v>
      </c>
      <c r="B434" t="s">
        <v>845</v>
      </c>
      <c r="C434">
        <v>-0.08</v>
      </c>
      <c r="D434">
        <v>0.02</v>
      </c>
      <c r="E434">
        <v>0.77</v>
      </c>
      <c r="F434">
        <v>0.05</v>
      </c>
      <c r="G434">
        <v>25.1968</v>
      </c>
      <c r="H434">
        <v>5.0200000000000002E-2</v>
      </c>
      <c r="I434">
        <v>0.17299999999999999</v>
      </c>
      <c r="J434">
        <v>0.17299999999999999</v>
      </c>
      <c r="K434">
        <v>0.28000000000000003</v>
      </c>
      <c r="L434">
        <v>0.16</v>
      </c>
      <c r="M434">
        <f t="shared" si="48"/>
        <v>0.15424055926058919</v>
      </c>
      <c r="N434">
        <f t="shared" si="49"/>
        <v>3.344819908447439E-3</v>
      </c>
      <c r="O434">
        <f t="shared" si="50"/>
        <v>3.3410186077567064E-3</v>
      </c>
      <c r="P434">
        <f t="shared" si="51"/>
        <v>1.9173981804971162E-3</v>
      </c>
      <c r="Q434">
        <f t="shared" si="52"/>
        <v>1.9091534901466893E-3</v>
      </c>
      <c r="R434">
        <f t="shared" si="53"/>
        <v>1.0307837870789915E-4</v>
      </c>
      <c r="S434">
        <f t="shared" si="54"/>
        <v>2.2187888158997265E-6</v>
      </c>
      <c r="T434">
        <f t="shared" si="55"/>
        <v>1.4463284016262798E-4</v>
      </c>
      <c r="U434" s="2"/>
      <c r="V434" s="2"/>
      <c r="W434" s="9" t="s">
        <v>100</v>
      </c>
    </row>
    <row r="435" spans="1:23">
      <c r="A435" t="s">
        <v>848</v>
      </c>
      <c r="B435" t="s">
        <v>849</v>
      </c>
      <c r="C435">
        <v>-0.09</v>
      </c>
      <c r="D435">
        <v>0.01</v>
      </c>
      <c r="E435">
        <v>1.0900000000000001</v>
      </c>
      <c r="F435">
        <v>0.08</v>
      </c>
      <c r="G435">
        <v>191.99</v>
      </c>
      <c r="H435">
        <v>0.73</v>
      </c>
      <c r="I435">
        <v>0.15</v>
      </c>
      <c r="J435">
        <v>0.1</v>
      </c>
      <c r="K435">
        <v>3.62</v>
      </c>
      <c r="L435">
        <v>0.31</v>
      </c>
      <c r="M435">
        <f t="shared" si="48"/>
        <v>0.67060377741152277</v>
      </c>
      <c r="N435">
        <f t="shared" si="49"/>
        <v>1.6494037801051464E-2</v>
      </c>
      <c r="O435">
        <f t="shared" si="50"/>
        <v>0.10756912706428419</v>
      </c>
      <c r="P435">
        <f t="shared" si="51"/>
        <v>1.0737861667418991E-2</v>
      </c>
      <c r="Q435">
        <f t="shared" si="52"/>
        <v>9.2117208259469893E-3</v>
      </c>
      <c r="R435">
        <f t="shared" si="53"/>
        <v>1.6506771416514195E-3</v>
      </c>
      <c r="S435">
        <f t="shared" si="54"/>
        <v>1.3633602923229934E-4</v>
      </c>
      <c r="T435">
        <f t="shared" si="55"/>
        <v>5.2633212019221609E-3</v>
      </c>
      <c r="U435">
        <f>2615/365</f>
        <v>7.1643835616438354</v>
      </c>
      <c r="V435">
        <v>1.79</v>
      </c>
      <c r="W435" s="9" t="s">
        <v>292</v>
      </c>
    </row>
    <row r="436" spans="1:23">
      <c r="A436" t="s">
        <v>850</v>
      </c>
      <c r="B436" t="s">
        <v>849</v>
      </c>
      <c r="C436">
        <v>-0.09</v>
      </c>
      <c r="D436">
        <v>0.01</v>
      </c>
      <c r="E436">
        <v>1.0900000000000001</v>
      </c>
      <c r="F436">
        <v>0.08</v>
      </c>
      <c r="G436">
        <v>2277</v>
      </c>
      <c r="H436">
        <v>67</v>
      </c>
      <c r="I436">
        <v>0.19</v>
      </c>
      <c r="J436">
        <v>0.11</v>
      </c>
      <c r="K436">
        <v>3.89</v>
      </c>
      <c r="L436">
        <v>0.44</v>
      </c>
      <c r="M436">
        <f t="shared" si="48"/>
        <v>3.4875647283229485</v>
      </c>
      <c r="N436">
        <f t="shared" si="49"/>
        <v>0.10936356159102012</v>
      </c>
      <c r="O436">
        <f t="shared" si="50"/>
        <v>0.26176671495826154</v>
      </c>
      <c r="P436">
        <f t="shared" si="51"/>
        <v>3.2856101605690878E-2</v>
      </c>
      <c r="Q436">
        <f t="shared" si="52"/>
        <v>2.9608574442579715E-2</v>
      </c>
      <c r="R436">
        <f t="shared" si="53"/>
        <v>5.6758214987318876E-3</v>
      </c>
      <c r="S436">
        <f t="shared" si="54"/>
        <v>2.5674674135856444E-3</v>
      </c>
      <c r="T436">
        <f t="shared" si="55"/>
        <v>1.2808157306826251E-2</v>
      </c>
      <c r="U436">
        <f>2615/365</f>
        <v>7.1643835616438354</v>
      </c>
      <c r="V436">
        <v>1.79</v>
      </c>
      <c r="W436" s="9" t="s">
        <v>292</v>
      </c>
    </row>
    <row r="437" spans="1:23">
      <c r="A437" t="s">
        <v>851</v>
      </c>
      <c r="B437" t="s">
        <v>852</v>
      </c>
      <c r="C437">
        <v>0.25</v>
      </c>
      <c r="D437">
        <v>0.05</v>
      </c>
      <c r="E437">
        <v>0.87</v>
      </c>
      <c r="F437">
        <v>0.11</v>
      </c>
      <c r="G437">
        <v>3.93404</v>
      </c>
      <c r="H437">
        <v>6.6E-4</v>
      </c>
      <c r="I437">
        <v>0.16</v>
      </c>
      <c r="J437">
        <v>0.09</v>
      </c>
      <c r="K437">
        <v>2.98</v>
      </c>
      <c r="L437">
        <v>0.34</v>
      </c>
      <c r="M437">
        <f t="shared" si="48"/>
        <v>4.6580450965615139E-2</v>
      </c>
      <c r="N437">
        <f t="shared" si="49"/>
        <v>1.9631676813793232E-3</v>
      </c>
      <c r="O437">
        <f t="shared" si="50"/>
        <v>2.0817128186009698E-2</v>
      </c>
      <c r="P437">
        <f t="shared" si="51"/>
        <v>2.9689660873909369E-3</v>
      </c>
      <c r="Q437">
        <f t="shared" si="52"/>
        <v>2.3751085849809724E-3</v>
      </c>
      <c r="R437">
        <f t="shared" si="53"/>
        <v>3.076422884631974E-4</v>
      </c>
      <c r="S437">
        <f t="shared" si="54"/>
        <v>1.1641386973498319E-6</v>
      </c>
      <c r="T437">
        <f t="shared" si="55"/>
        <v>1.7547004601234227E-3</v>
      </c>
      <c r="U437">
        <v>5.0821917808219181</v>
      </c>
      <c r="V437">
        <v>1.75</v>
      </c>
      <c r="W437" s="9" t="s">
        <v>100</v>
      </c>
    </row>
    <row r="438" spans="1:23">
      <c r="A438" t="s">
        <v>853</v>
      </c>
      <c r="B438" t="s">
        <v>852</v>
      </c>
      <c r="C438">
        <v>0.25</v>
      </c>
      <c r="D438">
        <v>0.05</v>
      </c>
      <c r="E438">
        <v>0.87</v>
      </c>
      <c r="F438">
        <v>0.11</v>
      </c>
      <c r="G438">
        <v>567.94000000000005</v>
      </c>
      <c r="H438">
        <v>2.7</v>
      </c>
      <c r="I438">
        <v>0.49</v>
      </c>
      <c r="J438">
        <v>0.04</v>
      </c>
      <c r="K438">
        <v>10.1</v>
      </c>
      <c r="L438">
        <v>0.65</v>
      </c>
      <c r="M438">
        <f t="shared" si="48"/>
        <v>1.2818763821377555</v>
      </c>
      <c r="N438">
        <f t="shared" si="49"/>
        <v>5.4177984074894922E-2</v>
      </c>
      <c r="O438">
        <f t="shared" si="50"/>
        <v>0.32685620906686452</v>
      </c>
      <c r="P438">
        <f t="shared" si="51"/>
        <v>3.5677576747560398E-2</v>
      </c>
      <c r="Q438">
        <f t="shared" si="52"/>
        <v>2.103530058351109E-2</v>
      </c>
      <c r="R438">
        <f t="shared" si="53"/>
        <v>8.4305588863147068E-3</v>
      </c>
      <c r="S438">
        <f t="shared" si="54"/>
        <v>5.179606792269925E-4</v>
      </c>
      <c r="T438">
        <f t="shared" si="55"/>
        <v>2.7551098082264441E-2</v>
      </c>
      <c r="U438">
        <v>5.0821917808219181</v>
      </c>
      <c r="V438">
        <v>1.75</v>
      </c>
      <c r="W438" s="9" t="s">
        <v>100</v>
      </c>
    </row>
    <row r="439" spans="1:23">
      <c r="A439" t="s">
        <v>854</v>
      </c>
      <c r="B439" t="s">
        <v>855</v>
      </c>
      <c r="C439">
        <v>0.24</v>
      </c>
      <c r="D439">
        <v>0.03</v>
      </c>
      <c r="E439">
        <v>1.24</v>
      </c>
      <c r="F439">
        <v>0.09</v>
      </c>
      <c r="G439">
        <v>1311</v>
      </c>
      <c r="H439">
        <v>49</v>
      </c>
      <c r="I439">
        <v>7.0000000000000007E-2</v>
      </c>
      <c r="J439">
        <v>7.3999999999999996E-2</v>
      </c>
      <c r="K439">
        <v>19.600000000000001</v>
      </c>
      <c r="L439">
        <v>1.5</v>
      </c>
      <c r="M439">
        <f t="shared" si="48"/>
        <v>2.5196900048122997</v>
      </c>
      <c r="N439">
        <f t="shared" si="49"/>
        <v>8.7509922335974266E-2</v>
      </c>
      <c r="O439">
        <f t="shared" si="50"/>
        <v>1.2149216679440349</v>
      </c>
      <c r="P439">
        <f t="shared" si="51"/>
        <v>0.11122050045993441</v>
      </c>
      <c r="Q439">
        <f t="shared" si="52"/>
        <v>9.2978699077349611E-2</v>
      </c>
      <c r="R439">
        <f t="shared" si="53"/>
        <v>6.3242832277661566E-3</v>
      </c>
      <c r="S439">
        <f t="shared" si="54"/>
        <v>1.5136323856917808E-2</v>
      </c>
      <c r="T439">
        <f t="shared" si="55"/>
        <v>5.8786532319872666E-2</v>
      </c>
      <c r="U439" s="2"/>
      <c r="V439" s="2"/>
      <c r="W439" s="9" t="s">
        <v>292</v>
      </c>
    </row>
    <row r="440" spans="1:23">
      <c r="A440" t="s">
        <v>856</v>
      </c>
      <c r="B440" t="s">
        <v>857</v>
      </c>
      <c r="C440">
        <v>0.25</v>
      </c>
      <c r="D440">
        <v>0.04</v>
      </c>
      <c r="E440">
        <v>1.1399999999999999</v>
      </c>
      <c r="F440">
        <v>0.08</v>
      </c>
      <c r="G440">
        <v>1353</v>
      </c>
      <c r="H440">
        <v>25</v>
      </c>
      <c r="I440">
        <v>0.31900000000000001</v>
      </c>
      <c r="J440">
        <v>2.5000000000000001E-2</v>
      </c>
      <c r="K440">
        <v>39</v>
      </c>
      <c r="L440">
        <v>1</v>
      </c>
      <c r="M440">
        <f t="shared" si="48"/>
        <v>2.5021013959788614</v>
      </c>
      <c r="N440">
        <f t="shared" si="49"/>
        <v>6.6148176612651072E-2</v>
      </c>
      <c r="O440">
        <f t="shared" si="50"/>
        <v>2.19452171745084</v>
      </c>
      <c r="P440">
        <f t="shared" si="51"/>
        <v>0.11945401702777568</v>
      </c>
      <c r="Q440">
        <f t="shared" si="52"/>
        <v>5.626978762694463E-2</v>
      </c>
      <c r="R440">
        <f t="shared" si="53"/>
        <v>1.9484024515380043E-2</v>
      </c>
      <c r="S440">
        <f t="shared" si="54"/>
        <v>1.3516393923693276E-2</v>
      </c>
      <c r="T440">
        <f t="shared" si="55"/>
        <v>0.10266768268775861</v>
      </c>
      <c r="U440">
        <v>3.849315068493151</v>
      </c>
      <c r="V440">
        <v>5.3</v>
      </c>
      <c r="W440" s="9" t="s">
        <v>33</v>
      </c>
    </row>
    <row r="441" spans="1:23">
      <c r="A441" t="s">
        <v>858</v>
      </c>
      <c r="B441" t="s">
        <v>859</v>
      </c>
      <c r="C441">
        <v>-0.17</v>
      </c>
      <c r="D441">
        <v>0.09</v>
      </c>
      <c r="E441">
        <v>2.54</v>
      </c>
      <c r="F441">
        <v>0.49</v>
      </c>
      <c r="G441">
        <v>148.6</v>
      </c>
      <c r="H441">
        <v>0.7</v>
      </c>
      <c r="I441">
        <v>0.38</v>
      </c>
      <c r="J441">
        <v>0.11</v>
      </c>
      <c r="K441" s="2"/>
      <c r="L441" s="2"/>
      <c r="M441">
        <f t="shared" si="48"/>
        <v>0.74948314212360445</v>
      </c>
      <c r="N441">
        <f t="shared" si="49"/>
        <v>4.8252549336817857E-2</v>
      </c>
      <c r="O441">
        <f t="shared" si="50"/>
        <v>0</v>
      </c>
      <c r="P441">
        <f t="shared" si="51"/>
        <v>0</v>
      </c>
      <c r="Q441">
        <f t="shared" si="52"/>
        <v>0</v>
      </c>
      <c r="R441">
        <f t="shared" si="53"/>
        <v>0</v>
      </c>
      <c r="S441">
        <f t="shared" si="54"/>
        <v>0</v>
      </c>
      <c r="T441">
        <f t="shared" si="55"/>
        <v>0</v>
      </c>
      <c r="U441">
        <v>7.5506849315068489</v>
      </c>
      <c r="V441">
        <v>23</v>
      </c>
      <c r="W441" s="9" t="s">
        <v>860</v>
      </c>
    </row>
    <row r="442" spans="1:23">
      <c r="A442" t="s">
        <v>861</v>
      </c>
      <c r="B442" t="s">
        <v>862</v>
      </c>
      <c r="C442">
        <v>0.24</v>
      </c>
      <c r="D442">
        <v>0.04</v>
      </c>
      <c r="E442">
        <v>0.94</v>
      </c>
      <c r="F442">
        <v>7.0000000000000007E-2</v>
      </c>
      <c r="G442">
        <v>118.45</v>
      </c>
      <c r="H442">
        <v>0.55000000000000004</v>
      </c>
      <c r="I442">
        <v>0.37</v>
      </c>
      <c r="J442">
        <v>0.06</v>
      </c>
      <c r="K442">
        <v>30.9</v>
      </c>
      <c r="L442">
        <v>1.9</v>
      </c>
      <c r="M442">
        <f t="shared" si="48"/>
        <v>0.46259835590415843</v>
      </c>
      <c r="N442">
        <f t="shared" si="49"/>
        <v>1.1571882424878282E-2</v>
      </c>
      <c r="O442">
        <f t="shared" si="50"/>
        <v>0.66547148508479559</v>
      </c>
      <c r="P442">
        <f t="shared" si="51"/>
        <v>5.531625123004049E-2</v>
      </c>
      <c r="Q442">
        <f t="shared" si="52"/>
        <v>4.0918958629809432E-2</v>
      </c>
      <c r="R442">
        <f t="shared" si="53"/>
        <v>1.7116750050842847E-2</v>
      </c>
      <c r="S442">
        <f t="shared" si="54"/>
        <v>1.0299966703155696E-3</v>
      </c>
      <c r="T442">
        <f t="shared" si="55"/>
        <v>3.3037591458110423E-2</v>
      </c>
      <c r="U442">
        <v>2.2657534246575342</v>
      </c>
      <c r="V442">
        <v>7.8</v>
      </c>
      <c r="W442" s="9" t="s">
        <v>292</v>
      </c>
    </row>
    <row r="443" spans="1:23">
      <c r="A443" t="s">
        <v>863</v>
      </c>
      <c r="B443" t="s">
        <v>864</v>
      </c>
      <c r="C443">
        <v>0</v>
      </c>
      <c r="D443">
        <v>0.02</v>
      </c>
      <c r="E443">
        <v>0.89</v>
      </c>
      <c r="F443">
        <v>0.06</v>
      </c>
      <c r="G443">
        <v>22.655999999999999</v>
      </c>
      <c r="H443">
        <v>2.4E-2</v>
      </c>
      <c r="I443">
        <v>0.26</v>
      </c>
      <c r="J443">
        <v>0.17</v>
      </c>
      <c r="K443">
        <v>2.73</v>
      </c>
      <c r="L443">
        <v>0.33</v>
      </c>
      <c r="M443">
        <f t="shared" si="48"/>
        <v>0.15079614870899352</v>
      </c>
      <c r="N443">
        <f t="shared" si="49"/>
        <v>3.3903504629715243E-3</v>
      </c>
      <c r="O443">
        <f t="shared" si="50"/>
        <v>3.3949106745206577E-2</v>
      </c>
      <c r="P443">
        <f t="shared" si="51"/>
        <v>4.6646399606460149E-3</v>
      </c>
      <c r="Q443">
        <f t="shared" si="52"/>
        <v>4.103738177992004E-3</v>
      </c>
      <c r="R443">
        <f t="shared" si="53"/>
        <v>1.6093420400451852E-3</v>
      </c>
      <c r="S443">
        <f t="shared" si="54"/>
        <v>1.1987678935454302E-5</v>
      </c>
      <c r="T443">
        <f t="shared" si="55"/>
        <v>1.5258025503463628E-3</v>
      </c>
      <c r="U443">
        <f>2813/365</f>
        <v>7.7068493150684931</v>
      </c>
      <c r="V443">
        <v>2.02</v>
      </c>
      <c r="W443" s="9" t="s">
        <v>292</v>
      </c>
    </row>
    <row r="444" spans="1:23">
      <c r="A444" t="s">
        <v>865</v>
      </c>
      <c r="B444" t="s">
        <v>864</v>
      </c>
      <c r="C444">
        <v>0</v>
      </c>
      <c r="D444">
        <v>0.02</v>
      </c>
      <c r="E444">
        <v>0.89</v>
      </c>
      <c r="F444">
        <v>0.06</v>
      </c>
      <c r="G444">
        <v>53.88</v>
      </c>
      <c r="H444">
        <v>7.0000000000000007E-2</v>
      </c>
      <c r="I444">
        <v>0.24</v>
      </c>
      <c r="J444">
        <v>0.09</v>
      </c>
      <c r="K444">
        <v>4.0199999999999996</v>
      </c>
      <c r="L444">
        <v>0.35</v>
      </c>
      <c r="M444">
        <f t="shared" si="48"/>
        <v>0.26867039713767255</v>
      </c>
      <c r="N444">
        <f t="shared" si="49"/>
        <v>6.0420197901625448E-3</v>
      </c>
      <c r="O444">
        <f t="shared" si="50"/>
        <v>6.7084632936663835E-2</v>
      </c>
      <c r="P444">
        <f t="shared" si="51"/>
        <v>6.7505037061595429E-3</v>
      </c>
      <c r="Q444">
        <f t="shared" si="52"/>
        <v>5.840701872595111E-3</v>
      </c>
      <c r="R444">
        <f t="shared" si="53"/>
        <v>1.5375934544057074E-3</v>
      </c>
      <c r="S444">
        <f t="shared" si="54"/>
        <v>2.9051746508082597E-5</v>
      </c>
      <c r="T444">
        <f t="shared" si="55"/>
        <v>3.015039682546689E-3</v>
      </c>
      <c r="U444">
        <f>2813/365</f>
        <v>7.7068493150684931</v>
      </c>
      <c r="V444">
        <v>2.02</v>
      </c>
      <c r="W444" s="9" t="s">
        <v>292</v>
      </c>
    </row>
    <row r="445" spans="1:23">
      <c r="A445" t="s">
        <v>866</v>
      </c>
      <c r="B445" t="s">
        <v>867</v>
      </c>
      <c r="C445">
        <v>0.37</v>
      </c>
      <c r="D445">
        <v>0.05</v>
      </c>
      <c r="E445">
        <v>1.0900000000000001</v>
      </c>
      <c r="F445">
        <v>0.09</v>
      </c>
      <c r="G445">
        <v>7.1268162999999998</v>
      </c>
      <c r="H445">
        <v>3.9098799999999999E-5</v>
      </c>
      <c r="I445">
        <v>0.12668599999999999</v>
      </c>
      <c r="J445">
        <v>5.15074E-3</v>
      </c>
      <c r="K445">
        <v>139.20400000000001</v>
      </c>
      <c r="L445">
        <v>0.91854899999999995</v>
      </c>
      <c r="M445">
        <f t="shared" si="48"/>
        <v>7.4623789513147923E-2</v>
      </c>
      <c r="N445">
        <f t="shared" si="49"/>
        <v>2.0538657845514219E-3</v>
      </c>
      <c r="O445">
        <f t="shared" si="50"/>
        <v>1.3844099680900923</v>
      </c>
      <c r="P445">
        <f t="shared" si="51"/>
        <v>7.6757125409567292E-2</v>
      </c>
      <c r="Q445">
        <f t="shared" si="52"/>
        <v>9.1351426092582556E-3</v>
      </c>
      <c r="R445">
        <f t="shared" si="53"/>
        <v>9.1809928540584839E-4</v>
      </c>
      <c r="S445">
        <f t="shared" si="54"/>
        <v>2.5316946671012565E-6</v>
      </c>
      <c r="T445">
        <f t="shared" si="55"/>
        <v>7.6206053289362877E-2</v>
      </c>
      <c r="U445">
        <v>9.5</v>
      </c>
      <c r="V445">
        <v>11.3027</v>
      </c>
      <c r="W445" s="9" t="s">
        <v>33</v>
      </c>
    </row>
    <row r="446" spans="1:23">
      <c r="A446" t="s">
        <v>868</v>
      </c>
      <c r="B446" t="s">
        <v>867</v>
      </c>
      <c r="C446">
        <v>0.37</v>
      </c>
      <c r="D446">
        <v>0.05</v>
      </c>
      <c r="E446">
        <v>1.0900000000000001</v>
      </c>
      <c r="F446">
        <v>0.09</v>
      </c>
      <c r="G446">
        <v>4270</v>
      </c>
      <c r="H446">
        <v>220</v>
      </c>
      <c r="I446">
        <v>0.51722199999999996</v>
      </c>
      <c r="J446">
        <v>3.2647500000000003E-2</v>
      </c>
      <c r="K446">
        <v>35.700000000000003</v>
      </c>
      <c r="L446">
        <v>1.30803</v>
      </c>
      <c r="M446">
        <f t="shared" si="48"/>
        <v>5.3035358193080651</v>
      </c>
      <c r="N446">
        <f t="shared" si="49"/>
        <v>0.23343442069414369</v>
      </c>
      <c r="O446">
        <f t="shared" si="50"/>
        <v>2.5824799811612928</v>
      </c>
      <c r="P446">
        <f t="shared" si="51"/>
        <v>0.18620553836641934</v>
      </c>
      <c r="Q446">
        <f t="shared" si="52"/>
        <v>9.4620764419002981E-2</v>
      </c>
      <c r="R446">
        <f t="shared" si="53"/>
        <v>5.953430400458213E-2</v>
      </c>
      <c r="S446">
        <f t="shared" si="54"/>
        <v>4.4351724891138512E-2</v>
      </c>
      <c r="T446">
        <f t="shared" si="55"/>
        <v>0.14215486134832803</v>
      </c>
      <c r="U446">
        <v>9.5</v>
      </c>
      <c r="V446">
        <v>11.3027</v>
      </c>
      <c r="W446" s="9" t="s">
        <v>33</v>
      </c>
    </row>
    <row r="447" spans="1:23">
      <c r="A447" t="s">
        <v>869</v>
      </c>
      <c r="B447" t="s">
        <v>870</v>
      </c>
      <c r="C447">
        <v>-0.14000000000000001</v>
      </c>
      <c r="D447">
        <v>0.01</v>
      </c>
      <c r="E447">
        <v>1.01</v>
      </c>
      <c r="F447">
        <v>7.0000000000000007E-2</v>
      </c>
      <c r="G447">
        <v>1319</v>
      </c>
      <c r="H447">
        <v>4</v>
      </c>
      <c r="I447">
        <v>0.4</v>
      </c>
      <c r="J447">
        <v>0.05</v>
      </c>
      <c r="K447">
        <v>261</v>
      </c>
      <c r="L447">
        <v>20</v>
      </c>
      <c r="M447">
        <f t="shared" si="48"/>
        <v>2.3626990789101971</v>
      </c>
      <c r="N447">
        <f t="shared" si="49"/>
        <v>5.4792420290507265E-2</v>
      </c>
      <c r="O447">
        <f t="shared" si="50"/>
        <v>12.99030916619969</v>
      </c>
      <c r="P447">
        <f t="shared" si="51"/>
        <v>1.2028974826806371</v>
      </c>
      <c r="Q447">
        <f t="shared" si="52"/>
        <v>0.99542598974710272</v>
      </c>
      <c r="R447">
        <f t="shared" si="53"/>
        <v>0.30929307538570699</v>
      </c>
      <c r="S447">
        <f t="shared" si="54"/>
        <v>1.3131472495526614E-2</v>
      </c>
      <c r="T447">
        <f t="shared" si="55"/>
        <v>0.60021230470889664</v>
      </c>
      <c r="U447">
        <v>4.2136986301369861</v>
      </c>
      <c r="V447">
        <v>2.5</v>
      </c>
      <c r="W447" s="9" t="s">
        <v>109</v>
      </c>
    </row>
    <row r="448" spans="1:23">
      <c r="A448" t="s">
        <v>871</v>
      </c>
      <c r="B448" t="s">
        <v>872</v>
      </c>
      <c r="C448">
        <v>0.17</v>
      </c>
      <c r="D448">
        <v>0.04</v>
      </c>
      <c r="E448">
        <v>0.86</v>
      </c>
      <c r="F448">
        <v>0.13</v>
      </c>
      <c r="G448">
        <v>225.7</v>
      </c>
      <c r="H448">
        <v>0.4</v>
      </c>
      <c r="I448">
        <v>0.3</v>
      </c>
      <c r="J448">
        <v>0.1</v>
      </c>
      <c r="K448">
        <v>8.3000000000000007</v>
      </c>
      <c r="L448">
        <v>0.7</v>
      </c>
      <c r="M448">
        <f t="shared" si="48"/>
        <v>0.69022700476481369</v>
      </c>
      <c r="N448">
        <f t="shared" si="49"/>
        <v>3.4788439976623439E-2</v>
      </c>
      <c r="O448">
        <f t="shared" si="50"/>
        <v>0.21444623787274819</v>
      </c>
      <c r="P448">
        <f t="shared" si="51"/>
        <v>2.9053787319035521E-2</v>
      </c>
      <c r="Q448">
        <f t="shared" si="52"/>
        <v>1.8085827290472735E-2</v>
      </c>
      <c r="R448">
        <f t="shared" si="53"/>
        <v>7.0696561936070823E-3</v>
      </c>
      <c r="S448">
        <f t="shared" si="54"/>
        <v>1.2668512058647066E-4</v>
      </c>
      <c r="T448">
        <f t="shared" si="55"/>
        <v>2.1610861180974623E-2</v>
      </c>
      <c r="U448">
        <v>13.698630136986299</v>
      </c>
      <c r="V448">
        <v>8.41</v>
      </c>
      <c r="W448" s="9" t="s">
        <v>115</v>
      </c>
    </row>
    <row r="449" spans="1:23">
      <c r="A449" t="s">
        <v>873</v>
      </c>
      <c r="B449" t="s">
        <v>874</v>
      </c>
      <c r="C449">
        <v>-0.13</v>
      </c>
      <c r="D449">
        <v>0.01</v>
      </c>
      <c r="E449">
        <v>0.98</v>
      </c>
      <c r="F449">
        <v>7.0000000000000007E-2</v>
      </c>
      <c r="G449">
        <v>5501</v>
      </c>
      <c r="H449">
        <v>74.5</v>
      </c>
      <c r="I449">
        <v>0.77</v>
      </c>
      <c r="J449">
        <v>3.0000000000000001E-3</v>
      </c>
      <c r="K449">
        <v>181.4</v>
      </c>
      <c r="L449">
        <v>0.8</v>
      </c>
      <c r="M449">
        <f t="shared" si="48"/>
        <v>6.0604919526373342</v>
      </c>
      <c r="N449">
        <f t="shared" si="49"/>
        <v>0.15432375490467509</v>
      </c>
      <c r="O449">
        <f t="shared" si="50"/>
        <v>9.9158341729722022</v>
      </c>
      <c r="P449">
        <f t="shared" si="51"/>
        <v>0.47962303723544197</v>
      </c>
      <c r="Q449">
        <f t="shared" si="52"/>
        <v>4.3730249935930332E-2</v>
      </c>
      <c r="R449">
        <f t="shared" si="53"/>
        <v>5.6265234437646243E-2</v>
      </c>
      <c r="S449">
        <f t="shared" si="54"/>
        <v>4.4763354898286922E-2</v>
      </c>
      <c r="T449">
        <f t="shared" si="55"/>
        <v>0.47218257966534294</v>
      </c>
      <c r="U449">
        <f>4900/365</f>
        <v>13.424657534246576</v>
      </c>
      <c r="V449">
        <v>5</v>
      </c>
      <c r="W449" s="9" t="s">
        <v>292</v>
      </c>
    </row>
    <row r="450" spans="1:23">
      <c r="A450" t="s">
        <v>875</v>
      </c>
      <c r="B450" t="s">
        <v>876</v>
      </c>
      <c r="C450" s="2"/>
      <c r="D450" s="2"/>
      <c r="E450" s="2"/>
      <c r="F450" s="2"/>
      <c r="G450">
        <v>3.0390999999999999</v>
      </c>
      <c r="H450">
        <v>1E-4</v>
      </c>
      <c r="I450">
        <v>0</v>
      </c>
      <c r="J450">
        <v>0</v>
      </c>
      <c r="K450" s="2"/>
      <c r="L450" s="2"/>
      <c r="M450">
        <f t="shared" ref="M450:M513" si="56">(G450/365)^(2/3)*E450^(1/3)</f>
        <v>0</v>
      </c>
      <c r="N450" t="e">
        <f t="shared" ref="N450:N513" si="57">SQRT((2/3*(G450/365)^(-1/3)*E450^(1/3)*(H450/365))^2+(1/3*(G450/365)^(2/3)*E450^(-2/3)*F450)^2)</f>
        <v>#DIV/0!</v>
      </c>
      <c r="O450">
        <f t="shared" ref="O450:O513" si="58">0.004919*K450*SQRT(1-I450^2)*G450^(1/3)*E450^(2/3)</f>
        <v>0</v>
      </c>
      <c r="P450" t="e">
        <f t="shared" ref="P450:P513" si="59">SQRT(Q450^2+R450^2+S450^2+T450^2)</f>
        <v>#DIV/0!</v>
      </c>
      <c r="Q450">
        <f t="shared" ref="Q450:Q513" si="60">0.004919*SQRT(1-I450^2)*G450^(1/3)*E450^(2/3)*L450</f>
        <v>0</v>
      </c>
      <c r="R450">
        <f t="shared" ref="R450:R513" si="61">0.004919*K450*I450/SQRT(1-I450^2)*G450^(1/3)*E450^(2/3)*J450</f>
        <v>0</v>
      </c>
      <c r="S450">
        <f t="shared" ref="S450:S513" si="62">0.004919*K450*SQRT(1-I450^2)*1/3*G450^(-2/3)*E450^(2/3)*H450</f>
        <v>0</v>
      </c>
      <c r="T450" t="e">
        <f t="shared" ref="T450:T513" si="63">0.004919*K450*SQRT(1-I450^2)*G450^(1/3)*2/3*E450^(-1/3)*F450</f>
        <v>#DIV/0!</v>
      </c>
      <c r="U450" s="2"/>
      <c r="V450" s="2"/>
      <c r="W450" s="5"/>
    </row>
    <row r="451" spans="1:23">
      <c r="A451" t="s">
        <v>877</v>
      </c>
      <c r="B451" t="s">
        <v>876</v>
      </c>
      <c r="C451">
        <v>0</v>
      </c>
      <c r="D451">
        <v>0.04</v>
      </c>
      <c r="E451">
        <v>0.81</v>
      </c>
      <c r="F451">
        <v>7.0000000000000007E-2</v>
      </c>
      <c r="G451">
        <v>6.7634999999999996</v>
      </c>
      <c r="H451">
        <v>5.9999999999999995E-4</v>
      </c>
      <c r="I451">
        <v>0</v>
      </c>
      <c r="J451">
        <v>0</v>
      </c>
      <c r="K451">
        <v>1.4</v>
      </c>
      <c r="L451">
        <v>0.2</v>
      </c>
      <c r="M451">
        <f t="shared" si="56"/>
        <v>6.527508202471273E-2</v>
      </c>
      <c r="N451">
        <f t="shared" si="57"/>
        <v>1.8803561198909113E-3</v>
      </c>
      <c r="O451">
        <f t="shared" si="58"/>
        <v>1.1316671314834799E-2</v>
      </c>
      <c r="P451">
        <f t="shared" si="59"/>
        <v>1.7431877149098524E-3</v>
      </c>
      <c r="Q451">
        <f t="shared" si="60"/>
        <v>1.6166673306906858E-3</v>
      </c>
      <c r="R451">
        <f t="shared" si="61"/>
        <v>0</v>
      </c>
      <c r="S451">
        <f t="shared" si="62"/>
        <v>3.3463950069741402E-7</v>
      </c>
      <c r="T451">
        <f t="shared" si="63"/>
        <v>6.51989293858795E-4</v>
      </c>
      <c r="U451" s="2"/>
      <c r="V451" s="2"/>
      <c r="W451" s="9" t="s">
        <v>137</v>
      </c>
    </row>
    <row r="452" spans="1:23">
      <c r="A452" t="s">
        <v>878</v>
      </c>
      <c r="B452" t="s">
        <v>876</v>
      </c>
      <c r="C452">
        <v>0</v>
      </c>
      <c r="D452">
        <v>0.04</v>
      </c>
      <c r="E452">
        <v>0.81</v>
      </c>
      <c r="F452">
        <v>7.0000000000000007E-2</v>
      </c>
      <c r="G452">
        <v>22.805</v>
      </c>
      <c r="H452">
        <v>5.0000000000000001E-3</v>
      </c>
      <c r="I452">
        <v>0</v>
      </c>
      <c r="J452">
        <v>0</v>
      </c>
      <c r="K452">
        <v>2.2999999999999998</v>
      </c>
      <c r="L452">
        <v>0.2</v>
      </c>
      <c r="M452">
        <f t="shared" si="56"/>
        <v>0.14677535778614076</v>
      </c>
      <c r="N452">
        <f t="shared" si="57"/>
        <v>4.2281511547948387E-3</v>
      </c>
      <c r="O452">
        <f t="shared" si="58"/>
        <v>2.7878625848184638E-2</v>
      </c>
      <c r="P452">
        <f t="shared" si="59"/>
        <v>2.9080385884062048E-3</v>
      </c>
      <c r="Q452">
        <f t="shared" si="60"/>
        <v>2.4242283346247516E-3</v>
      </c>
      <c r="R452">
        <f t="shared" si="61"/>
        <v>0</v>
      </c>
      <c r="S452">
        <f t="shared" si="62"/>
        <v>2.0374644338364866E-6</v>
      </c>
      <c r="T452">
        <f t="shared" si="63"/>
        <v>1.6061759747925306E-3</v>
      </c>
      <c r="U452" s="2"/>
      <c r="V452" s="2"/>
      <c r="W452" s="9" t="s">
        <v>137</v>
      </c>
    </row>
    <row r="453" spans="1:23">
      <c r="A453" t="s">
        <v>879</v>
      </c>
      <c r="B453" t="s">
        <v>876</v>
      </c>
      <c r="C453">
        <v>0</v>
      </c>
      <c r="D453">
        <v>0.04</v>
      </c>
      <c r="E453">
        <v>0.81</v>
      </c>
      <c r="F453">
        <v>7.0000000000000007E-2</v>
      </c>
      <c r="G453">
        <v>46.71</v>
      </c>
      <c r="H453">
        <v>0.01</v>
      </c>
      <c r="I453">
        <v>0.34</v>
      </c>
      <c r="J453">
        <v>0.17</v>
      </c>
      <c r="K453">
        <v>4.4000000000000004</v>
      </c>
      <c r="L453">
        <v>0.2</v>
      </c>
      <c r="M453">
        <f t="shared" si="56"/>
        <v>0.23672257420338055</v>
      </c>
      <c r="N453">
        <f t="shared" si="57"/>
        <v>6.8192525018106673E-3</v>
      </c>
      <c r="O453">
        <f t="shared" si="58"/>
        <v>6.3696245534175217E-2</v>
      </c>
      <c r="P453">
        <f t="shared" si="59"/>
        <v>6.2593285262091706E-3</v>
      </c>
      <c r="Q453">
        <f t="shared" si="60"/>
        <v>2.8952838879170552E-3</v>
      </c>
      <c r="R453">
        <f t="shared" si="61"/>
        <v>4.1628708637215387E-3</v>
      </c>
      <c r="S453">
        <f t="shared" si="62"/>
        <v>4.5455109922340132E-6</v>
      </c>
      <c r="T453">
        <f t="shared" si="63"/>
        <v>3.6697425410635929E-3</v>
      </c>
      <c r="U453" s="2"/>
      <c r="V453" s="2"/>
      <c r="W453" s="9" t="s">
        <v>137</v>
      </c>
    </row>
    <row r="454" spans="1:23">
      <c r="A454" t="s">
        <v>880</v>
      </c>
      <c r="B454" t="s">
        <v>876</v>
      </c>
      <c r="C454">
        <v>0</v>
      </c>
      <c r="D454">
        <v>0.04</v>
      </c>
      <c r="E454">
        <v>0.81</v>
      </c>
      <c r="F454">
        <v>7.0000000000000007E-2</v>
      </c>
      <c r="G454">
        <v>94.2</v>
      </c>
      <c r="H454">
        <v>0.2</v>
      </c>
      <c r="I454">
        <v>0</v>
      </c>
      <c r="J454">
        <v>0</v>
      </c>
      <c r="K454">
        <v>1.8</v>
      </c>
      <c r="L454">
        <v>0.2</v>
      </c>
      <c r="M454">
        <f t="shared" si="56"/>
        <v>0.37786241726567626</v>
      </c>
      <c r="N454">
        <f t="shared" si="57"/>
        <v>1.089805744413575E-2</v>
      </c>
      <c r="O454">
        <f t="shared" si="58"/>
        <v>3.5007113920206744E-2</v>
      </c>
      <c r="P454">
        <f t="shared" si="59"/>
        <v>4.3815507203603258E-3</v>
      </c>
      <c r="Q454">
        <f t="shared" si="60"/>
        <v>3.8896793244674157E-3</v>
      </c>
      <c r="R454">
        <f t="shared" si="61"/>
        <v>0</v>
      </c>
      <c r="S454">
        <f t="shared" si="62"/>
        <v>2.4775027544378459E-5</v>
      </c>
      <c r="T454">
        <f t="shared" si="63"/>
        <v>2.0168707608349563E-3</v>
      </c>
      <c r="U454" s="2"/>
      <c r="V454" s="2"/>
      <c r="W454" s="9" t="s">
        <v>137</v>
      </c>
    </row>
    <row r="455" spans="1:23">
      <c r="A455" t="s">
        <v>881</v>
      </c>
      <c r="B455" t="s">
        <v>876</v>
      </c>
      <c r="C455">
        <v>0</v>
      </c>
      <c r="D455">
        <v>0.04</v>
      </c>
      <c r="E455">
        <v>0.81</v>
      </c>
      <c r="F455">
        <v>7.0000000000000007E-2</v>
      </c>
      <c r="G455">
        <v>2247</v>
      </c>
      <c r="H455">
        <v>43</v>
      </c>
      <c r="I455">
        <v>0.06</v>
      </c>
      <c r="J455">
        <v>0.04</v>
      </c>
      <c r="K455">
        <v>6.1</v>
      </c>
      <c r="L455">
        <v>0.3</v>
      </c>
      <c r="M455">
        <f t="shared" si="56"/>
        <v>3.1311351356834964</v>
      </c>
      <c r="N455">
        <f t="shared" si="57"/>
        <v>9.8647132499718099E-2</v>
      </c>
      <c r="O455">
        <f t="shared" si="58"/>
        <v>0.34089022945838349</v>
      </c>
      <c r="P455">
        <f t="shared" si="59"/>
        <v>2.5926654229542535E-2</v>
      </c>
      <c r="Q455">
        <f t="shared" si="60"/>
        <v>1.6765093252051649E-2</v>
      </c>
      <c r="R455">
        <f t="shared" si="61"/>
        <v>8.2109248364122878E-4</v>
      </c>
      <c r="S455">
        <f t="shared" si="62"/>
        <v>2.1744963457514459E-3</v>
      </c>
      <c r="T455">
        <f t="shared" si="63"/>
        <v>1.9639766306244318E-2</v>
      </c>
      <c r="U455" s="2"/>
      <c r="V455" s="2"/>
      <c r="W455" s="9" t="s">
        <v>137</v>
      </c>
    </row>
    <row r="456" spans="1:23">
      <c r="A456" t="s">
        <v>882</v>
      </c>
      <c r="B456" t="s">
        <v>883</v>
      </c>
      <c r="C456">
        <v>0.03</v>
      </c>
      <c r="D456">
        <v>0.03</v>
      </c>
      <c r="E456">
        <v>1.46</v>
      </c>
      <c r="F456">
        <v>0.15</v>
      </c>
      <c r="G456">
        <v>2093.3000000000002</v>
      </c>
      <c r="H456">
        <v>32.700000000000003</v>
      </c>
      <c r="I456">
        <v>0.4</v>
      </c>
      <c r="J456">
        <v>0.09</v>
      </c>
      <c r="K456">
        <v>18.2</v>
      </c>
      <c r="L456">
        <v>2.2000000000000002</v>
      </c>
      <c r="M456">
        <f t="shared" si="56"/>
        <v>3.6347679608804353</v>
      </c>
      <c r="N456">
        <f t="shared" si="57"/>
        <v>0.13010657059018654</v>
      </c>
      <c r="O456">
        <f t="shared" si="58"/>
        <v>1.3508286048334983</v>
      </c>
      <c r="P456">
        <f t="shared" si="59"/>
        <v>0.19653011287433411</v>
      </c>
      <c r="Q456">
        <f t="shared" si="60"/>
        <v>0.16328697421064267</v>
      </c>
      <c r="R456">
        <f t="shared" si="61"/>
        <v>5.789265449286423E-2</v>
      </c>
      <c r="S456">
        <f t="shared" si="62"/>
        <v>7.0338851539125469E-3</v>
      </c>
      <c r="T456">
        <f t="shared" si="63"/>
        <v>9.2522507180376579E-2</v>
      </c>
      <c r="U456" s="2"/>
      <c r="V456" s="2"/>
      <c r="W456" s="9" t="s">
        <v>28</v>
      </c>
    </row>
    <row r="457" spans="1:23">
      <c r="A457" t="s">
        <v>884</v>
      </c>
      <c r="B457" t="s">
        <v>885</v>
      </c>
      <c r="C457">
        <v>0.19</v>
      </c>
      <c r="D457">
        <v>0.03</v>
      </c>
      <c r="E457">
        <v>1.18</v>
      </c>
      <c r="F457">
        <v>0.08</v>
      </c>
      <c r="G457">
        <v>3.8348870000000002</v>
      </c>
      <c r="H457">
        <v>9.6000000000000002E-5</v>
      </c>
      <c r="I457">
        <v>5.8999999999999997E-2</v>
      </c>
      <c r="J457">
        <v>3.5999999999999997E-2</v>
      </c>
      <c r="K457">
        <v>7.53</v>
      </c>
      <c r="L457">
        <v>0.28000000000000003</v>
      </c>
      <c r="M457">
        <f t="shared" si="56"/>
        <v>5.069134412529662E-2</v>
      </c>
      <c r="N457">
        <f t="shared" si="57"/>
        <v>1.1455674112485685E-3</v>
      </c>
      <c r="O457">
        <f t="shared" si="58"/>
        <v>6.4627911144219022E-2</v>
      </c>
      <c r="P457">
        <f t="shared" si="59"/>
        <v>3.7850514744765655E-3</v>
      </c>
      <c r="Q457">
        <f t="shared" si="60"/>
        <v>2.4031626985898174E-3</v>
      </c>
      <c r="R457">
        <f t="shared" si="61"/>
        <v>1.37749188194426E-4</v>
      </c>
      <c r="S457">
        <f t="shared" si="62"/>
        <v>5.3928398844998785E-7</v>
      </c>
      <c r="T457">
        <f t="shared" si="63"/>
        <v>2.921035531942103E-3</v>
      </c>
      <c r="U457">
        <v>1.2767123287671229</v>
      </c>
      <c r="V457">
        <v>1.7</v>
      </c>
      <c r="W457" s="9" t="s">
        <v>886</v>
      </c>
    </row>
    <row r="458" spans="1:23">
      <c r="A458" t="s">
        <v>887</v>
      </c>
      <c r="B458" t="s">
        <v>885</v>
      </c>
      <c r="C458">
        <v>0.19</v>
      </c>
      <c r="D458">
        <v>0.03</v>
      </c>
      <c r="E458">
        <v>1.18</v>
      </c>
      <c r="F458">
        <v>0.08</v>
      </c>
      <c r="G458">
        <v>4791</v>
      </c>
      <c r="H458">
        <v>75</v>
      </c>
      <c r="I458">
        <v>0.8115</v>
      </c>
      <c r="J458">
        <v>3.2000000000000002E-3</v>
      </c>
      <c r="K458">
        <v>269.39999999999998</v>
      </c>
      <c r="L458">
        <v>4.7</v>
      </c>
      <c r="M458">
        <f t="shared" si="56"/>
        <v>5.8800751064002368</v>
      </c>
      <c r="N458">
        <f t="shared" si="57"/>
        <v>0.14636827718899767</v>
      </c>
      <c r="O458">
        <f t="shared" si="58"/>
        <v>14.577374871194094</v>
      </c>
      <c r="P458">
        <f t="shared" si="59"/>
        <v>0.71892722060363246</v>
      </c>
      <c r="Q458">
        <f t="shared" si="60"/>
        <v>0.25431945766374259</v>
      </c>
      <c r="R458">
        <f t="shared" si="61"/>
        <v>0.11085827890193682</v>
      </c>
      <c r="S458">
        <f t="shared" si="62"/>
        <v>7.6066452051733027E-2</v>
      </c>
      <c r="T458">
        <f t="shared" si="63"/>
        <v>0.6588644009579252</v>
      </c>
      <c r="U458" s="2"/>
      <c r="V458" s="2"/>
      <c r="W458" s="9" t="s">
        <v>886</v>
      </c>
    </row>
    <row r="459" spans="1:23">
      <c r="A459" t="s">
        <v>888</v>
      </c>
      <c r="B459" t="s">
        <v>889</v>
      </c>
      <c r="C459">
        <v>-0.06</v>
      </c>
      <c r="D459">
        <v>0.09</v>
      </c>
      <c r="E459">
        <v>1.07</v>
      </c>
      <c r="F459">
        <v>0.26</v>
      </c>
      <c r="G459">
        <v>672.1</v>
      </c>
      <c r="H459">
        <v>3.7</v>
      </c>
      <c r="I459">
        <v>0.14000000000000001</v>
      </c>
      <c r="J459">
        <v>0.05</v>
      </c>
      <c r="K459">
        <v>230.8</v>
      </c>
      <c r="L459">
        <v>5</v>
      </c>
      <c r="M459">
        <f t="shared" si="56"/>
        <v>1.5365803669393254</v>
      </c>
      <c r="N459">
        <f t="shared" si="57"/>
        <v>0.12458592182829394</v>
      </c>
      <c r="O459">
        <f t="shared" si="58"/>
        <v>10.301048420381974</v>
      </c>
      <c r="P459">
        <f t="shared" si="59"/>
        <v>1.6852731436816395</v>
      </c>
      <c r="Q459">
        <f t="shared" si="60"/>
        <v>0.22315962782456622</v>
      </c>
      <c r="R459">
        <f t="shared" si="61"/>
        <v>7.3548897330348667E-2</v>
      </c>
      <c r="S459">
        <f t="shared" si="62"/>
        <v>1.890288109676801E-2</v>
      </c>
      <c r="T459">
        <f t="shared" si="63"/>
        <v>1.6687056631148371</v>
      </c>
      <c r="U459">
        <v>1.8410958904109589</v>
      </c>
      <c r="V459">
        <v>57.4</v>
      </c>
      <c r="W459" s="9" t="s">
        <v>137</v>
      </c>
    </row>
    <row r="460" spans="1:23">
      <c r="A460" t="s">
        <v>890</v>
      </c>
      <c r="B460" t="s">
        <v>891</v>
      </c>
      <c r="C460">
        <v>-0.01</v>
      </c>
      <c r="D460">
        <v>0.02</v>
      </c>
      <c r="E460">
        <v>1.02</v>
      </c>
      <c r="F460">
        <v>7.0000000000000007E-2</v>
      </c>
      <c r="G460">
        <v>2209</v>
      </c>
      <c r="H460">
        <v>92</v>
      </c>
      <c r="I460">
        <v>0.16</v>
      </c>
      <c r="J460">
        <v>8.5000000000000006E-2</v>
      </c>
      <c r="K460">
        <v>16.5</v>
      </c>
      <c r="L460">
        <v>1.5</v>
      </c>
      <c r="M460">
        <f t="shared" si="56"/>
        <v>3.3429916477004928</v>
      </c>
      <c r="N460">
        <f t="shared" si="57"/>
        <v>0.120264536807258</v>
      </c>
      <c r="O460">
        <f t="shared" si="58"/>
        <v>1.0572915408995409</v>
      </c>
      <c r="P460">
        <f t="shared" si="59"/>
        <v>0.10959788372175398</v>
      </c>
      <c r="Q460">
        <f t="shared" si="60"/>
        <v>9.6117412809049174E-2</v>
      </c>
      <c r="R460">
        <f t="shared" si="61"/>
        <v>1.475694268907405E-2</v>
      </c>
      <c r="S460">
        <f t="shared" si="62"/>
        <v>1.4677957109213501E-2</v>
      </c>
      <c r="T460">
        <f t="shared" si="63"/>
        <v>4.8372815596711013E-2</v>
      </c>
      <c r="U460">
        <f>4300/365</f>
        <v>11.780821917808218</v>
      </c>
      <c r="V460">
        <v>6.95</v>
      </c>
      <c r="W460" s="9" t="s">
        <v>115</v>
      </c>
    </row>
    <row r="461" spans="1:23">
      <c r="A461" t="s">
        <v>892</v>
      </c>
      <c r="B461" t="s">
        <v>893</v>
      </c>
      <c r="C461">
        <v>0.11</v>
      </c>
      <c r="D461">
        <v>0.03</v>
      </c>
      <c r="E461">
        <v>1.1499999999999999</v>
      </c>
      <c r="F461">
        <v>0.08</v>
      </c>
      <c r="G461">
        <v>3724.7</v>
      </c>
      <c r="H461">
        <v>463</v>
      </c>
      <c r="I461">
        <v>0.51</v>
      </c>
      <c r="J461">
        <v>0.1</v>
      </c>
      <c r="K461">
        <v>20</v>
      </c>
      <c r="L461">
        <v>3</v>
      </c>
      <c r="M461">
        <f t="shared" si="56"/>
        <v>4.9290690612872705</v>
      </c>
      <c r="N461">
        <f t="shared" si="57"/>
        <v>0.42416275106661361</v>
      </c>
      <c r="O461">
        <f t="shared" si="58"/>
        <v>1.4398668235459577</v>
      </c>
      <c r="P461">
        <f t="shared" si="59"/>
        <v>0.25399992691713275</v>
      </c>
      <c r="Q461">
        <f t="shared" si="60"/>
        <v>0.21598002353189366</v>
      </c>
      <c r="R461">
        <f t="shared" si="61"/>
        <v>9.9247476687179134E-2</v>
      </c>
      <c r="S461">
        <f t="shared" si="62"/>
        <v>5.9661032145924775E-2</v>
      </c>
      <c r="T461">
        <f t="shared" si="63"/>
        <v>6.6776432396334282E-2</v>
      </c>
      <c r="U461">
        <v>9.0712328767123296</v>
      </c>
      <c r="V461">
        <v>6.57</v>
      </c>
      <c r="W461" s="9" t="s">
        <v>115</v>
      </c>
    </row>
    <row r="462" spans="1:23">
      <c r="A462" t="s">
        <v>894</v>
      </c>
      <c r="B462" t="s">
        <v>895</v>
      </c>
      <c r="C462">
        <v>-0.17</v>
      </c>
      <c r="D462">
        <v>0.02</v>
      </c>
      <c r="E462">
        <v>1.1100000000000001</v>
      </c>
      <c r="F462">
        <v>7.0000000000000007E-2</v>
      </c>
      <c r="G462">
        <v>218.47</v>
      </c>
      <c r="H462">
        <v>0.19</v>
      </c>
      <c r="I462">
        <v>7.0000000000000007E-2</v>
      </c>
      <c r="J462">
        <v>0.03</v>
      </c>
      <c r="K462">
        <v>108.1</v>
      </c>
      <c r="L462">
        <v>1.2</v>
      </c>
      <c r="M462">
        <f t="shared" si="56"/>
        <v>0.7353717732374222</v>
      </c>
      <c r="N462">
        <f t="shared" si="57"/>
        <v>1.5464144208224643E-2</v>
      </c>
      <c r="O462">
        <f t="shared" si="58"/>
        <v>3.424904517732263</v>
      </c>
      <c r="P462">
        <f t="shared" si="59"/>
        <v>0.14910334147217624</v>
      </c>
      <c r="Q462">
        <f t="shared" si="60"/>
        <v>3.801929159369765E-2</v>
      </c>
      <c r="R462">
        <f t="shared" si="61"/>
        <v>7.2277152921693833E-3</v>
      </c>
      <c r="S462">
        <f t="shared" si="62"/>
        <v>9.9286226693082202E-4</v>
      </c>
      <c r="T462">
        <f t="shared" si="63"/>
        <v>0.14398997972447955</v>
      </c>
      <c r="U462">
        <f>97/365</f>
        <v>0.26575342465753427</v>
      </c>
      <c r="V462">
        <v>4.5</v>
      </c>
      <c r="W462" s="9" t="s">
        <v>422</v>
      </c>
    </row>
    <row r="463" spans="1:23">
      <c r="A463" t="s">
        <v>896</v>
      </c>
      <c r="B463" t="s">
        <v>897</v>
      </c>
      <c r="C463">
        <v>0.04</v>
      </c>
      <c r="D463">
        <v>0.02</v>
      </c>
      <c r="E463">
        <v>1.1299999999999999</v>
      </c>
      <c r="F463">
        <v>0.08</v>
      </c>
      <c r="G463">
        <v>456.10001</v>
      </c>
      <c r="H463">
        <v>6.5</v>
      </c>
      <c r="I463">
        <v>0.08</v>
      </c>
      <c r="J463">
        <v>0.11</v>
      </c>
      <c r="K463">
        <v>71</v>
      </c>
      <c r="L463">
        <v>13</v>
      </c>
      <c r="M463">
        <f t="shared" si="56"/>
        <v>1.2083821259842897</v>
      </c>
      <c r="N463">
        <f t="shared" si="57"/>
        <v>3.0740687287322068E-2</v>
      </c>
      <c r="O463">
        <f t="shared" si="58"/>
        <v>2.9072337537808699</v>
      </c>
      <c r="P463">
        <f t="shared" si="59"/>
        <v>0.55048698578756594</v>
      </c>
      <c r="Q463">
        <f t="shared" si="60"/>
        <v>0.53231040562184939</v>
      </c>
      <c r="R463">
        <f t="shared" si="61"/>
        <v>2.5748447094677593E-2</v>
      </c>
      <c r="S463">
        <f t="shared" si="62"/>
        <v>1.3810581732995847E-2</v>
      </c>
      <c r="T463">
        <f t="shared" si="63"/>
        <v>0.13721457244983457</v>
      </c>
      <c r="U463">
        <v>3.0931506849315071</v>
      </c>
      <c r="V463">
        <v>8.5</v>
      </c>
      <c r="W463" s="9" t="s">
        <v>292</v>
      </c>
    </row>
    <row r="464" spans="1:23">
      <c r="A464" t="s">
        <v>898</v>
      </c>
      <c r="B464" t="s">
        <v>899</v>
      </c>
      <c r="C464">
        <v>0.28999999999999998</v>
      </c>
      <c r="D464">
        <v>0.02</v>
      </c>
      <c r="E464">
        <v>1.23</v>
      </c>
      <c r="F464">
        <v>0.1</v>
      </c>
      <c r="G464">
        <v>1173</v>
      </c>
      <c r="H464">
        <v>16</v>
      </c>
      <c r="I464">
        <v>0.123</v>
      </c>
      <c r="J464">
        <v>6.9000000000000006E-2</v>
      </c>
      <c r="K464">
        <v>27.9</v>
      </c>
      <c r="L464">
        <v>1.6</v>
      </c>
      <c r="M464">
        <f t="shared" si="56"/>
        <v>2.3333065611039001</v>
      </c>
      <c r="N464">
        <f t="shared" si="57"/>
        <v>6.6698142239769151E-2</v>
      </c>
      <c r="O464">
        <f t="shared" si="58"/>
        <v>1.6489473116553994</v>
      </c>
      <c r="P464">
        <f t="shared" si="59"/>
        <v>0.13110309234368042</v>
      </c>
      <c r="Q464">
        <f t="shared" si="60"/>
        <v>9.4563286689915385E-2</v>
      </c>
      <c r="R464">
        <f t="shared" si="61"/>
        <v>1.4209592762929737E-2</v>
      </c>
      <c r="S464">
        <f t="shared" si="62"/>
        <v>7.4973449805303717E-3</v>
      </c>
      <c r="T464">
        <f t="shared" si="63"/>
        <v>8.9373838030102945E-2</v>
      </c>
      <c r="U464">
        <v>7.8</v>
      </c>
      <c r="V464">
        <v>4.96</v>
      </c>
      <c r="W464" s="9" t="s">
        <v>761</v>
      </c>
    </row>
    <row r="465" spans="1:23">
      <c r="A465" t="s">
        <v>900</v>
      </c>
      <c r="B465" t="s">
        <v>901</v>
      </c>
      <c r="C465">
        <v>0.05</v>
      </c>
      <c r="D465">
        <v>0.1</v>
      </c>
      <c r="E465">
        <v>1.39</v>
      </c>
      <c r="F465">
        <v>0.18</v>
      </c>
      <c r="G465">
        <v>871</v>
      </c>
      <c r="H465">
        <v>19</v>
      </c>
      <c r="I465">
        <v>0.08</v>
      </c>
      <c r="J465">
        <v>0.05</v>
      </c>
      <c r="K465" s="2"/>
      <c r="L465" s="2"/>
      <c r="M465">
        <f t="shared" si="56"/>
        <v>1.9929135521720445</v>
      </c>
      <c r="N465">
        <f t="shared" si="57"/>
        <v>9.0775995603425558E-2</v>
      </c>
      <c r="O465">
        <f t="shared" si="58"/>
        <v>0</v>
      </c>
      <c r="P465">
        <f t="shared" si="59"/>
        <v>0</v>
      </c>
      <c r="Q465">
        <f t="shared" si="60"/>
        <v>0</v>
      </c>
      <c r="R465">
        <f t="shared" si="61"/>
        <v>0</v>
      </c>
      <c r="S465">
        <f t="shared" si="62"/>
        <v>0</v>
      </c>
      <c r="T465">
        <f t="shared" si="63"/>
        <v>0</v>
      </c>
      <c r="U465" s="2"/>
      <c r="V465" s="2"/>
      <c r="W465" s="9" t="s">
        <v>902</v>
      </c>
    </row>
    <row r="466" spans="1:23">
      <c r="A466" t="s">
        <v>903</v>
      </c>
      <c r="B466" t="s">
        <v>904</v>
      </c>
      <c r="C466">
        <v>-0.09</v>
      </c>
      <c r="D466">
        <v>0.02</v>
      </c>
      <c r="E466">
        <v>1.19</v>
      </c>
      <c r="F466">
        <v>0.08</v>
      </c>
      <c r="G466">
        <v>3999</v>
      </c>
      <c r="H466">
        <v>505</v>
      </c>
      <c r="I466">
        <v>0.16</v>
      </c>
      <c r="J466">
        <v>0.215</v>
      </c>
      <c r="K466">
        <v>24.2</v>
      </c>
      <c r="L466">
        <v>5.6</v>
      </c>
      <c r="M466">
        <f t="shared" si="56"/>
        <v>5.2274274440060946</v>
      </c>
      <c r="N466">
        <f t="shared" si="57"/>
        <v>0.45540862976515245</v>
      </c>
      <c r="O466">
        <f t="shared" si="58"/>
        <v>2.0944786374797446</v>
      </c>
      <c r="P466">
        <f t="shared" si="59"/>
        <v>0.50691208287736811</v>
      </c>
      <c r="Q466">
        <f t="shared" si="60"/>
        <v>0.48467274255729625</v>
      </c>
      <c r="R466">
        <f t="shared" si="61"/>
        <v>7.3943006085081267E-2</v>
      </c>
      <c r="S466">
        <f t="shared" si="62"/>
        <v>8.8164683831563909E-2</v>
      </c>
      <c r="T466">
        <f t="shared" si="63"/>
        <v>9.3870191035506756E-2</v>
      </c>
      <c r="U466">
        <v>13.698630136986299</v>
      </c>
      <c r="V466">
        <v>9.9</v>
      </c>
      <c r="W466" s="9" t="s">
        <v>28</v>
      </c>
    </row>
    <row r="467" spans="1:23">
      <c r="A467" t="s">
        <v>905</v>
      </c>
      <c r="B467" t="s">
        <v>906</v>
      </c>
      <c r="C467">
        <v>-0.01</v>
      </c>
      <c r="D467">
        <v>0.01</v>
      </c>
      <c r="E467">
        <v>0.99</v>
      </c>
      <c r="F467">
        <v>7.0000000000000007E-2</v>
      </c>
      <c r="G467">
        <v>572.38</v>
      </c>
      <c r="H467">
        <v>0.61</v>
      </c>
      <c r="I467">
        <v>0.72499999999999998</v>
      </c>
      <c r="J467">
        <v>1.2E-2</v>
      </c>
      <c r="K467">
        <v>276.3</v>
      </c>
      <c r="L467">
        <v>7</v>
      </c>
      <c r="M467">
        <f t="shared" si="56"/>
        <v>1.345259668687786</v>
      </c>
      <c r="N467">
        <f t="shared" si="57"/>
        <v>3.1720859545853568E-2</v>
      </c>
      <c r="O467">
        <f t="shared" si="58"/>
        <v>7.7203481250028743</v>
      </c>
      <c r="P467">
        <f t="shared" si="59"/>
        <v>0.43675105321739977</v>
      </c>
      <c r="Q467">
        <f t="shared" si="60"/>
        <v>0.19559332926174491</v>
      </c>
      <c r="R467">
        <f t="shared" si="61"/>
        <v>0.14159057430835312</v>
      </c>
      <c r="S467">
        <f t="shared" si="62"/>
        <v>2.7425907941412771E-3</v>
      </c>
      <c r="T467">
        <f t="shared" si="63"/>
        <v>0.3639221338385194</v>
      </c>
      <c r="U467">
        <v>7.5</v>
      </c>
      <c r="V467">
        <v>3.9</v>
      </c>
      <c r="W467" s="9" t="s">
        <v>292</v>
      </c>
    </row>
    <row r="468" spans="1:23">
      <c r="A468" t="s">
        <v>907</v>
      </c>
      <c r="B468" t="s">
        <v>908</v>
      </c>
      <c r="C468">
        <v>0.27</v>
      </c>
      <c r="D468">
        <v>0.1</v>
      </c>
      <c r="E468">
        <v>1.3</v>
      </c>
      <c r="F468">
        <v>0.1</v>
      </c>
      <c r="G468">
        <v>1189.0999999999999</v>
      </c>
      <c r="H468">
        <v>5.0999999999999996</v>
      </c>
      <c r="I468">
        <v>0.46400000000000002</v>
      </c>
      <c r="J468">
        <v>2.1999999999999999E-2</v>
      </c>
      <c r="K468">
        <v>107</v>
      </c>
      <c r="L468">
        <v>2.4</v>
      </c>
      <c r="M468">
        <f t="shared" si="56"/>
        <v>2.398454370018595</v>
      </c>
      <c r="N468">
        <f t="shared" si="57"/>
        <v>6.188002155803634E-2</v>
      </c>
      <c r="O468">
        <f t="shared" si="58"/>
        <v>5.8836734558512216</v>
      </c>
      <c r="P468">
        <f t="shared" si="59"/>
        <v>0.33820736719678351</v>
      </c>
      <c r="Q468">
        <f t="shared" si="60"/>
        <v>0.13197024573871896</v>
      </c>
      <c r="R468">
        <f t="shared" si="61"/>
        <v>7.6539100905983995E-2</v>
      </c>
      <c r="S468">
        <f t="shared" si="62"/>
        <v>8.411609515555531E-3</v>
      </c>
      <c r="T468">
        <f t="shared" si="63"/>
        <v>0.30172684388980625</v>
      </c>
      <c r="U468">
        <f>4127.7582275/365</f>
        <v>11.308926650684933</v>
      </c>
      <c r="V468">
        <v>2.7469999999999999</v>
      </c>
      <c r="W468" s="9" t="s">
        <v>445</v>
      </c>
    </row>
    <row r="469" spans="1:23">
      <c r="A469" t="s">
        <v>909</v>
      </c>
      <c r="B469" t="s">
        <v>910</v>
      </c>
      <c r="C469">
        <v>0.28000000000000003</v>
      </c>
      <c r="D469">
        <v>0.02</v>
      </c>
      <c r="E469">
        <v>1.29</v>
      </c>
      <c r="F469">
        <v>0.09</v>
      </c>
      <c r="G469">
        <v>26.73</v>
      </c>
      <c r="H469">
        <v>0.02</v>
      </c>
      <c r="I469">
        <v>0.05</v>
      </c>
      <c r="J469">
        <v>0.03</v>
      </c>
      <c r="K469">
        <v>40.200000000000003</v>
      </c>
      <c r="L469">
        <v>2</v>
      </c>
      <c r="M469">
        <f t="shared" si="56"/>
        <v>0.19054634950963925</v>
      </c>
      <c r="N469">
        <f t="shared" si="57"/>
        <v>4.4323296755182538E-3</v>
      </c>
      <c r="O469">
        <f t="shared" si="58"/>
        <v>0.69976484574994158</v>
      </c>
      <c r="P469">
        <f t="shared" si="59"/>
        <v>4.76705847165875E-2</v>
      </c>
      <c r="Q469">
        <f t="shared" si="60"/>
        <v>3.4814171430345348E-2</v>
      </c>
      <c r="R469">
        <f t="shared" si="61"/>
        <v>1.0522779635337466E-3</v>
      </c>
      <c r="S469">
        <f t="shared" si="62"/>
        <v>1.7452671050004784E-4</v>
      </c>
      <c r="T469">
        <f t="shared" si="63"/>
        <v>3.2547202127904254E-2</v>
      </c>
      <c r="U469">
        <v>1.536986301369863</v>
      </c>
      <c r="V469">
        <v>4.07</v>
      </c>
      <c r="W469" s="9" t="s">
        <v>115</v>
      </c>
    </row>
    <row r="470" spans="1:23">
      <c r="A470" t="s">
        <v>911</v>
      </c>
      <c r="B470" t="s">
        <v>912</v>
      </c>
      <c r="C470">
        <v>-0.37</v>
      </c>
      <c r="D470">
        <v>0.12</v>
      </c>
      <c r="E470">
        <v>0.72</v>
      </c>
      <c r="F470">
        <v>0.05</v>
      </c>
      <c r="G470">
        <v>528.07000000000005</v>
      </c>
      <c r="H470">
        <v>0.14000000000000001</v>
      </c>
      <c r="I470">
        <v>0.81910000000000005</v>
      </c>
      <c r="J470">
        <v>2.3E-3</v>
      </c>
      <c r="K470">
        <v>726.4</v>
      </c>
      <c r="L470">
        <v>7.1</v>
      </c>
      <c r="M470">
        <f t="shared" si="56"/>
        <v>1.146506671605489</v>
      </c>
      <c r="N470">
        <f t="shared" si="57"/>
        <v>2.6540279883795283E-2</v>
      </c>
      <c r="O470">
        <f t="shared" si="58"/>
        <v>13.309213481759999</v>
      </c>
      <c r="P470">
        <f t="shared" si="59"/>
        <v>0.63434358070244867</v>
      </c>
      <c r="Q470">
        <f t="shared" si="60"/>
        <v>0.13008730137733482</v>
      </c>
      <c r="R470">
        <f t="shared" si="61"/>
        <v>7.6194217360148364E-2</v>
      </c>
      <c r="S470">
        <f t="shared" si="62"/>
        <v>1.17616344262844E-3</v>
      </c>
      <c r="T470">
        <f t="shared" si="63"/>
        <v>0.61616729082222232</v>
      </c>
      <c r="U470">
        <v>3.8136986301369862</v>
      </c>
      <c r="V470">
        <v>8.36</v>
      </c>
      <c r="W470" s="9" t="s">
        <v>597</v>
      </c>
    </row>
    <row r="471" spans="1:23">
      <c r="A471" t="s">
        <v>913</v>
      </c>
      <c r="B471" t="s">
        <v>914</v>
      </c>
      <c r="C471">
        <v>-0.12</v>
      </c>
      <c r="D471">
        <v>0.01</v>
      </c>
      <c r="E471">
        <v>0.99</v>
      </c>
      <c r="F471">
        <v>7.0000000000000007E-2</v>
      </c>
      <c r="G471">
        <v>730.6</v>
      </c>
      <c r="H471">
        <v>5.7</v>
      </c>
      <c r="I471">
        <v>0.10199999999999999</v>
      </c>
      <c r="J471">
        <v>3.1E-2</v>
      </c>
      <c r="K471">
        <v>54.9</v>
      </c>
      <c r="L471">
        <v>1.1000000000000001</v>
      </c>
      <c r="M471">
        <f t="shared" si="56"/>
        <v>1.5829587596973667</v>
      </c>
      <c r="N471">
        <f t="shared" si="57"/>
        <v>3.8206453442593526E-2</v>
      </c>
      <c r="O471">
        <f t="shared" si="58"/>
        <v>2.4034115926554711</v>
      </c>
      <c r="P471">
        <f t="shared" si="59"/>
        <v>0.12349950339912104</v>
      </c>
      <c r="Q471">
        <f t="shared" si="60"/>
        <v>4.8155787830983961E-2</v>
      </c>
      <c r="R471">
        <f t="shared" si="61"/>
        <v>7.6794848160022886E-3</v>
      </c>
      <c r="S471">
        <f t="shared" si="62"/>
        <v>6.2503175828707873E-3</v>
      </c>
      <c r="T471">
        <f t="shared" si="63"/>
        <v>0.11329212894672255</v>
      </c>
      <c r="U471">
        <v>6.5</v>
      </c>
      <c r="V471">
        <v>4.8</v>
      </c>
      <c r="W471" s="9" t="s">
        <v>292</v>
      </c>
    </row>
    <row r="472" spans="1:23">
      <c r="A472" t="s">
        <v>915</v>
      </c>
      <c r="B472" t="s">
        <v>916</v>
      </c>
      <c r="C472">
        <v>0.41</v>
      </c>
      <c r="D472">
        <v>0.03</v>
      </c>
      <c r="E472">
        <v>1.24</v>
      </c>
      <c r="F472">
        <v>0.09</v>
      </c>
      <c r="G472">
        <v>1214</v>
      </c>
      <c r="H472">
        <v>9</v>
      </c>
      <c r="I472">
        <v>0.44</v>
      </c>
      <c r="J472">
        <v>7.0000000000000007E-2</v>
      </c>
      <c r="K472">
        <v>27.5</v>
      </c>
      <c r="L472">
        <v>1</v>
      </c>
      <c r="M472">
        <f t="shared" si="56"/>
        <v>2.3938178987644152</v>
      </c>
      <c r="N472">
        <f t="shared" si="57"/>
        <v>5.9111042353547222E-2</v>
      </c>
      <c r="O472">
        <f t="shared" si="58"/>
        <v>1.495680373960756</v>
      </c>
      <c r="P472">
        <f t="shared" si="59"/>
        <v>0.10711147107244612</v>
      </c>
      <c r="Q472">
        <f t="shared" si="60"/>
        <v>5.4388377234936586E-2</v>
      </c>
      <c r="R472">
        <f t="shared" si="61"/>
        <v>5.7126680949889992E-2</v>
      </c>
      <c r="S472">
        <f t="shared" si="62"/>
        <v>3.696080001550469E-3</v>
      </c>
      <c r="T472">
        <f t="shared" si="63"/>
        <v>7.2371630998101108E-2</v>
      </c>
      <c r="U472">
        <v>7.9972602739726026</v>
      </c>
      <c r="V472">
        <v>12.6</v>
      </c>
      <c r="W472" s="9" t="s">
        <v>115</v>
      </c>
    </row>
    <row r="473" spans="1:23">
      <c r="A473" t="s">
        <v>917</v>
      </c>
      <c r="B473" t="s">
        <v>918</v>
      </c>
      <c r="C473">
        <v>0.04</v>
      </c>
      <c r="D473">
        <v>0.02</v>
      </c>
      <c r="E473">
        <v>1.1499999999999999</v>
      </c>
      <c r="F473">
        <v>0.08</v>
      </c>
      <c r="G473">
        <v>141.60001</v>
      </c>
      <c r="H473">
        <v>2.8</v>
      </c>
      <c r="I473">
        <v>0.1</v>
      </c>
      <c r="J473">
        <v>0.08</v>
      </c>
      <c r="K473">
        <v>39</v>
      </c>
      <c r="L473">
        <v>3.5</v>
      </c>
      <c r="M473">
        <f t="shared" si="56"/>
        <v>0.55728783096578194</v>
      </c>
      <c r="N473">
        <f t="shared" si="57"/>
        <v>1.4864915528369911E-2</v>
      </c>
      <c r="O473">
        <f t="shared" si="58"/>
        <v>1.0920571042715466</v>
      </c>
      <c r="P473">
        <f t="shared" si="59"/>
        <v>0.11090411572690494</v>
      </c>
      <c r="Q473">
        <f t="shared" si="60"/>
        <v>9.8005124742318289E-2</v>
      </c>
      <c r="R473">
        <f t="shared" si="61"/>
        <v>8.8247038729013846E-3</v>
      </c>
      <c r="S473">
        <f t="shared" si="62"/>
        <v>7.1981159981564305E-3</v>
      </c>
      <c r="T473">
        <f t="shared" si="63"/>
        <v>5.0646126574912305E-2</v>
      </c>
      <c r="U473">
        <v>3.0027397260273969</v>
      </c>
      <c r="V473">
        <v>5.9</v>
      </c>
      <c r="W473" s="9" t="s">
        <v>115</v>
      </c>
    </row>
    <row r="474" spans="1:23">
      <c r="A474" t="s">
        <v>919</v>
      </c>
      <c r="B474" t="s">
        <v>920</v>
      </c>
      <c r="C474">
        <v>-0.14000000000000001</v>
      </c>
      <c r="D474">
        <v>0.04</v>
      </c>
      <c r="E474">
        <v>1.93</v>
      </c>
      <c r="F474">
        <v>0.22</v>
      </c>
      <c r="G474">
        <v>192</v>
      </c>
      <c r="H474">
        <v>0.22</v>
      </c>
      <c r="I474">
        <v>0.05</v>
      </c>
      <c r="J474">
        <v>0.03</v>
      </c>
      <c r="K474">
        <v>177.8</v>
      </c>
      <c r="L474">
        <v>4.3</v>
      </c>
      <c r="M474">
        <f t="shared" si="56"/>
        <v>0.81131843796224645</v>
      </c>
      <c r="N474">
        <f t="shared" si="57"/>
        <v>3.0833527381968994E-2</v>
      </c>
      <c r="O474">
        <f t="shared" si="58"/>
        <v>7.8115457433857012</v>
      </c>
      <c r="P474">
        <f t="shared" si="59"/>
        <v>0.62307770417066932</v>
      </c>
      <c r="Q474">
        <f t="shared" si="60"/>
        <v>0.18891814789965419</v>
      </c>
      <c r="R474">
        <f t="shared" si="61"/>
        <v>1.1746685328399552E-2</v>
      </c>
      <c r="S474">
        <f t="shared" si="62"/>
        <v>2.9835764992098175E-3</v>
      </c>
      <c r="T474">
        <f t="shared" si="63"/>
        <v>0.59362351072361119</v>
      </c>
      <c r="U474" s="2"/>
      <c r="V474" s="2"/>
      <c r="W474" s="9" t="s">
        <v>137</v>
      </c>
    </row>
    <row r="475" spans="1:23">
      <c r="A475" t="s">
        <v>921</v>
      </c>
      <c r="B475" t="s">
        <v>922</v>
      </c>
      <c r="C475">
        <v>0.31</v>
      </c>
      <c r="D475">
        <v>0.05</v>
      </c>
      <c r="E475">
        <v>1.28</v>
      </c>
      <c r="F475">
        <v>0.1</v>
      </c>
      <c r="G475">
        <v>1561</v>
      </c>
      <c r="H475">
        <v>12</v>
      </c>
      <c r="I475">
        <v>0.26600000000000001</v>
      </c>
      <c r="J475">
        <v>1.4E-2</v>
      </c>
      <c r="K475">
        <v>127</v>
      </c>
      <c r="L475">
        <v>2</v>
      </c>
      <c r="M475">
        <f t="shared" si="56"/>
        <v>2.8607287610606251</v>
      </c>
      <c r="N475">
        <f t="shared" si="57"/>
        <v>7.5927061534308296E-2</v>
      </c>
      <c r="O475">
        <f t="shared" si="58"/>
        <v>8.2354317761850773</v>
      </c>
      <c r="P475">
        <f t="shared" si="59"/>
        <v>0.44981599937915095</v>
      </c>
      <c r="Q475">
        <f t="shared" si="60"/>
        <v>0.12969183899504061</v>
      </c>
      <c r="R475">
        <f t="shared" si="61"/>
        <v>3.300397735633831E-2</v>
      </c>
      <c r="S475">
        <f t="shared" si="62"/>
        <v>2.1102964192658762E-2</v>
      </c>
      <c r="T475">
        <f t="shared" si="63"/>
        <v>0.42892873834297279</v>
      </c>
      <c r="U475">
        <v>9.8712328767123285</v>
      </c>
      <c r="V475">
        <v>8.6999999999999993</v>
      </c>
      <c r="W475" s="9" t="s">
        <v>33</v>
      </c>
    </row>
    <row r="476" spans="1:23">
      <c r="A476" t="s">
        <v>923</v>
      </c>
      <c r="B476" t="s">
        <v>924</v>
      </c>
      <c r="C476">
        <v>-0.25</v>
      </c>
      <c r="D476">
        <v>0.09</v>
      </c>
      <c r="E476">
        <v>2.6</v>
      </c>
      <c r="F476">
        <v>0.22</v>
      </c>
      <c r="G476">
        <v>4100</v>
      </c>
      <c r="H476">
        <v>225</v>
      </c>
      <c r="I476">
        <v>0.56000000000000005</v>
      </c>
      <c r="J476">
        <v>0.06</v>
      </c>
      <c r="K476" s="2"/>
      <c r="L476" s="2"/>
      <c r="M476">
        <f t="shared" si="56"/>
        <v>6.8968658314346341</v>
      </c>
      <c r="N476">
        <f t="shared" si="57"/>
        <v>0.31860371997239889</v>
      </c>
      <c r="O476">
        <f t="shared" si="58"/>
        <v>0</v>
      </c>
      <c r="P476">
        <f t="shared" si="59"/>
        <v>0</v>
      </c>
      <c r="Q476">
        <f t="shared" si="60"/>
        <v>0</v>
      </c>
      <c r="R476">
        <f t="shared" si="61"/>
        <v>0</v>
      </c>
      <c r="S476">
        <f t="shared" si="62"/>
        <v>0</v>
      </c>
      <c r="T476">
        <f t="shared" si="63"/>
        <v>0</v>
      </c>
      <c r="U476" s="2"/>
      <c r="V476" s="2"/>
      <c r="W476" s="9" t="s">
        <v>925</v>
      </c>
    </row>
    <row r="477" spans="1:23">
      <c r="A477" t="s">
        <v>926</v>
      </c>
      <c r="B477" t="s">
        <v>927</v>
      </c>
      <c r="C477">
        <v>-0.14000000000000001</v>
      </c>
      <c r="D477">
        <v>0.03</v>
      </c>
      <c r="E477">
        <v>3.21</v>
      </c>
      <c r="F477">
        <v>0.6</v>
      </c>
      <c r="G477">
        <v>501.75</v>
      </c>
      <c r="H477">
        <v>2.33</v>
      </c>
      <c r="I477">
        <v>0.15</v>
      </c>
      <c r="J477">
        <v>0.02</v>
      </c>
      <c r="K477">
        <v>161.88999999999999</v>
      </c>
      <c r="L477">
        <v>3.49</v>
      </c>
      <c r="M477">
        <f t="shared" si="56"/>
        <v>1.8237474119578849</v>
      </c>
      <c r="N477">
        <f t="shared" si="57"/>
        <v>0.11376930560547387</v>
      </c>
      <c r="O477">
        <f t="shared" si="58"/>
        <v>13.614061578314857</v>
      </c>
      <c r="P477">
        <f t="shared" si="59"/>
        <v>1.7222920868970546</v>
      </c>
      <c r="Q477">
        <f t="shared" si="60"/>
        <v>0.29348986909826957</v>
      </c>
      <c r="R477">
        <f t="shared" si="61"/>
        <v>4.178228617385632E-2</v>
      </c>
      <c r="S477">
        <f t="shared" si="62"/>
        <v>2.1073418686247229E-2</v>
      </c>
      <c r="T477">
        <f t="shared" si="63"/>
        <v>1.6964562714411038</v>
      </c>
      <c r="U477">
        <v>4.5342465753424657</v>
      </c>
      <c r="V477">
        <v>38.9</v>
      </c>
      <c r="W477" s="9" t="s">
        <v>28</v>
      </c>
    </row>
    <row r="478" spans="1:23">
      <c r="A478" t="s">
        <v>928</v>
      </c>
      <c r="B478" t="s">
        <v>929</v>
      </c>
      <c r="C478">
        <v>-0.24</v>
      </c>
      <c r="D478">
        <v>0.06</v>
      </c>
      <c r="E478">
        <v>3.83</v>
      </c>
      <c r="F478">
        <v>0.8</v>
      </c>
      <c r="G478">
        <v>745.7</v>
      </c>
      <c r="H478">
        <v>13.8</v>
      </c>
      <c r="I478">
        <v>0.4</v>
      </c>
      <c r="J478">
        <v>0.1</v>
      </c>
      <c r="K478">
        <v>91.5</v>
      </c>
      <c r="L478">
        <v>12.8</v>
      </c>
      <c r="M478">
        <f t="shared" si="56"/>
        <v>2.5191098753117096</v>
      </c>
      <c r="N478">
        <f t="shared" si="57"/>
        <v>0.17812722180032875</v>
      </c>
      <c r="O478">
        <f t="shared" si="58"/>
        <v>9.1571035088056174</v>
      </c>
      <c r="P478">
        <f t="shared" si="59"/>
        <v>1.8601777141861742</v>
      </c>
      <c r="Q478">
        <f t="shared" si="60"/>
        <v>1.2809937148930262</v>
      </c>
      <c r="R478">
        <f t="shared" si="61"/>
        <v>0.43605254803836274</v>
      </c>
      <c r="S478">
        <f t="shared" si="62"/>
        <v>5.6487429449518387E-2</v>
      </c>
      <c r="T478">
        <f t="shared" si="63"/>
        <v>1.2751406104516088</v>
      </c>
      <c r="U478">
        <v>5.2876712328767121</v>
      </c>
      <c r="V478">
        <v>36</v>
      </c>
      <c r="W478" s="9" t="s">
        <v>28</v>
      </c>
    </row>
    <row r="479" spans="1:23">
      <c r="A479" t="s">
        <v>930</v>
      </c>
      <c r="B479" t="s">
        <v>931</v>
      </c>
      <c r="C479">
        <v>0.2</v>
      </c>
      <c r="D479">
        <v>0.01</v>
      </c>
      <c r="E479">
        <v>1.1000000000000001</v>
      </c>
      <c r="F479">
        <v>0.08</v>
      </c>
      <c r="G479">
        <v>3668</v>
      </c>
      <c r="H479">
        <v>170</v>
      </c>
      <c r="I479">
        <v>0.04</v>
      </c>
      <c r="J479">
        <v>6.5000000000000002E-2</v>
      </c>
      <c r="K479">
        <v>47.4</v>
      </c>
      <c r="L479">
        <v>2.65</v>
      </c>
      <c r="M479">
        <f t="shared" si="56"/>
        <v>4.8071595512345384</v>
      </c>
      <c r="N479">
        <f t="shared" si="57"/>
        <v>0.18879182601567712</v>
      </c>
      <c r="O479">
        <f t="shared" si="58"/>
        <v>3.8286501424435286</v>
      </c>
      <c r="P479">
        <f t="shared" si="59"/>
        <v>0.28961007976413516</v>
      </c>
      <c r="Q479">
        <f t="shared" si="60"/>
        <v>0.21404900585391037</v>
      </c>
      <c r="R479">
        <f t="shared" si="61"/>
        <v>9.9704430792800225E-3</v>
      </c>
      <c r="S479">
        <f t="shared" si="62"/>
        <v>5.9148539096274065E-2</v>
      </c>
      <c r="T479">
        <f t="shared" si="63"/>
        <v>0.18563152205786804</v>
      </c>
      <c r="U479">
        <v>13.15068493150685</v>
      </c>
      <c r="V479">
        <v>5.4623699999999999</v>
      </c>
      <c r="W479" s="9" t="s">
        <v>115</v>
      </c>
    </row>
    <row r="480" spans="1:23">
      <c r="A480" t="s">
        <v>932</v>
      </c>
      <c r="B480" t="s">
        <v>933</v>
      </c>
      <c r="C480">
        <v>-0.49</v>
      </c>
      <c r="D480">
        <v>0.06</v>
      </c>
      <c r="E480">
        <v>3.72</v>
      </c>
      <c r="F480">
        <v>0.38</v>
      </c>
      <c r="G480">
        <v>535.6</v>
      </c>
      <c r="H480">
        <v>3</v>
      </c>
      <c r="I480">
        <v>0.35</v>
      </c>
      <c r="J480">
        <v>0.08</v>
      </c>
      <c r="K480">
        <v>251</v>
      </c>
      <c r="L480">
        <v>9.3000000000000007</v>
      </c>
      <c r="M480">
        <f t="shared" si="56"/>
        <v>2.0008419418829946</v>
      </c>
      <c r="N480">
        <f t="shared" si="57"/>
        <v>6.8537479917045008E-2</v>
      </c>
      <c r="O480">
        <f t="shared" si="58"/>
        <v>22.550158008151314</v>
      </c>
      <c r="P480">
        <f t="shared" si="59"/>
        <v>1.8910097372057002</v>
      </c>
      <c r="Q480">
        <f t="shared" si="60"/>
        <v>0.83552378277214023</v>
      </c>
      <c r="R480">
        <f t="shared" si="61"/>
        <v>0.71954920139970002</v>
      </c>
      <c r="S480">
        <f t="shared" si="62"/>
        <v>4.2102610172052544E-2</v>
      </c>
      <c r="T480">
        <f t="shared" si="63"/>
        <v>1.5356738428490142</v>
      </c>
      <c r="U480">
        <v>5.2630136986301368</v>
      </c>
      <c r="V480">
        <v>34.5</v>
      </c>
      <c r="W480" s="9" t="s">
        <v>77</v>
      </c>
    </row>
    <row r="481" spans="1:23">
      <c r="A481" t="s">
        <v>934</v>
      </c>
      <c r="B481" t="s">
        <v>935</v>
      </c>
      <c r="C481">
        <v>-0.11</v>
      </c>
      <c r="D481">
        <v>0.02</v>
      </c>
      <c r="E481">
        <v>1.06</v>
      </c>
      <c r="F481">
        <v>7.0000000000000007E-2</v>
      </c>
      <c r="G481">
        <v>1845</v>
      </c>
      <c r="H481">
        <v>167</v>
      </c>
      <c r="I481">
        <v>0.08</v>
      </c>
      <c r="J481">
        <v>0.06</v>
      </c>
      <c r="K481">
        <v>15</v>
      </c>
      <c r="L481">
        <v>3.6</v>
      </c>
      <c r="M481">
        <f t="shared" si="56"/>
        <v>3.003108056795627</v>
      </c>
      <c r="N481">
        <f t="shared" si="57"/>
        <v>0.19289830259457247</v>
      </c>
      <c r="O481">
        <f t="shared" si="58"/>
        <v>0.93779930533990441</v>
      </c>
      <c r="P481">
        <f t="shared" si="59"/>
        <v>0.23061451643360195</v>
      </c>
      <c r="Q481">
        <f t="shared" si="60"/>
        <v>0.22507183328157707</v>
      </c>
      <c r="R481">
        <f t="shared" si="61"/>
        <v>4.5304314267628236E-3</v>
      </c>
      <c r="S481">
        <f t="shared" si="62"/>
        <v>2.8294938390562609E-2</v>
      </c>
      <c r="T481">
        <f t="shared" si="63"/>
        <v>4.1286761870310267E-2</v>
      </c>
      <c r="U481">
        <v>6.3397260273972602</v>
      </c>
      <c r="V481">
        <v>3.4</v>
      </c>
      <c r="W481" s="9" t="s">
        <v>109</v>
      </c>
    </row>
    <row r="482" spans="1:23">
      <c r="A482" t="s">
        <v>936</v>
      </c>
      <c r="B482" t="s">
        <v>937</v>
      </c>
      <c r="C482">
        <v>0.12</v>
      </c>
      <c r="D482">
        <v>0.05</v>
      </c>
      <c r="E482">
        <v>0.84</v>
      </c>
      <c r="F482">
        <v>7.0000000000000007E-2</v>
      </c>
      <c r="G482">
        <v>3.4441999999999999</v>
      </c>
      <c r="H482">
        <v>2.0000000000000001E-4</v>
      </c>
      <c r="I482">
        <v>4.07E-2</v>
      </c>
      <c r="J482">
        <v>3.7900000000000003E-2</v>
      </c>
      <c r="K482">
        <v>67.400000000000006</v>
      </c>
      <c r="L482">
        <v>0.4</v>
      </c>
      <c r="M482">
        <f t="shared" si="56"/>
        <v>4.2133101281549706E-2</v>
      </c>
      <c r="N482">
        <f t="shared" si="57"/>
        <v>1.170365061058228E-3</v>
      </c>
      <c r="O482">
        <f t="shared" si="58"/>
        <v>0.4453748578913504</v>
      </c>
      <c r="P482">
        <f t="shared" si="59"/>
        <v>2.4893340354598944E-2</v>
      </c>
      <c r="Q482">
        <f t="shared" si="60"/>
        <v>2.643174230809201E-3</v>
      </c>
      <c r="R482">
        <f t="shared" si="61"/>
        <v>6.8814398316982583E-4</v>
      </c>
      <c r="S482">
        <f t="shared" si="62"/>
        <v>8.6207703364371076E-6</v>
      </c>
      <c r="T482">
        <f t="shared" si="63"/>
        <v>2.4743047660630579E-2</v>
      </c>
      <c r="U482">
        <v>1.098630136986301</v>
      </c>
      <c r="V482">
        <v>3.3</v>
      </c>
      <c r="W482" s="9" t="s">
        <v>100</v>
      </c>
    </row>
    <row r="483" spans="1:23">
      <c r="A483" t="s">
        <v>938</v>
      </c>
      <c r="B483" t="s">
        <v>939</v>
      </c>
      <c r="C483">
        <v>0.33</v>
      </c>
      <c r="D483">
        <v>0.05</v>
      </c>
      <c r="E483">
        <v>1.24</v>
      </c>
      <c r="F483">
        <v>0.1</v>
      </c>
      <c r="G483">
        <v>428.1</v>
      </c>
      <c r="H483">
        <v>1.1000000000000001</v>
      </c>
      <c r="I483">
        <v>0.06</v>
      </c>
      <c r="J483">
        <v>4.2999999999999997E-2</v>
      </c>
      <c r="K483">
        <v>32.200000000000003</v>
      </c>
      <c r="L483">
        <v>1.4</v>
      </c>
      <c r="M483">
        <f t="shared" si="56"/>
        <v>1.1948373885351373</v>
      </c>
      <c r="N483">
        <f t="shared" si="57"/>
        <v>3.2184431564682578E-2</v>
      </c>
      <c r="O483">
        <f t="shared" si="58"/>
        <v>1.3753474283694263</v>
      </c>
      <c r="P483">
        <f t="shared" si="59"/>
        <v>9.5170712092055798E-2</v>
      </c>
      <c r="Q483">
        <f t="shared" si="60"/>
        <v>5.9797714276931577E-2</v>
      </c>
      <c r="R483">
        <f t="shared" si="61"/>
        <v>3.5612167454768364E-3</v>
      </c>
      <c r="S483">
        <f t="shared" si="62"/>
        <v>1.1779819132651007E-3</v>
      </c>
      <c r="T483">
        <f t="shared" si="63"/>
        <v>7.3943410127388531E-2</v>
      </c>
      <c r="U483" s="2"/>
      <c r="V483" s="2"/>
      <c r="W483" s="9" t="s">
        <v>25</v>
      </c>
    </row>
    <row r="484" spans="1:23">
      <c r="A484" t="s">
        <v>940</v>
      </c>
      <c r="B484" t="s">
        <v>941</v>
      </c>
      <c r="C484">
        <v>-0.11</v>
      </c>
      <c r="D484">
        <v>0.02</v>
      </c>
      <c r="E484">
        <v>0.94</v>
      </c>
      <c r="F484">
        <v>7.0000000000000007E-2</v>
      </c>
      <c r="G484">
        <v>2208</v>
      </c>
      <c r="H484">
        <v>66</v>
      </c>
      <c r="I484">
        <v>0.12</v>
      </c>
      <c r="J484">
        <v>0.06</v>
      </c>
      <c r="K484">
        <v>23.7</v>
      </c>
      <c r="L484">
        <v>1.9</v>
      </c>
      <c r="M484">
        <f t="shared" si="56"/>
        <v>3.2522212832062576</v>
      </c>
      <c r="N484">
        <f t="shared" si="57"/>
        <v>0.10352453752617567</v>
      </c>
      <c r="O484">
        <f t="shared" si="58"/>
        <v>1.4461958403957915</v>
      </c>
      <c r="P484">
        <f t="shared" si="59"/>
        <v>0.13753573361983137</v>
      </c>
      <c r="Q484">
        <f t="shared" si="60"/>
        <v>0.1159397509178061</v>
      </c>
      <c r="R484">
        <f t="shared" si="61"/>
        <v>1.0564742340553671E-2</v>
      </c>
      <c r="S484">
        <f t="shared" si="62"/>
        <v>1.4409560003943585E-2</v>
      </c>
      <c r="T484">
        <f t="shared" si="63"/>
        <v>7.1796956615393911E-2</v>
      </c>
      <c r="U484">
        <f>4700/365</f>
        <v>12.876712328767123</v>
      </c>
      <c r="V484">
        <v>6.69</v>
      </c>
      <c r="W484" s="9" t="s">
        <v>115</v>
      </c>
    </row>
    <row r="485" spans="1:23">
      <c r="A485" t="s">
        <v>942</v>
      </c>
      <c r="B485" t="s">
        <v>943</v>
      </c>
      <c r="C485">
        <v>0.26</v>
      </c>
      <c r="D485">
        <v>0.1</v>
      </c>
      <c r="E485">
        <v>0.85</v>
      </c>
      <c r="F485">
        <v>0.19</v>
      </c>
      <c r="G485">
        <v>17.990998999999999</v>
      </c>
      <c r="H485">
        <v>7.0000000000000001E-3</v>
      </c>
      <c r="I485">
        <v>4.9000000000000002E-2</v>
      </c>
      <c r="J485">
        <v>8.0000000000000002E-3</v>
      </c>
      <c r="K485">
        <v>58.1</v>
      </c>
      <c r="L485">
        <v>0.5</v>
      </c>
      <c r="M485">
        <f t="shared" si="56"/>
        <v>0.12734481061656117</v>
      </c>
      <c r="N485">
        <f t="shared" si="57"/>
        <v>9.4884943657196248E-3</v>
      </c>
      <c r="O485">
        <f t="shared" si="58"/>
        <v>0.6711640218019741</v>
      </c>
      <c r="P485">
        <f t="shared" si="59"/>
        <v>0.10018362507766108</v>
      </c>
      <c r="Q485">
        <f t="shared" si="60"/>
        <v>5.7759382254903109E-3</v>
      </c>
      <c r="R485">
        <f t="shared" si="61"/>
        <v>2.6372951110253105E-4</v>
      </c>
      <c r="S485">
        <f t="shared" si="62"/>
        <v>8.7046271538595868E-5</v>
      </c>
      <c r="T485">
        <f t="shared" si="63"/>
        <v>0.100016599327353</v>
      </c>
      <c r="U485">
        <v>1.1041095890410959</v>
      </c>
      <c r="V485">
        <v>4</v>
      </c>
      <c r="W485" s="9" t="s">
        <v>100</v>
      </c>
    </row>
    <row r="486" spans="1:23">
      <c r="A486" t="s">
        <v>944</v>
      </c>
      <c r="B486" t="s">
        <v>943</v>
      </c>
      <c r="C486">
        <v>0.26</v>
      </c>
      <c r="D486">
        <v>0.1</v>
      </c>
      <c r="E486">
        <v>0.88</v>
      </c>
      <c r="F486">
        <v>0.17</v>
      </c>
      <c r="G486">
        <v>36.07</v>
      </c>
      <c r="H486">
        <v>0.155</v>
      </c>
      <c r="I486">
        <v>1.4999999999999999E-2</v>
      </c>
      <c r="J486">
        <v>1.0999999999999999E-2</v>
      </c>
      <c r="K486">
        <v>0.33</v>
      </c>
      <c r="L486">
        <v>0.85</v>
      </c>
      <c r="M486">
        <f t="shared" si="56"/>
        <v>0.20483134148144946</v>
      </c>
      <c r="N486">
        <f t="shared" si="57"/>
        <v>1.3202943527190198E-2</v>
      </c>
      <c r="O486">
        <f t="shared" si="58"/>
        <v>4.9246918522654918E-3</v>
      </c>
      <c r="P486">
        <f t="shared" si="59"/>
        <v>1.2700660449523976E-2</v>
      </c>
      <c r="Q486">
        <f t="shared" si="60"/>
        <v>1.2684812346744449E-2</v>
      </c>
      <c r="R486">
        <f t="shared" si="61"/>
        <v>8.1275702595464619E-7</v>
      </c>
      <c r="S486">
        <f t="shared" si="62"/>
        <v>7.0541284271430705E-6</v>
      </c>
      <c r="T486">
        <f t="shared" si="63"/>
        <v>6.3424061733722246E-4</v>
      </c>
      <c r="U486" s="2"/>
      <c r="V486" s="2"/>
      <c r="W486" s="9" t="s">
        <v>100</v>
      </c>
    </row>
    <row r="487" spans="1:23">
      <c r="A487" t="s">
        <v>945</v>
      </c>
      <c r="B487" t="s">
        <v>943</v>
      </c>
      <c r="C487">
        <v>0.26</v>
      </c>
      <c r="D487">
        <v>0.1</v>
      </c>
      <c r="E487">
        <v>0.88</v>
      </c>
      <c r="F487">
        <v>0.17</v>
      </c>
      <c r="G487">
        <v>5174</v>
      </c>
      <c r="H487">
        <v>176.5</v>
      </c>
      <c r="I487">
        <v>0.38900000000000001</v>
      </c>
      <c r="J487">
        <v>5.8500000000000003E-2</v>
      </c>
      <c r="K487">
        <v>0.33</v>
      </c>
      <c r="L487">
        <v>0.85</v>
      </c>
      <c r="M487">
        <f t="shared" si="56"/>
        <v>5.6128477755151298</v>
      </c>
      <c r="N487">
        <f t="shared" si="57"/>
        <v>0.38331164898707865</v>
      </c>
      <c r="O487">
        <f t="shared" si="58"/>
        <v>2.375161144546983E-2</v>
      </c>
      <c r="P487">
        <f t="shared" si="59"/>
        <v>6.1258724502808004E-2</v>
      </c>
      <c r="Q487">
        <f t="shared" si="60"/>
        <v>6.1178393117119242E-2</v>
      </c>
      <c r="R487">
        <f t="shared" si="61"/>
        <v>6.3687630524477952E-4</v>
      </c>
      <c r="S487">
        <f t="shared" si="62"/>
        <v>2.7007856076056102E-4</v>
      </c>
      <c r="T487">
        <f t="shared" si="63"/>
        <v>3.0589196558559626E-3</v>
      </c>
      <c r="U487" s="2"/>
      <c r="V487" s="2"/>
      <c r="W487" s="9" t="s">
        <v>100</v>
      </c>
    </row>
    <row r="488" spans="1:23">
      <c r="A488" t="s">
        <v>946</v>
      </c>
      <c r="B488" t="s">
        <v>947</v>
      </c>
      <c r="C488">
        <v>0.21</v>
      </c>
      <c r="D488">
        <v>0.02</v>
      </c>
      <c r="E488">
        <v>1</v>
      </c>
      <c r="F488">
        <v>7.0000000000000007E-2</v>
      </c>
      <c r="G488">
        <v>379</v>
      </c>
      <c r="H488">
        <v>2</v>
      </c>
      <c r="I488">
        <v>0.05</v>
      </c>
      <c r="J488">
        <v>0.03</v>
      </c>
      <c r="K488">
        <v>163.5</v>
      </c>
      <c r="L488">
        <v>3</v>
      </c>
      <c r="M488">
        <f t="shared" si="56"/>
        <v>1.025410035945671</v>
      </c>
      <c r="N488">
        <f t="shared" si="57"/>
        <v>2.4196656454575624E-2</v>
      </c>
      <c r="O488">
        <f t="shared" si="58"/>
        <v>5.8129613458152392</v>
      </c>
      <c r="P488">
        <f t="shared" si="59"/>
        <v>0.29179706484648682</v>
      </c>
      <c r="Q488">
        <f t="shared" si="60"/>
        <v>0.10665984120761909</v>
      </c>
      <c r="R488">
        <f t="shared" si="61"/>
        <v>8.7412952568650237E-3</v>
      </c>
      <c r="S488">
        <f t="shared" si="62"/>
        <v>1.0225085920519331E-2</v>
      </c>
      <c r="T488">
        <f t="shared" si="63"/>
        <v>0.27127152947137784</v>
      </c>
      <c r="U488">
        <v>8.1397260273972609</v>
      </c>
      <c r="V488">
        <v>7.33</v>
      </c>
      <c r="W488" s="9" t="s">
        <v>292</v>
      </c>
    </row>
    <row r="489" spans="1:23">
      <c r="A489" t="s">
        <v>948</v>
      </c>
      <c r="B489" t="s">
        <v>949</v>
      </c>
      <c r="C489">
        <v>0.36</v>
      </c>
      <c r="D489">
        <v>0.02</v>
      </c>
      <c r="E489">
        <v>1.1599999999999999</v>
      </c>
      <c r="F489">
        <v>0.08</v>
      </c>
      <c r="G489">
        <v>1116</v>
      </c>
      <c r="H489">
        <v>26</v>
      </c>
      <c r="I489">
        <v>0.81</v>
      </c>
      <c r="J489">
        <v>3.5000000000000003E-2</v>
      </c>
      <c r="K489">
        <v>37.299999999999997</v>
      </c>
      <c r="L489">
        <v>3</v>
      </c>
      <c r="M489">
        <f t="shared" si="56"/>
        <v>2.2134355617219534</v>
      </c>
      <c r="N489">
        <f t="shared" si="57"/>
        <v>6.1408532803773966E-2</v>
      </c>
      <c r="O489">
        <f t="shared" si="58"/>
        <v>1.2321449459217058</v>
      </c>
      <c r="P489">
        <f t="shared" si="59"/>
        <v>0.15309780989551236</v>
      </c>
      <c r="Q489">
        <f t="shared" si="60"/>
        <v>9.9100129698796738E-2</v>
      </c>
      <c r="R489">
        <f t="shared" si="61"/>
        <v>0.10157403087199876</v>
      </c>
      <c r="S489">
        <f t="shared" si="62"/>
        <v>9.5686286122952068E-3</v>
      </c>
      <c r="T489">
        <f t="shared" si="63"/>
        <v>5.6650342341227858E-2</v>
      </c>
      <c r="U489">
        <v>5.4493150684931511</v>
      </c>
      <c r="V489">
        <v>2.19</v>
      </c>
      <c r="W489" s="9" t="s">
        <v>109</v>
      </c>
    </row>
    <row r="490" spans="1:23">
      <c r="A490" t="s">
        <v>950</v>
      </c>
      <c r="B490" t="s">
        <v>951</v>
      </c>
      <c r="C490">
        <v>-0.75</v>
      </c>
      <c r="D490">
        <v>0.12</v>
      </c>
      <c r="E490">
        <v>0.69</v>
      </c>
      <c r="F490">
        <v>0.06</v>
      </c>
      <c r="G490">
        <v>2558</v>
      </c>
      <c r="H490">
        <v>8</v>
      </c>
      <c r="I490">
        <v>0.57699999999999996</v>
      </c>
      <c r="J490">
        <v>1.0999999999999999E-2</v>
      </c>
      <c r="K490">
        <v>1243</v>
      </c>
      <c r="L490">
        <v>24.5</v>
      </c>
      <c r="M490">
        <f t="shared" si="56"/>
        <v>3.236096626388751</v>
      </c>
      <c r="N490">
        <f t="shared" si="57"/>
        <v>9.404225402669919E-2</v>
      </c>
      <c r="O490">
        <f t="shared" si="58"/>
        <v>53.329423481150833</v>
      </c>
      <c r="P490">
        <f t="shared" si="59"/>
        <v>3.3050280925071696</v>
      </c>
      <c r="Q490">
        <f t="shared" si="60"/>
        <v>1.0511431015995139</v>
      </c>
      <c r="R490">
        <f t="shared" si="61"/>
        <v>0.50741502903718527</v>
      </c>
      <c r="S490">
        <f t="shared" si="62"/>
        <v>5.559491632124143E-2</v>
      </c>
      <c r="T490">
        <f t="shared" si="63"/>
        <v>3.0915607815159905</v>
      </c>
      <c r="U490">
        <v>7.536986301369863</v>
      </c>
      <c r="V490">
        <v>4.7</v>
      </c>
      <c r="W490" s="9" t="s">
        <v>129</v>
      </c>
    </row>
    <row r="491" spans="1:23">
      <c r="A491" t="s">
        <v>952</v>
      </c>
      <c r="B491" t="s">
        <v>953</v>
      </c>
      <c r="C491">
        <v>0.04</v>
      </c>
      <c r="D491">
        <v>0.06</v>
      </c>
      <c r="E491">
        <v>0.83</v>
      </c>
      <c r="F491">
        <v>0.19</v>
      </c>
      <c r="G491">
        <v>6.0880999999999998</v>
      </c>
      <c r="H491">
        <v>1.8E-3</v>
      </c>
      <c r="I491">
        <v>8.5999999999999993E-2</v>
      </c>
      <c r="J491">
        <v>1.9E-2</v>
      </c>
      <c r="K491">
        <v>125.8</v>
      </c>
      <c r="L491">
        <v>2.2999999999999998</v>
      </c>
      <c r="M491">
        <f t="shared" si="56"/>
        <v>6.1350575270999005E-2</v>
      </c>
      <c r="N491">
        <f t="shared" si="57"/>
        <v>4.6813848156438305E-3</v>
      </c>
      <c r="O491">
        <f t="shared" si="58"/>
        <v>0.99424052641618232</v>
      </c>
      <c r="P491">
        <f t="shared" si="59"/>
        <v>0.15282526151857947</v>
      </c>
      <c r="Q491">
        <f t="shared" si="60"/>
        <v>1.8177688479787114E-2</v>
      </c>
      <c r="R491">
        <f t="shared" si="61"/>
        <v>1.6366940090550123E-3</v>
      </c>
      <c r="S491">
        <f t="shared" si="62"/>
        <v>9.7985301793615344E-5</v>
      </c>
      <c r="T491">
        <f t="shared" si="63"/>
        <v>0.15173148595909611</v>
      </c>
      <c r="U491">
        <v>0.53150684931506853</v>
      </c>
      <c r="V491">
        <v>89.5</v>
      </c>
      <c r="W491" s="9" t="s">
        <v>137</v>
      </c>
    </row>
    <row r="492" spans="1:23">
      <c r="A492" t="s">
        <v>954</v>
      </c>
      <c r="B492" t="s">
        <v>955</v>
      </c>
      <c r="C492">
        <v>-0.21</v>
      </c>
      <c r="D492">
        <v>0.02</v>
      </c>
      <c r="E492">
        <v>2.0299999999999998</v>
      </c>
      <c r="F492">
        <v>0.2</v>
      </c>
      <c r="G492">
        <v>387.1</v>
      </c>
      <c r="H492">
        <v>3.4</v>
      </c>
      <c r="I492">
        <v>0.16800000000000001</v>
      </c>
      <c r="J492">
        <v>7.0000000000000007E-2</v>
      </c>
      <c r="K492">
        <v>33.5</v>
      </c>
      <c r="L492">
        <v>2.2000000000000002</v>
      </c>
      <c r="M492">
        <f t="shared" si="56"/>
        <v>1.3167971681078507</v>
      </c>
      <c r="N492">
        <f t="shared" si="57"/>
        <v>4.3926585397533573E-2</v>
      </c>
      <c r="O492">
        <f t="shared" si="58"/>
        <v>1.8980593864904778</v>
      </c>
      <c r="P492">
        <f t="shared" si="59"/>
        <v>0.17786989978727799</v>
      </c>
      <c r="Q492">
        <f t="shared" si="60"/>
        <v>0.12464867612773287</v>
      </c>
      <c r="R492">
        <f t="shared" si="61"/>
        <v>2.2969468668837284E-2</v>
      </c>
      <c r="S492">
        <f t="shared" si="62"/>
        <v>5.5570497839211447E-3</v>
      </c>
      <c r="T492">
        <f t="shared" si="63"/>
        <v>0.12466728318492465</v>
      </c>
      <c r="U492">
        <v>3.5424657534246582</v>
      </c>
      <c r="V492">
        <v>6.1</v>
      </c>
      <c r="W492" s="9" t="s">
        <v>25</v>
      </c>
    </row>
    <row r="493" spans="1:23">
      <c r="A493" t="s">
        <v>956</v>
      </c>
      <c r="B493" t="s">
        <v>957</v>
      </c>
      <c r="C493">
        <v>-0.24</v>
      </c>
      <c r="D493">
        <v>0.02</v>
      </c>
      <c r="E493">
        <v>0.86</v>
      </c>
      <c r="F493">
        <v>0.06</v>
      </c>
      <c r="G493">
        <v>1362.3</v>
      </c>
      <c r="H493">
        <v>4.3</v>
      </c>
      <c r="I493">
        <v>0.45900000000000002</v>
      </c>
      <c r="J493">
        <v>8.0000000000000002E-3</v>
      </c>
      <c r="K493">
        <v>0.91</v>
      </c>
      <c r="L493">
        <v>0.04</v>
      </c>
      <c r="M493">
        <f t="shared" si="56"/>
        <v>2.2881583626062549</v>
      </c>
      <c r="N493">
        <f t="shared" si="57"/>
        <v>5.343037899989931E-2</v>
      </c>
      <c r="O493">
        <f t="shared" si="58"/>
        <v>3.9868911593844356E-2</v>
      </c>
      <c r="P493">
        <f t="shared" si="59"/>
        <v>2.5585202588897819E-3</v>
      </c>
      <c r="Q493">
        <f t="shared" si="60"/>
        <v>1.7524796304986532E-3</v>
      </c>
      <c r="R493">
        <f t="shared" si="61"/>
        <v>1.8547462226627825E-4</v>
      </c>
      <c r="S493">
        <f t="shared" si="62"/>
        <v>4.1947764773674629E-5</v>
      </c>
      <c r="T493">
        <f t="shared" si="63"/>
        <v>1.8543679811090397E-3</v>
      </c>
      <c r="U493">
        <v>4.41</v>
      </c>
      <c r="V493">
        <v>3.93</v>
      </c>
      <c r="W493" s="9" t="s">
        <v>700</v>
      </c>
    </row>
    <row r="494" spans="1:23">
      <c r="A494" t="s">
        <v>958</v>
      </c>
      <c r="B494" t="s">
        <v>959</v>
      </c>
      <c r="C494">
        <v>-0.14000000000000001</v>
      </c>
      <c r="D494">
        <v>0.01</v>
      </c>
      <c r="E494">
        <v>0.87</v>
      </c>
      <c r="F494">
        <v>0.06</v>
      </c>
      <c r="G494">
        <v>2443</v>
      </c>
      <c r="H494">
        <v>161</v>
      </c>
      <c r="I494">
        <v>0.08</v>
      </c>
      <c r="J494">
        <v>5.5E-2</v>
      </c>
      <c r="K494">
        <v>41.3</v>
      </c>
      <c r="L494">
        <v>2.9</v>
      </c>
      <c r="M494">
        <f t="shared" si="56"/>
        <v>3.3904719251846345</v>
      </c>
      <c r="N494">
        <f t="shared" si="57"/>
        <v>0.1681195593935447</v>
      </c>
      <c r="O494">
        <f t="shared" si="58"/>
        <v>2.4855356105295292</v>
      </c>
      <c r="P494">
        <f t="shared" si="59"/>
        <v>0.2159217268870581</v>
      </c>
      <c r="Q494">
        <f t="shared" si="60"/>
        <v>0.17452913487979746</v>
      </c>
      <c r="R494">
        <f t="shared" si="61"/>
        <v>1.1006800207658946E-2</v>
      </c>
      <c r="S494">
        <f t="shared" si="62"/>
        <v>5.4601068808194077E-2</v>
      </c>
      <c r="T494">
        <f t="shared" si="63"/>
        <v>0.11427749933469099</v>
      </c>
      <c r="U494">
        <v>5.441095890410959</v>
      </c>
      <c r="V494">
        <v>1.6</v>
      </c>
      <c r="W494" s="9" t="s">
        <v>109</v>
      </c>
    </row>
    <row r="495" spans="1:23">
      <c r="A495" t="s">
        <v>960</v>
      </c>
      <c r="B495" t="s">
        <v>961</v>
      </c>
      <c r="C495">
        <v>0</v>
      </c>
      <c r="D495">
        <v>0.04</v>
      </c>
      <c r="E495">
        <v>2.54</v>
      </c>
      <c r="F495">
        <v>0.11</v>
      </c>
      <c r="G495">
        <v>311.60000000000002</v>
      </c>
      <c r="H495">
        <v>1.8</v>
      </c>
      <c r="I495">
        <v>0.129</v>
      </c>
      <c r="J495">
        <v>9.1999999999999998E-2</v>
      </c>
      <c r="K495">
        <v>26.33</v>
      </c>
      <c r="L495">
        <v>3.6</v>
      </c>
      <c r="M495">
        <f t="shared" si="56"/>
        <v>1.2278565422387517</v>
      </c>
      <c r="N495">
        <f t="shared" si="57"/>
        <v>1.834485922654492E-2</v>
      </c>
      <c r="O495">
        <f t="shared" si="58"/>
        <v>1.6209589780728331</v>
      </c>
      <c r="P495">
        <f t="shared" si="59"/>
        <v>0.22737939169463811</v>
      </c>
      <c r="Q495">
        <f t="shared" si="60"/>
        <v>0.22162750934531708</v>
      </c>
      <c r="R495">
        <f t="shared" si="61"/>
        <v>1.9563090541468965E-2</v>
      </c>
      <c r="S495">
        <f t="shared" si="62"/>
        <v>3.121230381398268E-3</v>
      </c>
      <c r="T495">
        <f t="shared" si="63"/>
        <v>4.6799340574281263E-2</v>
      </c>
      <c r="U495">
        <v>8.8219178082191778</v>
      </c>
      <c r="V495">
        <v>12.4</v>
      </c>
      <c r="W495" s="9" t="s">
        <v>962</v>
      </c>
    </row>
    <row r="496" spans="1:23">
      <c r="A496" t="s">
        <v>963</v>
      </c>
      <c r="B496" t="s">
        <v>964</v>
      </c>
      <c r="C496" s="2"/>
      <c r="D496" s="2"/>
      <c r="E496" s="2"/>
      <c r="F496" s="2"/>
      <c r="G496">
        <v>1481</v>
      </c>
      <c r="H496">
        <v>22</v>
      </c>
      <c r="I496">
        <v>0.33</v>
      </c>
      <c r="J496">
        <v>0.15</v>
      </c>
      <c r="K496" s="2"/>
      <c r="L496" s="2"/>
      <c r="M496">
        <f t="shared" si="56"/>
        <v>0</v>
      </c>
      <c r="N496" t="e">
        <f t="shared" si="57"/>
        <v>#DIV/0!</v>
      </c>
      <c r="O496">
        <f t="shared" si="58"/>
        <v>0</v>
      </c>
      <c r="P496" t="e">
        <f t="shared" si="59"/>
        <v>#DIV/0!</v>
      </c>
      <c r="Q496">
        <f t="shared" si="60"/>
        <v>0</v>
      </c>
      <c r="R496">
        <f t="shared" si="61"/>
        <v>0</v>
      </c>
      <c r="S496">
        <f t="shared" si="62"/>
        <v>0</v>
      </c>
      <c r="T496" t="e">
        <f t="shared" si="63"/>
        <v>#DIV/0!</v>
      </c>
      <c r="U496">
        <v>14.260273972602739</v>
      </c>
      <c r="V496">
        <v>0.72</v>
      </c>
      <c r="W496" s="5"/>
    </row>
    <row r="497" spans="1:23">
      <c r="A497" t="s">
        <v>965</v>
      </c>
      <c r="B497" t="s">
        <v>966</v>
      </c>
      <c r="C497">
        <v>0.37</v>
      </c>
      <c r="D497">
        <v>0.03</v>
      </c>
      <c r="E497">
        <v>1.05</v>
      </c>
      <c r="F497">
        <v>0.08</v>
      </c>
      <c r="G497">
        <v>2532.5</v>
      </c>
      <c r="H497">
        <v>10.6</v>
      </c>
      <c r="I497">
        <v>0.189</v>
      </c>
      <c r="J497">
        <v>1.4E-2</v>
      </c>
      <c r="K497">
        <v>126.1</v>
      </c>
      <c r="L497">
        <v>1.9</v>
      </c>
      <c r="M497">
        <f t="shared" si="56"/>
        <v>3.6974373678898318</v>
      </c>
      <c r="N497">
        <f t="shared" si="57"/>
        <v>9.4468260332246076E-2</v>
      </c>
      <c r="O497">
        <f t="shared" si="58"/>
        <v>8.5770106157753307</v>
      </c>
      <c r="P497">
        <f t="shared" si="59"/>
        <v>0.45518785408588502</v>
      </c>
      <c r="Q497">
        <f t="shared" si="60"/>
        <v>0.12923330824720958</v>
      </c>
      <c r="R497">
        <f t="shared" si="61"/>
        <v>2.3535481006370072E-2</v>
      </c>
      <c r="S497">
        <f t="shared" si="62"/>
        <v>1.1966609085517419E-2</v>
      </c>
      <c r="T497">
        <f t="shared" si="63"/>
        <v>0.43565768207112782</v>
      </c>
      <c r="U497">
        <v>6</v>
      </c>
      <c r="V497">
        <v>10</v>
      </c>
      <c r="W497" s="9" t="s">
        <v>109</v>
      </c>
    </row>
    <row r="498" spans="1:23">
      <c r="A498" t="s">
        <v>967</v>
      </c>
      <c r="B498" t="s">
        <v>966</v>
      </c>
      <c r="C498">
        <v>0.37</v>
      </c>
      <c r="D498">
        <v>0.03</v>
      </c>
      <c r="E498">
        <v>1.05</v>
      </c>
      <c r="F498">
        <v>0.08</v>
      </c>
      <c r="G498">
        <v>6921</v>
      </c>
      <c r="H498">
        <v>621</v>
      </c>
      <c r="I498">
        <v>0.35</v>
      </c>
      <c r="J498">
        <v>0.1</v>
      </c>
      <c r="K498">
        <v>35.799999999999997</v>
      </c>
      <c r="L498">
        <v>3.4</v>
      </c>
      <c r="M498">
        <f t="shared" si="56"/>
        <v>7.2273722332953971</v>
      </c>
      <c r="N498">
        <f t="shared" si="57"/>
        <v>0.46967829744850842</v>
      </c>
      <c r="O498">
        <f t="shared" si="58"/>
        <v>3.2476251369675566</v>
      </c>
      <c r="P498">
        <f t="shared" si="59"/>
        <v>0.38543073588199561</v>
      </c>
      <c r="Q498">
        <f t="shared" si="60"/>
        <v>0.30843367222596901</v>
      </c>
      <c r="R498">
        <f t="shared" si="61"/>
        <v>0.1295349057479937</v>
      </c>
      <c r="S498">
        <f t="shared" si="62"/>
        <v>9.7133131534790446E-2</v>
      </c>
      <c r="T498">
        <f t="shared" si="63"/>
        <v>0.16495873711581235</v>
      </c>
      <c r="U498" s="2"/>
      <c r="V498" s="2"/>
      <c r="W498" s="9" t="s">
        <v>109</v>
      </c>
    </row>
    <row r="499" spans="1:23">
      <c r="A499" t="s">
        <v>968</v>
      </c>
      <c r="B499" t="s">
        <v>969</v>
      </c>
      <c r="C499" s="2"/>
      <c r="D499" s="2"/>
      <c r="E499" s="2"/>
      <c r="F499" s="2"/>
      <c r="G499">
        <v>990.7</v>
      </c>
      <c r="H499">
        <v>5.6</v>
      </c>
      <c r="I499">
        <v>0.83799999999999997</v>
      </c>
      <c r="J499">
        <v>8.0999999999999996E-3</v>
      </c>
      <c r="K499" s="2"/>
      <c r="L499" s="2"/>
      <c r="M499">
        <f t="shared" si="56"/>
        <v>0</v>
      </c>
      <c r="N499" t="e">
        <f t="shared" si="57"/>
        <v>#DIV/0!</v>
      </c>
      <c r="O499">
        <f t="shared" si="58"/>
        <v>0</v>
      </c>
      <c r="P499" t="e">
        <f t="shared" si="59"/>
        <v>#DIV/0!</v>
      </c>
      <c r="Q499">
        <f t="shared" si="60"/>
        <v>0</v>
      </c>
      <c r="R499">
        <f t="shared" si="61"/>
        <v>0</v>
      </c>
      <c r="S499">
        <f t="shared" si="62"/>
        <v>0</v>
      </c>
      <c r="T499" t="e">
        <f t="shared" si="63"/>
        <v>#DIV/0!</v>
      </c>
      <c r="U499">
        <v>3.9367123287671242</v>
      </c>
      <c r="V499">
        <v>14.09</v>
      </c>
      <c r="W499" s="5"/>
    </row>
    <row r="500" spans="1:23">
      <c r="A500" t="s">
        <v>970</v>
      </c>
      <c r="B500" t="s">
        <v>971</v>
      </c>
      <c r="C500" s="2"/>
      <c r="D500" s="2"/>
      <c r="E500" s="2"/>
      <c r="F500" s="2"/>
      <c r="G500">
        <v>15.077999999999999</v>
      </c>
      <c r="H500">
        <v>2.9999999999999997E-4</v>
      </c>
      <c r="I500">
        <v>0.25</v>
      </c>
      <c r="J500">
        <v>1E-3</v>
      </c>
      <c r="K500" s="2"/>
      <c r="L500" s="2"/>
      <c r="M500">
        <f t="shared" si="56"/>
        <v>0</v>
      </c>
      <c r="N500" t="e">
        <f t="shared" si="57"/>
        <v>#DIV/0!</v>
      </c>
      <c r="O500">
        <f t="shared" si="58"/>
        <v>0</v>
      </c>
      <c r="P500" t="e">
        <f t="shared" si="59"/>
        <v>#DIV/0!</v>
      </c>
      <c r="Q500">
        <f t="shared" si="60"/>
        <v>0</v>
      </c>
      <c r="R500">
        <f t="shared" si="61"/>
        <v>0</v>
      </c>
      <c r="S500">
        <f t="shared" si="62"/>
        <v>0</v>
      </c>
      <c r="T500" t="e">
        <f t="shared" si="63"/>
        <v>#DIV/0!</v>
      </c>
      <c r="U500" s="2"/>
      <c r="V500" s="2"/>
      <c r="W500" s="5"/>
    </row>
    <row r="501" spans="1:23">
      <c r="A501" t="s">
        <v>972</v>
      </c>
      <c r="B501" t="s">
        <v>973</v>
      </c>
      <c r="C501" s="2"/>
      <c r="D501" s="2"/>
      <c r="E501" s="2"/>
      <c r="F501" s="2"/>
      <c r="G501">
        <v>2073.6</v>
      </c>
      <c r="H501">
        <v>2.95</v>
      </c>
      <c r="I501">
        <v>0.53200000000000003</v>
      </c>
      <c r="J501">
        <v>4.0000000000000001E-3</v>
      </c>
      <c r="K501" s="2"/>
      <c r="L501" s="2"/>
      <c r="M501">
        <f t="shared" si="56"/>
        <v>0</v>
      </c>
      <c r="N501" t="e">
        <f t="shared" si="57"/>
        <v>#DIV/0!</v>
      </c>
      <c r="O501">
        <f t="shared" si="58"/>
        <v>0</v>
      </c>
      <c r="P501" t="e">
        <f t="shared" si="59"/>
        <v>#DIV/0!</v>
      </c>
      <c r="Q501">
        <f t="shared" si="60"/>
        <v>0</v>
      </c>
      <c r="R501">
        <f t="shared" si="61"/>
        <v>0</v>
      </c>
      <c r="S501">
        <f t="shared" si="62"/>
        <v>0</v>
      </c>
      <c r="T501" t="e">
        <f t="shared" si="63"/>
        <v>#DIV/0!</v>
      </c>
      <c r="U501" s="2"/>
      <c r="V501" s="2"/>
      <c r="W501" s="5"/>
    </row>
    <row r="502" spans="1:23">
      <c r="A502" t="s">
        <v>974</v>
      </c>
      <c r="B502" t="s">
        <v>975</v>
      </c>
      <c r="C502">
        <v>0.32</v>
      </c>
      <c r="D502">
        <v>0.05</v>
      </c>
      <c r="E502">
        <v>1.25</v>
      </c>
      <c r="F502">
        <v>0.08</v>
      </c>
      <c r="G502">
        <v>1157</v>
      </c>
      <c r="H502">
        <v>27</v>
      </c>
      <c r="I502">
        <v>0.76</v>
      </c>
      <c r="J502">
        <v>0.05</v>
      </c>
      <c r="K502">
        <v>33.700000000000003</v>
      </c>
      <c r="L502">
        <v>2.2000000000000002</v>
      </c>
      <c r="M502">
        <f t="shared" si="56"/>
        <v>2.3245041934723489</v>
      </c>
      <c r="N502">
        <f t="shared" si="57"/>
        <v>6.1375106582672673E-2</v>
      </c>
      <c r="O502">
        <f t="shared" si="58"/>
        <v>1.3124611995972315</v>
      </c>
      <c r="P502">
        <f t="shared" si="59"/>
        <v>0.15659517277678006</v>
      </c>
      <c r="Q502">
        <f t="shared" si="60"/>
        <v>8.5679959617623425E-2</v>
      </c>
      <c r="R502">
        <f t="shared" si="61"/>
        <v>0.11807179352437217</v>
      </c>
      <c r="S502">
        <f t="shared" si="62"/>
        <v>1.0209291958837586E-2</v>
      </c>
      <c r="T502">
        <f t="shared" si="63"/>
        <v>5.5998344516148539E-2</v>
      </c>
      <c r="U502">
        <f>5000/365</f>
        <v>13.698630136986301</v>
      </c>
      <c r="V502">
        <v>7.56</v>
      </c>
      <c r="W502" s="9" t="s">
        <v>306</v>
      </c>
    </row>
    <row r="503" spans="1:23">
      <c r="A503" t="s">
        <v>976</v>
      </c>
      <c r="B503" t="s">
        <v>977</v>
      </c>
      <c r="C503">
        <v>0.13</v>
      </c>
      <c r="D503">
        <v>0.06</v>
      </c>
      <c r="E503">
        <v>1.08</v>
      </c>
      <c r="F503">
        <v>0.22</v>
      </c>
      <c r="G503">
        <v>1684</v>
      </c>
      <c r="H503">
        <v>61</v>
      </c>
      <c r="I503">
        <v>0.18</v>
      </c>
      <c r="J503">
        <v>0.15</v>
      </c>
      <c r="K503">
        <v>8.6</v>
      </c>
      <c r="L503">
        <v>1.1000000000000001</v>
      </c>
      <c r="M503">
        <f t="shared" si="56"/>
        <v>2.8434181655144504</v>
      </c>
      <c r="N503">
        <f t="shared" si="57"/>
        <v>0.20491843614348917</v>
      </c>
      <c r="O503">
        <f t="shared" si="58"/>
        <v>0.52113839331394352</v>
      </c>
      <c r="P503">
        <f t="shared" si="59"/>
        <v>9.8503339068054904E-2</v>
      </c>
      <c r="Q503">
        <f t="shared" si="60"/>
        <v>6.6657236354109056E-2</v>
      </c>
      <c r="R503">
        <f t="shared" si="61"/>
        <v>1.4541893984576761E-2</v>
      </c>
      <c r="S503">
        <f t="shared" si="62"/>
        <v>6.2924469501485667E-3</v>
      </c>
      <c r="T503">
        <f t="shared" si="63"/>
        <v>7.077188057349848E-2</v>
      </c>
      <c r="U503" s="2"/>
      <c r="V503" s="2"/>
      <c r="W503" s="9" t="s">
        <v>320</v>
      </c>
    </row>
    <row r="504" spans="1:23">
      <c r="A504" t="s">
        <v>978</v>
      </c>
      <c r="B504" t="s">
        <v>979</v>
      </c>
      <c r="C504">
        <v>-0.14000000000000001</v>
      </c>
      <c r="D504">
        <v>0.02</v>
      </c>
      <c r="E504">
        <v>1.36</v>
      </c>
      <c r="F504">
        <v>7.0000000000000007E-2</v>
      </c>
      <c r="G504">
        <v>912</v>
      </c>
      <c r="H504">
        <v>41</v>
      </c>
      <c r="I504">
        <v>0.11700000000000001</v>
      </c>
      <c r="J504">
        <v>0.17849999999999999</v>
      </c>
      <c r="K504">
        <v>31.9</v>
      </c>
      <c r="L504">
        <v>2.7</v>
      </c>
      <c r="M504">
        <f t="shared" si="56"/>
        <v>2.0400819750780137</v>
      </c>
      <c r="N504">
        <f t="shared" si="57"/>
        <v>7.0452405138967736E-2</v>
      </c>
      <c r="O504">
        <f t="shared" si="58"/>
        <v>1.8550914721945311</v>
      </c>
      <c r="P504">
        <f t="shared" si="59"/>
        <v>0.17612812707686357</v>
      </c>
      <c r="Q504">
        <f t="shared" si="60"/>
        <v>0.15701401175314217</v>
      </c>
      <c r="R504">
        <f t="shared" si="61"/>
        <v>3.9280366792063239E-2</v>
      </c>
      <c r="S504">
        <f t="shared" si="62"/>
        <v>2.7799250862564281E-2</v>
      </c>
      <c r="T504">
        <f t="shared" si="63"/>
        <v>6.3655099536086862E-2</v>
      </c>
      <c r="U504">
        <v>3.5424657534246582</v>
      </c>
      <c r="V504">
        <v>5.2</v>
      </c>
      <c r="W504" s="9" t="s">
        <v>25</v>
      </c>
    </row>
    <row r="505" spans="1:23">
      <c r="A505" t="s">
        <v>980</v>
      </c>
      <c r="B505" t="s">
        <v>981</v>
      </c>
      <c r="C505">
        <v>0.17</v>
      </c>
      <c r="D505">
        <v>0.02</v>
      </c>
      <c r="E505">
        <v>1.23</v>
      </c>
      <c r="F505">
        <v>0.08</v>
      </c>
      <c r="G505">
        <v>466</v>
      </c>
      <c r="H505">
        <v>3</v>
      </c>
      <c r="I505">
        <v>0.3</v>
      </c>
      <c r="J505">
        <v>0.2</v>
      </c>
      <c r="K505">
        <v>12</v>
      </c>
      <c r="L505">
        <v>2</v>
      </c>
      <c r="M505">
        <f t="shared" si="56"/>
        <v>1.260947694604027</v>
      </c>
      <c r="N505">
        <f t="shared" si="57"/>
        <v>2.7868134745910825E-2</v>
      </c>
      <c r="O505">
        <f t="shared" si="58"/>
        <v>0.50116124327241895</v>
      </c>
      <c r="P505">
        <f t="shared" si="59"/>
        <v>9.2422899109372153E-2</v>
      </c>
      <c r="Q505">
        <f t="shared" si="60"/>
        <v>8.3526873878736516E-2</v>
      </c>
      <c r="R505">
        <f t="shared" si="61"/>
        <v>3.3043598457522132E-2</v>
      </c>
      <c r="S505">
        <f t="shared" si="62"/>
        <v>1.0754533117433894E-3</v>
      </c>
      <c r="T505">
        <f t="shared" si="63"/>
        <v>2.1730568813980226E-2</v>
      </c>
      <c r="U505">
        <v>2.6164383561643829</v>
      </c>
      <c r="V505">
        <v>4.2300000000000004</v>
      </c>
      <c r="W505" s="9" t="s">
        <v>115</v>
      </c>
    </row>
    <row r="506" spans="1:23">
      <c r="A506" t="s">
        <v>982</v>
      </c>
      <c r="B506" t="s">
        <v>983</v>
      </c>
      <c r="C506">
        <v>-0.17</v>
      </c>
      <c r="D506">
        <v>0.01</v>
      </c>
      <c r="E506">
        <v>0.96</v>
      </c>
      <c r="F506">
        <v>7.0000000000000007E-2</v>
      </c>
      <c r="G506">
        <v>16.545999999999999</v>
      </c>
      <c r="H506">
        <v>7.0000000000000001E-3</v>
      </c>
      <c r="I506">
        <v>0.13</v>
      </c>
      <c r="J506">
        <v>0.05</v>
      </c>
      <c r="K506">
        <v>3.03</v>
      </c>
      <c r="L506">
        <v>0.18</v>
      </c>
      <c r="M506">
        <f t="shared" si="56"/>
        <v>0.12541722329266311</v>
      </c>
      <c r="N506">
        <f t="shared" si="57"/>
        <v>3.0485405153820792E-3</v>
      </c>
      <c r="O506">
        <f t="shared" si="58"/>
        <v>3.6646299597459353E-2</v>
      </c>
      <c r="P506">
        <f t="shared" si="59"/>
        <v>2.823392474181864E-3</v>
      </c>
      <c r="Q506">
        <f t="shared" si="60"/>
        <v>2.1770078968787734E-3</v>
      </c>
      <c r="R506">
        <f t="shared" si="61"/>
        <v>2.4229574548213393E-4</v>
      </c>
      <c r="S506">
        <f t="shared" si="62"/>
        <v>5.1678975217014296E-6</v>
      </c>
      <c r="T506">
        <f t="shared" si="63"/>
        <v>1.7814173415431629E-3</v>
      </c>
      <c r="U506">
        <f>2719/365</f>
        <v>7.4493150684931511</v>
      </c>
      <c r="V506">
        <v>1.35</v>
      </c>
      <c r="W506" s="9" t="s">
        <v>292</v>
      </c>
    </row>
    <row r="507" spans="1:23">
      <c r="A507" t="s">
        <v>984</v>
      </c>
      <c r="B507" t="s">
        <v>983</v>
      </c>
      <c r="C507">
        <v>-0.17</v>
      </c>
      <c r="D507">
        <v>0.01</v>
      </c>
      <c r="E507">
        <v>0.96</v>
      </c>
      <c r="F507">
        <v>7.0000000000000007E-2</v>
      </c>
      <c r="G507">
        <v>51.28</v>
      </c>
      <c r="H507">
        <v>0.09</v>
      </c>
      <c r="I507">
        <v>0.11</v>
      </c>
      <c r="J507">
        <v>7.0000000000000007E-2</v>
      </c>
      <c r="K507">
        <v>2.83</v>
      </c>
      <c r="L507">
        <v>0.17</v>
      </c>
      <c r="M507">
        <f t="shared" si="56"/>
        <v>0.26660022547723883</v>
      </c>
      <c r="N507">
        <f t="shared" si="57"/>
        <v>6.4873703706428186E-3</v>
      </c>
      <c r="O507">
        <f t="shared" si="58"/>
        <v>5.0024556266377723E-2</v>
      </c>
      <c r="P507">
        <f t="shared" si="59"/>
        <v>3.8854041686370729E-3</v>
      </c>
      <c r="Q507">
        <f t="shared" si="60"/>
        <v>3.0050086803124431E-3</v>
      </c>
      <c r="R507">
        <f t="shared" si="61"/>
        <v>3.8990695743608514E-4</v>
      </c>
      <c r="S507">
        <f t="shared" si="62"/>
        <v>2.9265536037272456E-5</v>
      </c>
      <c r="T507">
        <f t="shared" si="63"/>
        <v>2.431749262948917E-3</v>
      </c>
      <c r="U507">
        <f>2719/365</f>
        <v>7.4493150684931511</v>
      </c>
      <c r="V507">
        <v>1.35</v>
      </c>
      <c r="W507" s="9" t="s">
        <v>292</v>
      </c>
    </row>
    <row r="508" spans="1:23">
      <c r="A508" t="s">
        <v>985</v>
      </c>
      <c r="B508" t="s">
        <v>983</v>
      </c>
      <c r="C508">
        <v>-0.17</v>
      </c>
      <c r="D508">
        <v>0.01</v>
      </c>
      <c r="E508">
        <v>0.96</v>
      </c>
      <c r="F508">
        <v>7.0000000000000007E-2</v>
      </c>
      <c r="G508">
        <v>274.5</v>
      </c>
      <c r="H508">
        <v>7.8</v>
      </c>
      <c r="I508">
        <v>0.38</v>
      </c>
      <c r="J508">
        <v>0.25</v>
      </c>
      <c r="K508">
        <v>1.79</v>
      </c>
      <c r="L508">
        <v>0.68</v>
      </c>
      <c r="M508">
        <f t="shared" si="56"/>
        <v>0.81581195876659496</v>
      </c>
      <c r="N508">
        <f t="shared" si="57"/>
        <v>2.5139950711788261E-2</v>
      </c>
      <c r="O508">
        <f t="shared" si="58"/>
        <v>5.1510232851710747E-2</v>
      </c>
      <c r="P508">
        <f t="shared" si="59"/>
        <v>2.0545818380940245E-2</v>
      </c>
      <c r="Q508">
        <f t="shared" si="60"/>
        <v>1.9568133150370558E-2</v>
      </c>
      <c r="R508">
        <f t="shared" si="61"/>
        <v>5.7193456298650306E-3</v>
      </c>
      <c r="S508">
        <f t="shared" si="62"/>
        <v>4.8789291589962857E-4</v>
      </c>
      <c r="T508">
        <f t="shared" si="63"/>
        <v>2.5039696525137171E-3</v>
      </c>
      <c r="U508">
        <f>2719/365</f>
        <v>7.4493150684931511</v>
      </c>
      <c r="V508">
        <v>1.35</v>
      </c>
      <c r="W508" s="9" t="s">
        <v>292</v>
      </c>
    </row>
    <row r="509" spans="1:23">
      <c r="A509" t="s">
        <v>986</v>
      </c>
      <c r="B509" t="s">
        <v>987</v>
      </c>
      <c r="C509">
        <v>0</v>
      </c>
      <c r="D509">
        <v>0.08</v>
      </c>
      <c r="E509">
        <v>0.85</v>
      </c>
      <c r="F509">
        <v>0.06</v>
      </c>
      <c r="G509">
        <v>8.4920000000000009</v>
      </c>
      <c r="H509">
        <v>2.35E-2</v>
      </c>
      <c r="I509">
        <v>0.36</v>
      </c>
      <c r="J509">
        <v>0.36</v>
      </c>
      <c r="K509" s="2"/>
      <c r="L509" s="2"/>
      <c r="M509">
        <f t="shared" si="56"/>
        <v>7.7200075060914086E-2</v>
      </c>
      <c r="N509">
        <f t="shared" si="57"/>
        <v>1.8220473425468425E-3</v>
      </c>
      <c r="O509">
        <f t="shared" si="58"/>
        <v>0</v>
      </c>
      <c r="P509">
        <f t="shared" si="59"/>
        <v>0</v>
      </c>
      <c r="Q509">
        <f t="shared" si="60"/>
        <v>0</v>
      </c>
      <c r="R509">
        <f t="shared" si="61"/>
        <v>0</v>
      </c>
      <c r="S509">
        <f t="shared" si="62"/>
        <v>0</v>
      </c>
      <c r="T509">
        <f t="shared" si="63"/>
        <v>0</v>
      </c>
      <c r="U509" s="2"/>
      <c r="V509">
        <v>3.16</v>
      </c>
      <c r="W509" s="9" t="s">
        <v>988</v>
      </c>
    </row>
    <row r="510" spans="1:23">
      <c r="A510" t="s">
        <v>989</v>
      </c>
      <c r="B510" t="s">
        <v>990</v>
      </c>
      <c r="C510">
        <v>-0.1</v>
      </c>
      <c r="D510">
        <v>0.04</v>
      </c>
      <c r="E510">
        <v>2.5099999999999998</v>
      </c>
      <c r="F510">
        <v>0.31</v>
      </c>
      <c r="G510">
        <v>157.54</v>
      </c>
      <c r="H510">
        <v>0.38</v>
      </c>
      <c r="I510">
        <v>0.01</v>
      </c>
      <c r="J510">
        <v>0.02</v>
      </c>
      <c r="K510">
        <v>115.83</v>
      </c>
      <c r="L510">
        <v>4.67</v>
      </c>
      <c r="M510">
        <f t="shared" si="56"/>
        <v>0.77616947386283541</v>
      </c>
      <c r="N510">
        <f t="shared" si="57"/>
        <v>3.1978222893398169E-2</v>
      </c>
      <c r="O510">
        <f t="shared" si="58"/>
        <v>5.6831474557646278</v>
      </c>
      <c r="P510">
        <f t="shared" si="59"/>
        <v>0.52104383377291874</v>
      </c>
      <c r="Q510">
        <f t="shared" si="60"/>
        <v>0.22913147387050681</v>
      </c>
      <c r="R510">
        <f t="shared" si="61"/>
        <v>1.1367431654694723E-3</v>
      </c>
      <c r="S510">
        <f t="shared" si="62"/>
        <v>4.5694131293439961E-3</v>
      </c>
      <c r="T510">
        <f t="shared" si="63"/>
        <v>0.4679351158796905</v>
      </c>
      <c r="U510">
        <v>3.2876712328767121</v>
      </c>
      <c r="V510">
        <v>18</v>
      </c>
      <c r="W510" s="9" t="s">
        <v>28</v>
      </c>
    </row>
    <row r="511" spans="1:23">
      <c r="A511" t="s">
        <v>991</v>
      </c>
      <c r="B511" t="s">
        <v>992</v>
      </c>
      <c r="C511" s="2"/>
      <c r="D511" s="2"/>
      <c r="E511" s="2"/>
      <c r="F511" s="2"/>
      <c r="G511">
        <v>46.151200000000003</v>
      </c>
      <c r="H511">
        <v>2.0000000000000001E-4</v>
      </c>
      <c r="I511">
        <v>0.28499999999999998</v>
      </c>
      <c r="J511">
        <v>1E-3</v>
      </c>
      <c r="K511" s="2"/>
      <c r="L511" s="2"/>
      <c r="M511">
        <f t="shared" si="56"/>
        <v>0</v>
      </c>
      <c r="N511" t="e">
        <f t="shared" si="57"/>
        <v>#DIV/0!</v>
      </c>
      <c r="O511">
        <f t="shared" si="58"/>
        <v>0</v>
      </c>
      <c r="P511" t="e">
        <f t="shared" si="59"/>
        <v>#DIV/0!</v>
      </c>
      <c r="Q511">
        <f t="shared" si="60"/>
        <v>0</v>
      </c>
      <c r="R511">
        <f t="shared" si="61"/>
        <v>0</v>
      </c>
      <c r="S511">
        <f t="shared" si="62"/>
        <v>0</v>
      </c>
      <c r="T511" t="e">
        <f t="shared" si="63"/>
        <v>#DIV/0!</v>
      </c>
      <c r="U511" s="2"/>
      <c r="V511" s="2"/>
      <c r="W511" s="5"/>
    </row>
    <row r="512" spans="1:23">
      <c r="A512" t="s">
        <v>993</v>
      </c>
      <c r="B512" t="s">
        <v>994</v>
      </c>
      <c r="C512">
        <v>0.11</v>
      </c>
      <c r="D512">
        <v>0.05</v>
      </c>
      <c r="E512">
        <v>1.07</v>
      </c>
      <c r="F512">
        <v>7.0000000000000007E-2</v>
      </c>
      <c r="G512">
        <v>2372</v>
      </c>
      <c r="H512">
        <v>26</v>
      </c>
      <c r="I512">
        <v>7.0000000000000007E-2</v>
      </c>
      <c r="J512">
        <v>0.04</v>
      </c>
      <c r="K512" s="2"/>
      <c r="L512" s="2"/>
      <c r="M512">
        <f t="shared" si="56"/>
        <v>3.5618514759386342</v>
      </c>
      <c r="N512">
        <f t="shared" si="57"/>
        <v>8.1917788491146906E-2</v>
      </c>
      <c r="O512">
        <f t="shared" si="58"/>
        <v>0</v>
      </c>
      <c r="P512">
        <f t="shared" si="59"/>
        <v>0</v>
      </c>
      <c r="Q512">
        <f t="shared" si="60"/>
        <v>0</v>
      </c>
      <c r="R512">
        <f t="shared" si="61"/>
        <v>0</v>
      </c>
      <c r="S512">
        <f t="shared" si="62"/>
        <v>0</v>
      </c>
      <c r="T512">
        <f t="shared" si="63"/>
        <v>0</v>
      </c>
      <c r="U512">
        <v>10.008219178082189</v>
      </c>
      <c r="V512">
        <v>2.64</v>
      </c>
      <c r="W512" s="9" t="s">
        <v>327</v>
      </c>
    </row>
    <row r="513" spans="1:23">
      <c r="A513" t="s">
        <v>995</v>
      </c>
      <c r="B513" t="s">
        <v>996</v>
      </c>
      <c r="C513">
        <v>0.05</v>
      </c>
      <c r="D513">
        <v>0.03</v>
      </c>
      <c r="E513">
        <v>0.82</v>
      </c>
      <c r="F513">
        <v>7.0000000000000007E-2</v>
      </c>
      <c r="G513">
        <v>3.3877299999999999</v>
      </c>
      <c r="H513">
        <v>8.0000000000000007E-5</v>
      </c>
      <c r="I513">
        <v>1.8700000000000001E-2</v>
      </c>
      <c r="J513">
        <v>1.8700000000000001E-2</v>
      </c>
      <c r="K513">
        <v>107</v>
      </c>
      <c r="L513">
        <v>0.7</v>
      </c>
      <c r="M513">
        <f t="shared" si="56"/>
        <v>4.1337914993292216E-2</v>
      </c>
      <c r="N513">
        <f t="shared" si="57"/>
        <v>1.1762823139815732E-3</v>
      </c>
      <c r="O513">
        <f t="shared" si="58"/>
        <v>0.69241024374549787</v>
      </c>
      <c r="P513">
        <f t="shared" si="59"/>
        <v>3.9665703357600925E-2</v>
      </c>
      <c r="Q513">
        <f t="shared" si="60"/>
        <v>4.5297866413256871E-3</v>
      </c>
      <c r="R513">
        <f t="shared" si="61"/>
        <v>2.4221363782237325E-4</v>
      </c>
      <c r="S513">
        <f t="shared" si="62"/>
        <v>5.450337886002313E-6</v>
      </c>
      <c r="T513">
        <f t="shared" si="63"/>
        <v>3.9405461026166544E-2</v>
      </c>
      <c r="U513">
        <v>0.55890410958904113</v>
      </c>
      <c r="V513">
        <v>2</v>
      </c>
      <c r="W513" s="9" t="s">
        <v>100</v>
      </c>
    </row>
    <row r="514" spans="1:23">
      <c r="A514" t="s">
        <v>997</v>
      </c>
      <c r="B514" t="s">
        <v>998</v>
      </c>
      <c r="C514">
        <v>0.03</v>
      </c>
      <c r="D514">
        <v>0.03</v>
      </c>
      <c r="E514">
        <v>1.62</v>
      </c>
      <c r="F514">
        <v>0.09</v>
      </c>
      <c r="G514">
        <v>326.60000000000002</v>
      </c>
      <c r="H514">
        <v>3.9</v>
      </c>
      <c r="I514">
        <v>0.12</v>
      </c>
      <c r="J514">
        <v>0.17</v>
      </c>
      <c r="K514">
        <v>30.4</v>
      </c>
      <c r="L514">
        <v>2.5</v>
      </c>
      <c r="M514">
        <f t="shared" ref="M514:M577" si="64">(G514/365)^(2/3)*E514^(1/3)</f>
        <v>1.0905708423345022</v>
      </c>
      <c r="N514">
        <f t="shared" ref="N514:N577" si="65">SQRT((2/3*(G514/365)^(-1/3)*E514^(1/3)*(H514/365))^2+(1/3*(G514/365)^(2/3)*E514^(-2/3)*F514)^2)</f>
        <v>2.1982781151820091E-2</v>
      </c>
      <c r="O514">
        <f t="shared" ref="O514:O577" si="66">0.004919*K514*SQRT(1-I514^2)*G514^(1/3)*E514^(2/3)</f>
        <v>1.4102068613645078</v>
      </c>
      <c r="P514">
        <f t="shared" ref="P514:P577" si="67">SQRT(Q514^2+R514^2+S514^2+T514^2)</f>
        <v>0.13061662449176875</v>
      </c>
      <c r="Q514">
        <f t="shared" ref="Q514:Q577" si="68">0.004919*SQRT(1-I514^2)*G514^(1/3)*E514^(2/3)*L514</f>
        <v>0.11597095899379177</v>
      </c>
      <c r="R514">
        <f t="shared" ref="R514:R577" si="69">0.004919*K514*I514/SQRT(1-I514^2)*G514^(1/3)*E514^(2/3)*J514</f>
        <v>2.9188534874021878E-2</v>
      </c>
      <c r="S514">
        <f t="shared" ref="S514:S577" si="70">0.004919*K514*SQRT(1-I514^2)*1/3*G514^(-2/3)*E514^(2/3)*H514</f>
        <v>5.6131932632390111E-3</v>
      </c>
      <c r="T514">
        <f t="shared" ref="T514:T577" si="71">0.004919*K514*SQRT(1-I514^2)*G514^(1/3)*2/3*E514^(-1/3)*F514</f>
        <v>5.2229883754241035E-2</v>
      </c>
      <c r="U514">
        <v>3.5424657534246582</v>
      </c>
      <c r="V514">
        <v>8.3000000000000007</v>
      </c>
      <c r="W514" s="9" t="s">
        <v>25</v>
      </c>
    </row>
    <row r="515" spans="1:23">
      <c r="A515" t="s">
        <v>999</v>
      </c>
      <c r="B515" t="s">
        <v>1000</v>
      </c>
      <c r="C515">
        <v>0.34</v>
      </c>
      <c r="D515">
        <v>0.02</v>
      </c>
      <c r="E515">
        <v>1.33</v>
      </c>
      <c r="F515">
        <v>0.09</v>
      </c>
      <c r="G515">
        <v>18.179001</v>
      </c>
      <c r="H515">
        <v>7.0000000000000001E-3</v>
      </c>
      <c r="I515">
        <v>0.48</v>
      </c>
      <c r="J515">
        <v>0.05</v>
      </c>
      <c r="K515">
        <v>25.2</v>
      </c>
      <c r="L515">
        <v>2</v>
      </c>
      <c r="M515">
        <f t="shared" si="64"/>
        <v>0.14886821455508945</v>
      </c>
      <c r="N515">
        <f t="shared" si="65"/>
        <v>3.3581471028359807E-3</v>
      </c>
      <c r="O515">
        <f t="shared" si="66"/>
        <v>0.34580743351311394</v>
      </c>
      <c r="P515">
        <f t="shared" si="67"/>
        <v>3.3360115991263491E-2</v>
      </c>
      <c r="Q515">
        <f t="shared" si="68"/>
        <v>2.7445034405802694E-2</v>
      </c>
      <c r="R515">
        <f t="shared" si="69"/>
        <v>1.0784015598122055E-2</v>
      </c>
      <c r="S515">
        <f t="shared" si="70"/>
        <v>4.4385497945162062E-5</v>
      </c>
      <c r="T515">
        <f t="shared" si="71"/>
        <v>1.5600335346456268E-2</v>
      </c>
      <c r="U515">
        <v>2.021917808219178</v>
      </c>
      <c r="V515">
        <v>3.6</v>
      </c>
      <c r="W515" s="9" t="s">
        <v>115</v>
      </c>
    </row>
    <row r="516" spans="1:23">
      <c r="A516" t="s">
        <v>1001</v>
      </c>
      <c r="B516" t="s">
        <v>1002</v>
      </c>
      <c r="C516">
        <v>-0.12</v>
      </c>
      <c r="D516" s="2"/>
      <c r="E516" s="2"/>
      <c r="F516" s="2"/>
      <c r="G516">
        <v>388</v>
      </c>
      <c r="H516">
        <v>3</v>
      </c>
      <c r="I516">
        <v>0.34</v>
      </c>
      <c r="J516">
        <v>0.02</v>
      </c>
      <c r="K516" s="2"/>
      <c r="L516" s="2"/>
      <c r="M516">
        <f t="shared" si="64"/>
        <v>0</v>
      </c>
      <c r="N516" t="e">
        <f t="shared" si="65"/>
        <v>#DIV/0!</v>
      </c>
      <c r="O516">
        <f t="shared" si="66"/>
        <v>0</v>
      </c>
      <c r="P516" t="e">
        <f t="shared" si="67"/>
        <v>#DIV/0!</v>
      </c>
      <c r="Q516">
        <f t="shared" si="68"/>
        <v>0</v>
      </c>
      <c r="R516">
        <f t="shared" si="69"/>
        <v>0</v>
      </c>
      <c r="S516">
        <f t="shared" si="70"/>
        <v>0</v>
      </c>
      <c r="T516" t="e">
        <f t="shared" si="71"/>
        <v>#DIV/0!</v>
      </c>
      <c r="U516">
        <v>1.150684931506849</v>
      </c>
      <c r="V516">
        <v>6.7</v>
      </c>
      <c r="W516" s="9" t="s">
        <v>1003</v>
      </c>
    </row>
    <row r="517" spans="1:23">
      <c r="A517" t="s">
        <v>1004</v>
      </c>
      <c r="B517" t="s">
        <v>1005</v>
      </c>
      <c r="C517">
        <v>0.27</v>
      </c>
      <c r="D517">
        <v>0.09</v>
      </c>
      <c r="E517">
        <v>1.54</v>
      </c>
      <c r="F517">
        <v>0.15</v>
      </c>
      <c r="G517">
        <v>551.4</v>
      </c>
      <c r="H517">
        <v>7.8</v>
      </c>
      <c r="I517">
        <v>0.15</v>
      </c>
      <c r="J517">
        <v>7.0000000000000007E-2</v>
      </c>
      <c r="K517">
        <v>33.5</v>
      </c>
      <c r="L517">
        <v>2</v>
      </c>
      <c r="M517">
        <f t="shared" si="64"/>
        <v>1.5203940866899177</v>
      </c>
      <c r="N517">
        <f t="shared" si="65"/>
        <v>5.1403616988228172E-2</v>
      </c>
      <c r="O517">
        <f t="shared" si="66"/>
        <v>1.7816241069095793</v>
      </c>
      <c r="P517">
        <f t="shared" si="67"/>
        <v>0.15853900520981401</v>
      </c>
      <c r="Q517">
        <f t="shared" si="68"/>
        <v>0.10636561832295995</v>
      </c>
      <c r="R517">
        <f t="shared" si="69"/>
        <v>1.9137650253248675E-2</v>
      </c>
      <c r="S517">
        <f t="shared" si="70"/>
        <v>8.400839096780759E-3</v>
      </c>
      <c r="T517">
        <f t="shared" si="71"/>
        <v>0.11568987707205057</v>
      </c>
      <c r="U517">
        <v>6.5945205479452058</v>
      </c>
      <c r="V517" s="2"/>
      <c r="W517" s="9" t="s">
        <v>591</v>
      </c>
    </row>
    <row r="518" spans="1:23">
      <c r="A518" t="s">
        <v>1006</v>
      </c>
      <c r="B518" t="s">
        <v>1005</v>
      </c>
      <c r="C518">
        <v>0.27</v>
      </c>
      <c r="D518">
        <v>0.09</v>
      </c>
      <c r="E518">
        <v>1.54</v>
      </c>
      <c r="F518">
        <v>0.15</v>
      </c>
      <c r="G518">
        <v>916</v>
      </c>
      <c r="H518">
        <v>29.5</v>
      </c>
      <c r="I518">
        <v>0.13</v>
      </c>
      <c r="J518">
        <v>0.1</v>
      </c>
      <c r="K518">
        <v>25.4</v>
      </c>
      <c r="L518">
        <v>2.9</v>
      </c>
      <c r="M518">
        <f t="shared" si="64"/>
        <v>2.132596275632737</v>
      </c>
      <c r="N518">
        <f t="shared" si="65"/>
        <v>8.3010017447988096E-2</v>
      </c>
      <c r="O518">
        <f t="shared" si="66"/>
        <v>1.6044333929582546</v>
      </c>
      <c r="P518">
        <f t="shared" si="67"/>
        <v>0.21250228785094946</v>
      </c>
      <c r="Q518">
        <f t="shared" si="68"/>
        <v>0.18318334014090309</v>
      </c>
      <c r="R518">
        <f t="shared" si="69"/>
        <v>2.1216187680253597E-2</v>
      </c>
      <c r="S518">
        <f t="shared" si="70"/>
        <v>1.7223720921495104E-2</v>
      </c>
      <c r="T518">
        <f t="shared" si="71"/>
        <v>0.10418398655573079</v>
      </c>
      <c r="U518">
        <v>6.5945205479452058</v>
      </c>
      <c r="V518" s="2"/>
      <c r="W518" s="9" t="s">
        <v>591</v>
      </c>
    </row>
    <row r="519" spans="1:23">
      <c r="A519" t="s">
        <v>1007</v>
      </c>
      <c r="B519" t="s">
        <v>1008</v>
      </c>
      <c r="C519">
        <v>0.24</v>
      </c>
      <c r="D519">
        <v>0.04</v>
      </c>
      <c r="E519">
        <v>1.1399999999999999</v>
      </c>
      <c r="F519">
        <v>0.08</v>
      </c>
      <c r="G519">
        <v>1049</v>
      </c>
      <c r="H519">
        <v>11</v>
      </c>
      <c r="I519">
        <v>0.27</v>
      </c>
      <c r="J519">
        <v>7.0000000000000007E-2</v>
      </c>
      <c r="K519">
        <v>15.7</v>
      </c>
      <c r="L519">
        <v>1.4</v>
      </c>
      <c r="M519">
        <f t="shared" si="64"/>
        <v>2.111656950712919</v>
      </c>
      <c r="N519">
        <f t="shared" si="65"/>
        <v>5.15541911371451E-2</v>
      </c>
      <c r="O519">
        <f t="shared" si="66"/>
        <v>0.82452057185009664</v>
      </c>
      <c r="P519">
        <f t="shared" si="67"/>
        <v>8.4762004379441161E-2</v>
      </c>
      <c r="Q519">
        <f t="shared" si="68"/>
        <v>7.352412742612327E-2</v>
      </c>
      <c r="R519">
        <f t="shared" si="69"/>
        <v>1.680880035375561E-2</v>
      </c>
      <c r="S519">
        <f t="shared" si="70"/>
        <v>2.8820229711951288E-3</v>
      </c>
      <c r="T519">
        <f t="shared" si="71"/>
        <v>3.8574061840940192E-2</v>
      </c>
      <c r="U519">
        <v>12.1013698630137</v>
      </c>
      <c r="V519">
        <v>7.31</v>
      </c>
      <c r="W519" s="9" t="s">
        <v>306</v>
      </c>
    </row>
    <row r="520" spans="1:23">
      <c r="A520" t="s">
        <v>1009</v>
      </c>
      <c r="B520" t="s">
        <v>1008</v>
      </c>
      <c r="C520">
        <v>0.24</v>
      </c>
      <c r="D520">
        <v>0.04</v>
      </c>
      <c r="E520">
        <v>1.1499999999999999</v>
      </c>
      <c r="F520">
        <v>0.1</v>
      </c>
      <c r="G520">
        <v>214.67</v>
      </c>
      <c r="H520">
        <v>0.45</v>
      </c>
      <c r="I520">
        <v>3.5999999999999997E-2</v>
      </c>
      <c r="J520">
        <v>7.0999999999999994E-2</v>
      </c>
      <c r="K520">
        <v>1.1100000000000001</v>
      </c>
      <c r="L520">
        <v>0.04</v>
      </c>
      <c r="M520">
        <f t="shared" si="64"/>
        <v>0.73544738484067707</v>
      </c>
      <c r="N520">
        <f t="shared" si="65"/>
        <v>2.1342077652037987E-2</v>
      </c>
      <c r="O520">
        <f t="shared" si="66"/>
        <v>3.5862498382658092E-2</v>
      </c>
      <c r="P520">
        <f t="shared" si="67"/>
        <v>2.4497716389486157E-3</v>
      </c>
      <c r="Q520">
        <f t="shared" si="68"/>
        <v>1.2923422840597509E-3</v>
      </c>
      <c r="R520">
        <f t="shared" si="69"/>
        <v>9.1783497278547047E-5</v>
      </c>
      <c r="S520">
        <f t="shared" si="70"/>
        <v>2.5058810068471198E-5</v>
      </c>
      <c r="T520">
        <f t="shared" si="71"/>
        <v>2.0789854134874259E-3</v>
      </c>
      <c r="U520" s="2"/>
      <c r="V520" s="2"/>
      <c r="W520" s="9" t="s">
        <v>306</v>
      </c>
    </row>
    <row r="521" spans="1:23">
      <c r="A521" t="s">
        <v>1010</v>
      </c>
      <c r="B521" t="s">
        <v>1008</v>
      </c>
      <c r="C521">
        <v>0.24</v>
      </c>
      <c r="D521">
        <v>0.04</v>
      </c>
      <c r="E521">
        <v>1.1499999999999999</v>
      </c>
      <c r="F521">
        <v>0.1</v>
      </c>
      <c r="G521">
        <v>117.87</v>
      </c>
      <c r="H521">
        <v>0.18</v>
      </c>
      <c r="I521">
        <v>2.7E-2</v>
      </c>
      <c r="J521">
        <v>5.0999999999999997E-2</v>
      </c>
      <c r="K521">
        <v>1.1100000000000001</v>
      </c>
      <c r="L521">
        <v>0.04</v>
      </c>
      <c r="M521">
        <f t="shared" si="64"/>
        <v>0.49314302270565868</v>
      </c>
      <c r="N521">
        <f t="shared" si="65"/>
        <v>1.4302814881190172E-2</v>
      </c>
      <c r="O521">
        <f t="shared" si="66"/>
        <v>2.9374767059460904E-2</v>
      </c>
      <c r="P521">
        <f t="shared" si="67"/>
        <v>2.0055443235094945E-3</v>
      </c>
      <c r="Q521">
        <f t="shared" si="68"/>
        <v>1.0585501643048975E-3</v>
      </c>
      <c r="R521">
        <f t="shared" si="69"/>
        <v>4.0478563113387314E-5</v>
      </c>
      <c r="S521">
        <f t="shared" si="70"/>
        <v>1.4952795652563452E-5</v>
      </c>
      <c r="T521">
        <f t="shared" si="71"/>
        <v>1.7028850469252702E-3</v>
      </c>
      <c r="U521" s="2"/>
      <c r="V521" s="2"/>
      <c r="W521" s="9" t="s">
        <v>306</v>
      </c>
    </row>
    <row r="522" spans="1:23">
      <c r="A522" t="s">
        <v>1011</v>
      </c>
      <c r="B522" t="s">
        <v>1008</v>
      </c>
      <c r="C522">
        <v>0.24</v>
      </c>
      <c r="D522">
        <v>0.04</v>
      </c>
      <c r="E522">
        <v>1.1499999999999999</v>
      </c>
      <c r="F522">
        <v>0.1</v>
      </c>
      <c r="G522">
        <v>49.174999999999997</v>
      </c>
      <c r="H522">
        <v>4.4999999999999998E-2</v>
      </c>
      <c r="I522">
        <v>0.09</v>
      </c>
      <c r="J522">
        <v>6.2E-2</v>
      </c>
      <c r="K522">
        <v>1.1100000000000001</v>
      </c>
      <c r="L522">
        <v>0.04</v>
      </c>
      <c r="M522">
        <f t="shared" si="64"/>
        <v>0.27533850470616833</v>
      </c>
      <c r="N522">
        <f t="shared" si="65"/>
        <v>7.9825937327681583E-3</v>
      </c>
      <c r="O522">
        <f t="shared" si="66"/>
        <v>2.1868236543748636E-2</v>
      </c>
      <c r="P522">
        <f t="shared" si="67"/>
        <v>1.4977705857170699E-3</v>
      </c>
      <c r="Q522">
        <f t="shared" si="68"/>
        <v>7.8804456013508589E-4</v>
      </c>
      <c r="R522">
        <f t="shared" si="69"/>
        <v>1.2302123189244615E-4</v>
      </c>
      <c r="S522">
        <f t="shared" si="70"/>
        <v>6.6705347871119379E-6</v>
      </c>
      <c r="T522">
        <f t="shared" si="71"/>
        <v>1.2677238576086168E-3</v>
      </c>
      <c r="U522" s="2"/>
      <c r="V522" s="2"/>
      <c r="W522" s="9" t="s">
        <v>306</v>
      </c>
    </row>
    <row r="523" spans="1:23">
      <c r="A523" t="s">
        <v>1012</v>
      </c>
      <c r="B523" t="s">
        <v>1008</v>
      </c>
      <c r="C523">
        <v>0.24</v>
      </c>
      <c r="D523">
        <v>0.04</v>
      </c>
      <c r="E523">
        <v>1.1499999999999999</v>
      </c>
      <c r="F523">
        <v>0.1</v>
      </c>
      <c r="G523">
        <v>676.8</v>
      </c>
      <c r="H523">
        <v>7.9</v>
      </c>
      <c r="I523">
        <v>3.1E-2</v>
      </c>
      <c r="J523">
        <v>3.1E-2</v>
      </c>
      <c r="K523">
        <v>1.1100000000000001</v>
      </c>
      <c r="L523">
        <v>0.04</v>
      </c>
      <c r="M523">
        <f t="shared" si="64"/>
        <v>1.5812878615412307</v>
      </c>
      <c r="N523">
        <f t="shared" si="65"/>
        <v>4.745746955822764E-2</v>
      </c>
      <c r="O523">
        <f t="shared" si="66"/>
        <v>5.2594827222134662E-2</v>
      </c>
      <c r="P523">
        <f t="shared" si="67"/>
        <v>3.5962320290391057E-3</v>
      </c>
      <c r="Q523">
        <f t="shared" si="68"/>
        <v>1.8953090890859339E-3</v>
      </c>
      <c r="R523">
        <f t="shared" si="69"/>
        <v>5.0592248110905992E-5</v>
      </c>
      <c r="S523">
        <f t="shared" si="70"/>
        <v>2.0463905390803003E-4</v>
      </c>
      <c r="T523">
        <f t="shared" si="71"/>
        <v>3.0489754911382414E-3</v>
      </c>
      <c r="U523" s="2"/>
      <c r="V523" s="2"/>
      <c r="W523" s="9" t="s">
        <v>306</v>
      </c>
    </row>
    <row r="524" spans="1:23">
      <c r="A524" t="s">
        <v>1013</v>
      </c>
      <c r="B524" t="s">
        <v>1008</v>
      </c>
      <c r="C524">
        <v>0.24</v>
      </c>
      <c r="D524">
        <v>0.04</v>
      </c>
      <c r="E524">
        <v>1.1499999999999999</v>
      </c>
      <c r="F524">
        <v>0.1</v>
      </c>
      <c r="G524">
        <v>5700</v>
      </c>
      <c r="H524">
        <v>1500</v>
      </c>
      <c r="I524">
        <v>3.2000000000000001E-2</v>
      </c>
      <c r="J524">
        <v>0.08</v>
      </c>
      <c r="K524">
        <v>1.1100000000000001</v>
      </c>
      <c r="L524">
        <v>0.04</v>
      </c>
      <c r="M524">
        <f t="shared" si="64"/>
        <v>6.545667503542222</v>
      </c>
      <c r="N524">
        <f t="shared" si="65"/>
        <v>1.1639305034927347</v>
      </c>
      <c r="O524">
        <f t="shared" si="66"/>
        <v>0.10700420402806639</v>
      </c>
      <c r="P524">
        <f t="shared" si="67"/>
        <v>1.1896479255841821E-2</v>
      </c>
      <c r="Q524">
        <f t="shared" si="68"/>
        <v>3.8560073523627521E-3</v>
      </c>
      <c r="R524">
        <f t="shared" si="69"/>
        <v>2.742115549441127E-4</v>
      </c>
      <c r="S524">
        <f t="shared" si="70"/>
        <v>9.3863336866724933E-3</v>
      </c>
      <c r="T524">
        <f t="shared" si="71"/>
        <v>6.2031422624966026E-3</v>
      </c>
      <c r="U524" s="2"/>
      <c r="V524" s="2"/>
      <c r="W524" s="9" t="s">
        <v>306</v>
      </c>
    </row>
    <row r="525" spans="1:23">
      <c r="A525" t="s">
        <v>1014</v>
      </c>
      <c r="B525" t="s">
        <v>1015</v>
      </c>
      <c r="C525">
        <v>0.04</v>
      </c>
      <c r="D525">
        <v>0.02</v>
      </c>
      <c r="E525">
        <v>1.2</v>
      </c>
      <c r="F525">
        <v>0.08</v>
      </c>
      <c r="G525">
        <v>82.466999999999999</v>
      </c>
      <c r="H525">
        <v>1.9E-2</v>
      </c>
      <c r="I525">
        <v>0.38900000000000001</v>
      </c>
      <c r="J525">
        <v>6.0000000000000001E-3</v>
      </c>
      <c r="K525">
        <v>173.9</v>
      </c>
      <c r="L525">
        <v>1.3</v>
      </c>
      <c r="M525">
        <f t="shared" si="64"/>
        <v>0.39420183028248529</v>
      </c>
      <c r="N525">
        <f t="shared" si="65"/>
        <v>8.7602499204351893E-3</v>
      </c>
      <c r="O525">
        <f t="shared" si="66"/>
        <v>3.873429851749226</v>
      </c>
      <c r="P525">
        <f t="shared" si="67"/>
        <v>0.17489562692355465</v>
      </c>
      <c r="Q525">
        <f t="shared" si="68"/>
        <v>2.8956059846313935E-2</v>
      </c>
      <c r="R525">
        <f t="shared" si="69"/>
        <v>1.0652537972522818E-2</v>
      </c>
      <c r="S525">
        <f t="shared" si="70"/>
        <v>2.9747320012140347E-4</v>
      </c>
      <c r="T525">
        <f t="shared" si="71"/>
        <v>0.17215243785552115</v>
      </c>
      <c r="U525">
        <f>1261/365</f>
        <v>3.4547945205479453</v>
      </c>
      <c r="V525">
        <v>6</v>
      </c>
      <c r="W525" s="9" t="s">
        <v>422</v>
      </c>
    </row>
    <row r="526" spans="1:23">
      <c r="A526" t="s">
        <v>1016</v>
      </c>
      <c r="B526" t="s">
        <v>1017</v>
      </c>
      <c r="C526">
        <v>0.12</v>
      </c>
      <c r="D526">
        <v>0.05</v>
      </c>
      <c r="E526">
        <v>0.87</v>
      </c>
      <c r="F526">
        <v>0.08</v>
      </c>
      <c r="G526">
        <v>62.218000000000004</v>
      </c>
      <c r="H526">
        <v>1.4999999999999999E-2</v>
      </c>
      <c r="I526">
        <v>0.59599999999999997</v>
      </c>
      <c r="J526">
        <v>3.5999999999999997E-2</v>
      </c>
      <c r="K526" s="2"/>
      <c r="L526">
        <v>0.7</v>
      </c>
      <c r="M526">
        <f t="shared" si="64"/>
        <v>0.29348677700159831</v>
      </c>
      <c r="N526">
        <f t="shared" si="65"/>
        <v>8.9958869524831512E-3</v>
      </c>
      <c r="O526">
        <f t="shared" si="66"/>
        <v>0</v>
      </c>
      <c r="P526">
        <f t="shared" si="67"/>
        <v>9.9846651763147512E-3</v>
      </c>
      <c r="Q526">
        <f t="shared" si="68"/>
        <v>9.9846651763147512E-3</v>
      </c>
      <c r="R526">
        <f t="shared" si="69"/>
        <v>0</v>
      </c>
      <c r="S526">
        <f t="shared" si="70"/>
        <v>0</v>
      </c>
      <c r="T526">
        <f t="shared" si="71"/>
        <v>0</v>
      </c>
      <c r="U526">
        <v>20.208219178082189</v>
      </c>
      <c r="V526">
        <v>6.3</v>
      </c>
      <c r="W526" s="9" t="s">
        <v>100</v>
      </c>
    </row>
    <row r="527" spans="1:23">
      <c r="A527" t="s">
        <v>1018</v>
      </c>
      <c r="B527" t="s">
        <v>1017</v>
      </c>
      <c r="C527">
        <v>0.12</v>
      </c>
      <c r="D527">
        <v>0.05</v>
      </c>
      <c r="E527">
        <v>0.87</v>
      </c>
      <c r="F527">
        <v>0.08</v>
      </c>
      <c r="G527">
        <v>31</v>
      </c>
      <c r="H527">
        <v>0.02</v>
      </c>
      <c r="I527">
        <v>0.04</v>
      </c>
      <c r="J527">
        <v>0.2</v>
      </c>
      <c r="K527" s="2"/>
      <c r="L527">
        <v>0.15</v>
      </c>
      <c r="M527">
        <f t="shared" si="64"/>
        <v>0.18445296347682949</v>
      </c>
      <c r="N527">
        <f t="shared" si="65"/>
        <v>5.6542872757306033E-3</v>
      </c>
      <c r="O527">
        <f t="shared" si="66"/>
        <v>0</v>
      </c>
      <c r="P527">
        <f t="shared" si="67"/>
        <v>2.1106704704415636E-3</v>
      </c>
      <c r="Q527">
        <f t="shared" si="68"/>
        <v>2.1106704704415636E-3</v>
      </c>
      <c r="R527">
        <f t="shared" si="69"/>
        <v>0</v>
      </c>
      <c r="S527">
        <f t="shared" si="70"/>
        <v>0</v>
      </c>
      <c r="T527">
        <f t="shared" si="71"/>
        <v>0</v>
      </c>
      <c r="U527" s="2"/>
      <c r="V527" s="2"/>
      <c r="W527" s="9" t="s">
        <v>100</v>
      </c>
    </row>
    <row r="528" spans="1:23">
      <c r="A528" t="s">
        <v>1019</v>
      </c>
      <c r="B528" t="s">
        <v>1020</v>
      </c>
      <c r="C528">
        <v>-0.38</v>
      </c>
      <c r="D528">
        <v>0.04</v>
      </c>
      <c r="E528">
        <v>0.82</v>
      </c>
      <c r="F528">
        <v>0.06</v>
      </c>
      <c r="G528">
        <v>154.37799999999999</v>
      </c>
      <c r="H528">
        <v>8.8999999999999996E-2</v>
      </c>
      <c r="I528">
        <v>5.3999999999999999E-2</v>
      </c>
      <c r="J528">
        <v>2.8000000000000001E-2</v>
      </c>
      <c r="K528">
        <v>28.5</v>
      </c>
      <c r="L528">
        <v>0.78</v>
      </c>
      <c r="M528">
        <f t="shared" si="64"/>
        <v>0.52739132435605962</v>
      </c>
      <c r="N528">
        <f t="shared" si="65"/>
        <v>1.2864799965575003E-2</v>
      </c>
      <c r="O528">
        <f t="shared" si="66"/>
        <v>0.65789804301687249</v>
      </c>
      <c r="P528">
        <f t="shared" si="67"/>
        <v>3.6812337561356025E-2</v>
      </c>
      <c r="Q528">
        <f t="shared" si="68"/>
        <v>1.8005630650988091E-2</v>
      </c>
      <c r="R528">
        <f t="shared" si="69"/>
        <v>9.9765099133223602E-4</v>
      </c>
      <c r="S528">
        <f t="shared" si="70"/>
        <v>1.2642761237244878E-4</v>
      </c>
      <c r="T528">
        <f t="shared" si="71"/>
        <v>3.2092587464237682E-2</v>
      </c>
      <c r="U528">
        <v>13.17534246575342</v>
      </c>
      <c r="V528">
        <v>4.03</v>
      </c>
      <c r="W528" s="9" t="s">
        <v>33</v>
      </c>
    </row>
    <row r="529" spans="1:23">
      <c r="A529" t="s">
        <v>1021</v>
      </c>
      <c r="B529" t="s">
        <v>1020</v>
      </c>
      <c r="C529">
        <v>-0.38</v>
      </c>
      <c r="D529">
        <v>0.04</v>
      </c>
      <c r="E529">
        <v>0.82</v>
      </c>
      <c r="F529">
        <v>0.06</v>
      </c>
      <c r="G529">
        <v>885.5</v>
      </c>
      <c r="H529">
        <v>5.0999999999999996</v>
      </c>
      <c r="I529">
        <v>0.125</v>
      </c>
      <c r="J529">
        <v>5.5E-2</v>
      </c>
      <c r="K529">
        <v>15.4</v>
      </c>
      <c r="L529">
        <v>1.2</v>
      </c>
      <c r="M529">
        <f t="shared" si="64"/>
        <v>1.6899288422183965</v>
      </c>
      <c r="N529">
        <f t="shared" si="65"/>
        <v>4.1725394510988112E-2</v>
      </c>
      <c r="O529">
        <f t="shared" si="66"/>
        <v>0.63229039982565627</v>
      </c>
      <c r="P529">
        <f t="shared" si="67"/>
        <v>5.8307494802323084E-2</v>
      </c>
      <c r="Q529">
        <f t="shared" si="68"/>
        <v>4.9269381804596592E-2</v>
      </c>
      <c r="R529">
        <f t="shared" si="69"/>
        <v>4.4159964432268052E-3</v>
      </c>
      <c r="S529">
        <f t="shared" si="70"/>
        <v>1.213883319823395E-3</v>
      </c>
      <c r="T529">
        <f t="shared" si="71"/>
        <v>3.0843434137836894E-2</v>
      </c>
      <c r="U529">
        <v>13.17534246575342</v>
      </c>
      <c r="V529">
        <v>4.03</v>
      </c>
      <c r="W529" s="9" t="s">
        <v>33</v>
      </c>
    </row>
    <row r="530" spans="1:23">
      <c r="A530" t="s">
        <v>1022</v>
      </c>
      <c r="B530" t="s">
        <v>1020</v>
      </c>
      <c r="C530">
        <v>-0.38</v>
      </c>
      <c r="D530">
        <v>0.04</v>
      </c>
      <c r="E530">
        <v>0.82</v>
      </c>
      <c r="F530">
        <v>0.06</v>
      </c>
      <c r="G530">
        <v>1862</v>
      </c>
      <c r="H530">
        <v>38</v>
      </c>
      <c r="I530">
        <v>0.16</v>
      </c>
      <c r="J530">
        <v>0.14000000000000001</v>
      </c>
      <c r="K530">
        <v>12.8</v>
      </c>
      <c r="L530">
        <v>1.3</v>
      </c>
      <c r="M530">
        <f t="shared" si="64"/>
        <v>2.7737191967445738</v>
      </c>
      <c r="N530">
        <f t="shared" si="65"/>
        <v>7.7465366797168311E-2</v>
      </c>
      <c r="O530">
        <f t="shared" si="66"/>
        <v>0.66987107233808463</v>
      </c>
      <c r="P530">
        <f t="shared" si="67"/>
        <v>7.7163872721447396E-2</v>
      </c>
      <c r="Q530">
        <f t="shared" si="68"/>
        <v>6.8033780784336723E-2</v>
      </c>
      <c r="R530">
        <f t="shared" si="69"/>
        <v>1.5399334996277807E-2</v>
      </c>
      <c r="S530">
        <f t="shared" si="70"/>
        <v>4.5569460703271062E-3</v>
      </c>
      <c r="T530">
        <f t="shared" si="71"/>
        <v>3.2676637675028521E-2</v>
      </c>
      <c r="U530">
        <v>13.17534246575342</v>
      </c>
      <c r="V530">
        <v>4.03</v>
      </c>
      <c r="W530" s="9" t="s">
        <v>33</v>
      </c>
    </row>
    <row r="531" spans="1:23">
      <c r="A531" t="s">
        <v>1023</v>
      </c>
      <c r="B531" t="s">
        <v>1024</v>
      </c>
      <c r="C531">
        <v>0.31</v>
      </c>
      <c r="D531">
        <v>0.06</v>
      </c>
      <c r="E531">
        <v>0.96</v>
      </c>
      <c r="F531">
        <v>0.09</v>
      </c>
      <c r="G531">
        <v>55.013069999999999</v>
      </c>
      <c r="H531">
        <v>6.4000000000000005E-4</v>
      </c>
      <c r="I531">
        <v>0.67669999999999997</v>
      </c>
      <c r="J531">
        <v>1.9E-3</v>
      </c>
      <c r="K531">
        <v>202.99</v>
      </c>
      <c r="L531">
        <v>0.72</v>
      </c>
      <c r="M531">
        <f t="shared" si="64"/>
        <v>0.27938671778153223</v>
      </c>
      <c r="N531">
        <f t="shared" si="65"/>
        <v>8.7308351995608671E-3</v>
      </c>
      <c r="O531">
        <f t="shared" si="66"/>
        <v>2.7209346824667731</v>
      </c>
      <c r="P531">
        <f t="shared" si="67"/>
        <v>0.17045427176968383</v>
      </c>
      <c r="Q531">
        <f t="shared" si="68"/>
        <v>9.6510811930443693E-3</v>
      </c>
      <c r="R531">
        <f t="shared" si="69"/>
        <v>6.4536710455971929E-3</v>
      </c>
      <c r="S531">
        <f t="shared" si="70"/>
        <v>1.0551421063992824E-5</v>
      </c>
      <c r="T531">
        <f t="shared" si="71"/>
        <v>0.17005841765417329</v>
      </c>
      <c r="U531">
        <v>8</v>
      </c>
      <c r="V531">
        <v>7.61</v>
      </c>
      <c r="W531" s="9" t="s">
        <v>66</v>
      </c>
    </row>
    <row r="532" spans="1:23">
      <c r="A532" t="s">
        <v>1025</v>
      </c>
      <c r="B532" t="s">
        <v>1024</v>
      </c>
      <c r="C532">
        <v>0.31</v>
      </c>
      <c r="D532">
        <v>0.06</v>
      </c>
      <c r="E532">
        <v>0.96</v>
      </c>
      <c r="F532">
        <v>0.09</v>
      </c>
      <c r="G532">
        <v>2720</v>
      </c>
      <c r="H532">
        <v>57</v>
      </c>
      <c r="I532">
        <v>1.2999999999999999E-2</v>
      </c>
      <c r="J532">
        <v>1.4E-2</v>
      </c>
      <c r="K532">
        <v>48.9</v>
      </c>
      <c r="L532">
        <v>0.86</v>
      </c>
      <c r="M532">
        <f t="shared" si="64"/>
        <v>3.7636373582353047</v>
      </c>
      <c r="N532">
        <f t="shared" si="65"/>
        <v>0.12883188706686782</v>
      </c>
      <c r="O532">
        <f t="shared" si="66"/>
        <v>3.2672781172870993</v>
      </c>
      <c r="P532">
        <f t="shared" si="67"/>
        <v>0.21336043957105888</v>
      </c>
      <c r="Q532">
        <f t="shared" si="68"/>
        <v>5.7461332942063514E-2</v>
      </c>
      <c r="R532">
        <f t="shared" si="69"/>
        <v>5.947451292730991E-4</v>
      </c>
      <c r="S532">
        <f t="shared" si="70"/>
        <v>2.2822898613402545E-2</v>
      </c>
      <c r="T532">
        <f t="shared" si="71"/>
        <v>0.20420488233044368</v>
      </c>
      <c r="U532">
        <v>8</v>
      </c>
      <c r="V532">
        <v>7.61</v>
      </c>
      <c r="W532" s="9" t="s">
        <v>66</v>
      </c>
    </row>
    <row r="533" spans="1:23">
      <c r="A533" t="s">
        <v>1026</v>
      </c>
      <c r="B533" t="s">
        <v>1027</v>
      </c>
      <c r="C533">
        <v>-0.14000000000000001</v>
      </c>
      <c r="D533">
        <v>0.02</v>
      </c>
      <c r="E533">
        <v>1.05</v>
      </c>
      <c r="F533">
        <v>7.0000000000000007E-2</v>
      </c>
      <c r="G533">
        <v>363.2</v>
      </c>
      <c r="H533">
        <v>1.6</v>
      </c>
      <c r="I533">
        <v>0.41</v>
      </c>
      <c r="J533">
        <v>0.16</v>
      </c>
      <c r="K533">
        <v>10</v>
      </c>
      <c r="L533">
        <v>0.8</v>
      </c>
      <c r="M533">
        <f t="shared" si="64"/>
        <v>1.0130520272125527</v>
      </c>
      <c r="N533">
        <f t="shared" si="65"/>
        <v>2.2708014671090123E-2</v>
      </c>
      <c r="O533">
        <f t="shared" si="66"/>
        <v>0.33068959534804543</v>
      </c>
      <c r="P533">
        <f t="shared" si="67"/>
        <v>3.9951457838457417E-2</v>
      </c>
      <c r="Q533">
        <f t="shared" si="68"/>
        <v>2.6455167627843636E-2</v>
      </c>
      <c r="R533">
        <f t="shared" si="69"/>
        <v>2.6076736933323449E-2</v>
      </c>
      <c r="S533">
        <f t="shared" si="70"/>
        <v>4.8559411945381121E-4</v>
      </c>
      <c r="T533">
        <f t="shared" si="71"/>
        <v>1.4697315348802021E-2</v>
      </c>
      <c r="U533">
        <v>8.2547945205479447</v>
      </c>
      <c r="V533">
        <v>4.3</v>
      </c>
      <c r="W533" s="9" t="s">
        <v>115</v>
      </c>
    </row>
    <row r="534" spans="1:23">
      <c r="A534" t="s">
        <v>1028</v>
      </c>
      <c r="B534" t="s">
        <v>1029</v>
      </c>
      <c r="C534">
        <v>0.4</v>
      </c>
      <c r="D534">
        <v>0.06</v>
      </c>
      <c r="E534">
        <v>1.34</v>
      </c>
      <c r="F534">
        <v>0.02</v>
      </c>
      <c r="G534">
        <v>14.310195</v>
      </c>
      <c r="H534">
        <v>8.0577800000000005E-4</v>
      </c>
      <c r="I534">
        <v>0.24366299999999999</v>
      </c>
      <c r="J534">
        <v>2.8054599999999999E-2</v>
      </c>
      <c r="K534">
        <v>57.021299999999997</v>
      </c>
      <c r="L534">
        <v>1.2445200000000001</v>
      </c>
      <c r="M534">
        <f t="shared" si="64"/>
        <v>0.12723406158147593</v>
      </c>
      <c r="N534">
        <f t="shared" si="65"/>
        <v>6.3302330007569869E-4</v>
      </c>
      <c r="O534">
        <f t="shared" si="66"/>
        <v>0.80273959188913946</v>
      </c>
      <c r="P534">
        <f t="shared" si="67"/>
        <v>2.0119411238897478E-2</v>
      </c>
      <c r="Q534">
        <f t="shared" si="68"/>
        <v>1.7520215724612945E-2</v>
      </c>
      <c r="R534">
        <f t="shared" si="69"/>
        <v>5.8337832710691588E-3</v>
      </c>
      <c r="S534">
        <f t="shared" si="70"/>
        <v>1.5066878377577368E-5</v>
      </c>
      <c r="T534">
        <f t="shared" si="71"/>
        <v>7.9874586257625817E-3</v>
      </c>
      <c r="U534">
        <v>10.260273972602739</v>
      </c>
      <c r="V534">
        <v>12.4633</v>
      </c>
      <c r="W534" s="9" t="s">
        <v>33</v>
      </c>
    </row>
    <row r="535" spans="1:23">
      <c r="A535" t="s">
        <v>1030</v>
      </c>
      <c r="B535" t="s">
        <v>1029</v>
      </c>
      <c r="C535">
        <v>0.4</v>
      </c>
      <c r="D535">
        <v>0.06</v>
      </c>
      <c r="E535">
        <v>1.34</v>
      </c>
      <c r="F535">
        <v>0.02</v>
      </c>
      <c r="G535">
        <v>2146.0502999999999</v>
      </c>
      <c r="H535">
        <v>5.50631</v>
      </c>
      <c r="I535">
        <v>0.35509400000000002</v>
      </c>
      <c r="J535">
        <v>7.4042200000000004E-3</v>
      </c>
      <c r="K535">
        <v>169.03299999999999</v>
      </c>
      <c r="L535">
        <v>1.4583900000000001</v>
      </c>
      <c r="M535">
        <f t="shared" si="64"/>
        <v>3.5914207519654422</v>
      </c>
      <c r="N535">
        <f t="shared" si="65"/>
        <v>1.8894341145694799E-2</v>
      </c>
      <c r="O535">
        <f t="shared" si="66"/>
        <v>12.186090705931589</v>
      </c>
      <c r="P535">
        <f t="shared" si="67"/>
        <v>0.16495391256814429</v>
      </c>
      <c r="Q535">
        <f t="shared" si="68"/>
        <v>0.10513966399829366</v>
      </c>
      <c r="R535">
        <f t="shared" si="69"/>
        <v>3.6662427323425881E-2</v>
      </c>
      <c r="S535">
        <f t="shared" si="70"/>
        <v>1.0422308230609851E-2</v>
      </c>
      <c r="T535">
        <f t="shared" si="71"/>
        <v>0.12125463388986657</v>
      </c>
      <c r="U535">
        <v>10.260273972602739</v>
      </c>
      <c r="V535">
        <v>12.4633</v>
      </c>
      <c r="W535" s="9" t="s">
        <v>33</v>
      </c>
    </row>
    <row r="536" spans="1:23">
      <c r="A536" t="s">
        <v>1031</v>
      </c>
      <c r="B536" t="s">
        <v>1032</v>
      </c>
      <c r="C536">
        <v>0.25</v>
      </c>
      <c r="D536">
        <v>0.03</v>
      </c>
      <c r="E536">
        <v>1.22</v>
      </c>
      <c r="F536">
        <v>7.0000000000000007E-2</v>
      </c>
      <c r="G536">
        <v>696.3</v>
      </c>
      <c r="H536">
        <v>2.7</v>
      </c>
      <c r="I536">
        <v>0</v>
      </c>
      <c r="J536">
        <v>0</v>
      </c>
      <c r="K536">
        <v>200</v>
      </c>
      <c r="L536">
        <v>3.9</v>
      </c>
      <c r="M536">
        <f t="shared" si="64"/>
        <v>1.6435728706312984</v>
      </c>
      <c r="N536">
        <f t="shared" si="65"/>
        <v>3.1720294557343667E-2</v>
      </c>
      <c r="O536">
        <f t="shared" si="66"/>
        <v>9.9558612875364449</v>
      </c>
      <c r="P536">
        <f t="shared" si="67"/>
        <v>0.4276488832618015</v>
      </c>
      <c r="Q536">
        <f t="shared" si="68"/>
        <v>0.19413929510696065</v>
      </c>
      <c r="R536">
        <f t="shared" si="69"/>
        <v>0</v>
      </c>
      <c r="S536">
        <f t="shared" si="70"/>
        <v>1.2868411832231506E-2</v>
      </c>
      <c r="T536">
        <f t="shared" si="71"/>
        <v>0.38082529515166724</v>
      </c>
      <c r="U536">
        <v>3.131506849315068</v>
      </c>
      <c r="V536">
        <v>6.5</v>
      </c>
      <c r="W536" s="9" t="s">
        <v>25</v>
      </c>
    </row>
    <row r="537" spans="1:23">
      <c r="A537" t="s">
        <v>1033</v>
      </c>
      <c r="B537" t="s">
        <v>1034</v>
      </c>
      <c r="C537">
        <v>-0.22</v>
      </c>
      <c r="D537">
        <v>0.01</v>
      </c>
      <c r="E537">
        <v>0.89</v>
      </c>
      <c r="F537">
        <v>0.06</v>
      </c>
      <c r="G537">
        <v>407.1</v>
      </c>
      <c r="H537">
        <v>4.3</v>
      </c>
      <c r="I537">
        <v>0.27</v>
      </c>
      <c r="J537">
        <v>0.17</v>
      </c>
      <c r="K537">
        <v>2.99</v>
      </c>
      <c r="L537">
        <v>0.33</v>
      </c>
      <c r="M537">
        <f t="shared" si="64"/>
        <v>1.0345119081933993</v>
      </c>
      <c r="N537">
        <f t="shared" si="65"/>
        <v>2.4362084592451181E-2</v>
      </c>
      <c r="O537">
        <f t="shared" si="66"/>
        <v>9.711172605727883E-2</v>
      </c>
      <c r="P537">
        <f t="shared" si="67"/>
        <v>1.2536284392455459E-2</v>
      </c>
      <c r="Q537">
        <f t="shared" si="68"/>
        <v>1.0718016588261544E-2</v>
      </c>
      <c r="R537">
        <f t="shared" si="69"/>
        <v>4.8079260339004394E-3</v>
      </c>
      <c r="S537">
        <f t="shared" si="70"/>
        <v>3.4191469912904184E-4</v>
      </c>
      <c r="T537">
        <f t="shared" si="71"/>
        <v>4.364571957630509E-3</v>
      </c>
      <c r="U537">
        <v>8.1205479452054803</v>
      </c>
      <c r="V537">
        <v>1.38</v>
      </c>
      <c r="W537" s="9" t="s">
        <v>292</v>
      </c>
    </row>
    <row r="538" spans="1:23">
      <c r="A538" t="s">
        <v>1035</v>
      </c>
      <c r="B538" t="s">
        <v>1036</v>
      </c>
      <c r="C538">
        <v>0.09</v>
      </c>
      <c r="D538">
        <v>0.01</v>
      </c>
      <c r="E538">
        <v>1.07</v>
      </c>
      <c r="F538">
        <v>7.0000000000000007E-2</v>
      </c>
      <c r="G538">
        <v>2151</v>
      </c>
      <c r="H538">
        <v>85</v>
      </c>
      <c r="I538">
        <v>0.64049999999999996</v>
      </c>
      <c r="J538">
        <v>7.1999999999999998E-3</v>
      </c>
      <c r="K538">
        <v>196.4</v>
      </c>
      <c r="L538">
        <v>1.3</v>
      </c>
      <c r="M538">
        <f t="shared" si="64"/>
        <v>3.3370262517667828</v>
      </c>
      <c r="N538">
        <f t="shared" si="65"/>
        <v>0.11412253631262632</v>
      </c>
      <c r="O538">
        <f t="shared" si="66"/>
        <v>10.019018825836412</v>
      </c>
      <c r="P538">
        <f t="shared" si="67"/>
        <v>0.46785904570596815</v>
      </c>
      <c r="Q538">
        <f t="shared" si="68"/>
        <v>6.6317334386900892E-2</v>
      </c>
      <c r="R538">
        <f t="shared" si="69"/>
        <v>7.8343269809828822E-2</v>
      </c>
      <c r="S538">
        <f t="shared" si="70"/>
        <v>0.13197219900760815</v>
      </c>
      <c r="T538">
        <f t="shared" si="71"/>
        <v>0.43696655315174388</v>
      </c>
      <c r="U538">
        <v>4.3</v>
      </c>
      <c r="V538">
        <v>5.5</v>
      </c>
      <c r="W538" s="9" t="s">
        <v>292</v>
      </c>
    </row>
    <row r="539" spans="1:23">
      <c r="A539" t="s">
        <v>1037</v>
      </c>
      <c r="B539" t="s">
        <v>1038</v>
      </c>
      <c r="C539">
        <v>-0.61</v>
      </c>
      <c r="D539">
        <v>0.02</v>
      </c>
      <c r="E539">
        <v>0.72</v>
      </c>
      <c r="F539">
        <v>0.05</v>
      </c>
      <c r="G539">
        <v>5.6363000000000003</v>
      </c>
      <c r="H539">
        <v>8.0000000000000004E-4</v>
      </c>
      <c r="I539">
        <v>0.2</v>
      </c>
      <c r="J539">
        <v>0.1</v>
      </c>
      <c r="K539">
        <v>1.95</v>
      </c>
      <c r="L539">
        <v>0.16</v>
      </c>
      <c r="M539">
        <f t="shared" si="64"/>
        <v>5.5579118759910444E-2</v>
      </c>
      <c r="N539">
        <f t="shared" si="65"/>
        <v>1.2865644241163441E-3</v>
      </c>
      <c r="O539">
        <f t="shared" si="66"/>
        <v>1.3435899553074084E-2</v>
      </c>
      <c r="P539">
        <f t="shared" si="67"/>
        <v>1.2963930367979159E-3</v>
      </c>
      <c r="Q539">
        <f t="shared" si="68"/>
        <v>1.1024327838419761E-3</v>
      </c>
      <c r="R539">
        <f t="shared" si="69"/>
        <v>2.7991457402237681E-4</v>
      </c>
      <c r="S539">
        <f t="shared" si="70"/>
        <v>6.3568414518148823E-7</v>
      </c>
      <c r="T539">
        <f t="shared" si="71"/>
        <v>6.2203238671639297E-4</v>
      </c>
      <c r="U539">
        <v>7.4438356164383563</v>
      </c>
      <c r="V539">
        <v>1.1100000000000001</v>
      </c>
      <c r="W539" s="9" t="s">
        <v>292</v>
      </c>
    </row>
    <row r="540" spans="1:23">
      <c r="A540" t="s">
        <v>1039</v>
      </c>
      <c r="B540" t="s">
        <v>1038</v>
      </c>
      <c r="C540">
        <v>-0.61</v>
      </c>
      <c r="D540">
        <v>0.02</v>
      </c>
      <c r="E540">
        <v>0.72</v>
      </c>
      <c r="F540">
        <v>0.05</v>
      </c>
      <c r="G540">
        <v>14.025</v>
      </c>
      <c r="H540">
        <v>5.0000000000000001E-3</v>
      </c>
      <c r="I540">
        <v>0.11</v>
      </c>
      <c r="J540">
        <v>0.05</v>
      </c>
      <c r="K540">
        <v>2.2599999999999998</v>
      </c>
      <c r="L540">
        <v>0.15</v>
      </c>
      <c r="M540">
        <f t="shared" si="64"/>
        <v>0.10205888886928374</v>
      </c>
      <c r="N540">
        <f t="shared" si="65"/>
        <v>2.362598801038911E-3</v>
      </c>
      <c r="O540">
        <f t="shared" si="66"/>
        <v>2.1405779231590174E-2</v>
      </c>
      <c r="P540">
        <f t="shared" si="67"/>
        <v>1.7363183815677185E-3</v>
      </c>
      <c r="Q540">
        <f t="shared" si="68"/>
        <v>1.4207375596188173E-3</v>
      </c>
      <c r="R540">
        <f t="shared" si="69"/>
        <v>1.1917378861599959E-4</v>
      </c>
      <c r="S540">
        <f t="shared" si="70"/>
        <v>2.543764614568054E-6</v>
      </c>
      <c r="T540">
        <f t="shared" si="71"/>
        <v>9.9100829775880463E-4</v>
      </c>
      <c r="U540">
        <v>7.4438356164383563</v>
      </c>
      <c r="V540">
        <v>1.1100000000000001</v>
      </c>
      <c r="W540" s="9" t="s">
        <v>292</v>
      </c>
    </row>
    <row r="541" spans="1:23">
      <c r="A541" t="s">
        <v>1040</v>
      </c>
      <c r="B541" t="s">
        <v>1038</v>
      </c>
      <c r="C541">
        <v>-0.61</v>
      </c>
      <c r="D541">
        <v>0.02</v>
      </c>
      <c r="E541">
        <v>0.72</v>
      </c>
      <c r="F541">
        <v>0.05</v>
      </c>
      <c r="G541">
        <v>33.941000000000003</v>
      </c>
      <c r="H541">
        <v>3.5000000000000003E-2</v>
      </c>
      <c r="I541">
        <v>0.2</v>
      </c>
      <c r="J541">
        <v>0.16</v>
      </c>
      <c r="K541">
        <v>1.49</v>
      </c>
      <c r="L541">
        <v>0.17</v>
      </c>
      <c r="M541">
        <f t="shared" si="64"/>
        <v>0.18396364741460072</v>
      </c>
      <c r="N541">
        <f t="shared" si="65"/>
        <v>4.2602953264341816E-3</v>
      </c>
      <c r="O541">
        <f t="shared" si="66"/>
        <v>1.8677923100692339E-2</v>
      </c>
      <c r="P541">
        <f t="shared" si="67"/>
        <v>2.3825891353788536E-3</v>
      </c>
      <c r="Q541">
        <f t="shared" si="68"/>
        <v>2.1310382061192601E-3</v>
      </c>
      <c r="R541">
        <f t="shared" si="69"/>
        <v>6.2259743668974471E-4</v>
      </c>
      <c r="S541">
        <f t="shared" si="70"/>
        <v>6.4202322513011009E-6</v>
      </c>
      <c r="T541">
        <f t="shared" si="71"/>
        <v>8.6471866206909009E-4</v>
      </c>
      <c r="U541">
        <v>7.4438356164383563</v>
      </c>
      <c r="V541">
        <v>1.1100000000000001</v>
      </c>
      <c r="W541" s="9" t="s">
        <v>292</v>
      </c>
    </row>
    <row r="542" spans="1:23">
      <c r="A542" t="s">
        <v>1041</v>
      </c>
      <c r="B542" t="s">
        <v>1042</v>
      </c>
      <c r="C542">
        <v>-0.32</v>
      </c>
      <c r="D542">
        <v>0.03</v>
      </c>
      <c r="E542">
        <v>1.33</v>
      </c>
      <c r="F542">
        <v>0.09</v>
      </c>
      <c r="G542">
        <v>394.3</v>
      </c>
      <c r="H542">
        <v>1.3</v>
      </c>
      <c r="I542">
        <v>0.39400000000000002</v>
      </c>
      <c r="J542">
        <v>8.0000000000000002E-3</v>
      </c>
      <c r="K542">
        <v>374.2</v>
      </c>
      <c r="L542">
        <v>2.35</v>
      </c>
      <c r="M542">
        <f t="shared" si="64"/>
        <v>1.1578167337454868</v>
      </c>
      <c r="N542">
        <f t="shared" si="65"/>
        <v>2.6239865175337756E-2</v>
      </c>
      <c r="O542">
        <f t="shared" si="66"/>
        <v>15.003468046828369</v>
      </c>
      <c r="P542">
        <f t="shared" si="67"/>
        <v>0.68586235046389221</v>
      </c>
      <c r="Q542">
        <f t="shared" si="68"/>
        <v>9.4222741608890076E-2</v>
      </c>
      <c r="R542">
        <f t="shared" si="69"/>
        <v>5.5981234147765555E-2</v>
      </c>
      <c r="S542">
        <f t="shared" si="70"/>
        <v>1.6488721329678657E-2</v>
      </c>
      <c r="T542">
        <f t="shared" si="71"/>
        <v>0.67684818256368573</v>
      </c>
      <c r="U542">
        <v>2.2027397260273971</v>
      </c>
      <c r="V542">
        <v>10</v>
      </c>
      <c r="W542" s="9" t="s">
        <v>129</v>
      </c>
    </row>
    <row r="543" spans="1:23">
      <c r="A543" t="s">
        <v>1043</v>
      </c>
      <c r="B543" t="s">
        <v>1044</v>
      </c>
      <c r="C543">
        <v>-0.36</v>
      </c>
      <c r="D543">
        <v>0.02</v>
      </c>
      <c r="E543">
        <v>0.7</v>
      </c>
      <c r="F543">
        <v>0.06</v>
      </c>
      <c r="G543">
        <v>4.3122999999999996</v>
      </c>
      <c r="H543">
        <v>1.15E-3</v>
      </c>
      <c r="I543">
        <v>0.2</v>
      </c>
      <c r="J543">
        <v>0.15</v>
      </c>
      <c r="K543">
        <v>1.94</v>
      </c>
      <c r="L543">
        <v>0.28999999999999998</v>
      </c>
      <c r="M543">
        <f t="shared" si="64"/>
        <v>4.6058530887619957E-2</v>
      </c>
      <c r="N543">
        <f t="shared" si="65"/>
        <v>1.3159835018249132E-3</v>
      </c>
      <c r="O543">
        <f t="shared" si="66"/>
        <v>1.1998193208489964E-2</v>
      </c>
      <c r="P543">
        <f t="shared" si="67"/>
        <v>1.9563863658587422E-3</v>
      </c>
      <c r="Q543">
        <f t="shared" si="68"/>
        <v>1.7935443455990153E-3</v>
      </c>
      <c r="R543">
        <f t="shared" si="69"/>
        <v>3.7494353776531148E-4</v>
      </c>
      <c r="S543">
        <f t="shared" si="70"/>
        <v>1.0665555264215896E-6</v>
      </c>
      <c r="T543">
        <f t="shared" si="71"/>
        <v>6.8561104048514088E-4</v>
      </c>
      <c r="U543">
        <v>4.4602739726027396</v>
      </c>
      <c r="V543">
        <v>0.85</v>
      </c>
      <c r="W543" s="9" t="s">
        <v>100</v>
      </c>
    </row>
    <row r="544" spans="1:23">
      <c r="A544" t="s">
        <v>1045</v>
      </c>
      <c r="B544" t="s">
        <v>1044</v>
      </c>
      <c r="C544">
        <v>-0.36</v>
      </c>
      <c r="D544">
        <v>0.02</v>
      </c>
      <c r="E544">
        <v>0.7</v>
      </c>
      <c r="F544">
        <v>0.06</v>
      </c>
      <c r="G544">
        <v>9.6183999999999994</v>
      </c>
      <c r="H544">
        <v>5.0000000000000001E-3</v>
      </c>
      <c r="I544">
        <v>0.06</v>
      </c>
      <c r="J544">
        <v>8.5000000000000006E-2</v>
      </c>
      <c r="K544">
        <v>2.4500000000000002</v>
      </c>
      <c r="L544">
        <v>0.28999999999999998</v>
      </c>
      <c r="M544">
        <f t="shared" si="64"/>
        <v>7.8627172756887825E-2</v>
      </c>
      <c r="N544">
        <f t="shared" si="65"/>
        <v>2.2466559021334068E-3</v>
      </c>
      <c r="O544">
        <f t="shared" si="66"/>
        <v>2.0169388795203174E-2</v>
      </c>
      <c r="P544">
        <f t="shared" si="67"/>
        <v>2.6530500958009766E-3</v>
      </c>
      <c r="Q544">
        <f t="shared" si="68"/>
        <v>2.3873970410648654E-3</v>
      </c>
      <c r="R544">
        <f t="shared" si="69"/>
        <v>1.0323553076629484E-4</v>
      </c>
      <c r="S544">
        <f t="shared" si="70"/>
        <v>3.4949313806875672E-6</v>
      </c>
      <c r="T544">
        <f t="shared" si="71"/>
        <v>1.1525365025830388E-3</v>
      </c>
      <c r="U544">
        <v>4.4602739726027396</v>
      </c>
      <c r="V544">
        <v>0.85</v>
      </c>
      <c r="W544" s="9" t="s">
        <v>100</v>
      </c>
    </row>
    <row r="545" spans="1:23">
      <c r="A545" t="s">
        <v>1046</v>
      </c>
      <c r="B545" t="s">
        <v>1044</v>
      </c>
      <c r="C545">
        <v>-0.36</v>
      </c>
      <c r="D545">
        <v>0.02</v>
      </c>
      <c r="E545">
        <v>0.7</v>
      </c>
      <c r="F545">
        <v>0.06</v>
      </c>
      <c r="G545">
        <v>20.431999999999999</v>
      </c>
      <c r="H545">
        <v>2.3E-3</v>
      </c>
      <c r="I545">
        <v>7.0000000000000007E-2</v>
      </c>
      <c r="J545">
        <v>0.09</v>
      </c>
      <c r="K545">
        <v>2.75</v>
      </c>
      <c r="L545">
        <v>0.35</v>
      </c>
      <c r="M545">
        <f t="shared" si="64"/>
        <v>0.12993057397739941</v>
      </c>
      <c r="N545">
        <f t="shared" si="65"/>
        <v>3.7123149192434851E-3</v>
      </c>
      <c r="O545">
        <f t="shared" si="66"/>
        <v>2.9083401544522519E-2</v>
      </c>
      <c r="P545">
        <f t="shared" si="67"/>
        <v>4.0616650850731437E-3</v>
      </c>
      <c r="Q545">
        <f t="shared" si="68"/>
        <v>3.7015238329392293E-3</v>
      </c>
      <c r="R545">
        <f t="shared" si="69"/>
        <v>1.8412765524117362E-4</v>
      </c>
      <c r="S545">
        <f t="shared" si="70"/>
        <v>1.091291822507208E-6</v>
      </c>
      <c r="T545">
        <f t="shared" si="71"/>
        <v>1.6619086596870016E-3</v>
      </c>
      <c r="U545">
        <v>4.4602739726027396</v>
      </c>
      <c r="V545">
        <v>0.85</v>
      </c>
      <c r="W545" s="9" t="s">
        <v>100</v>
      </c>
    </row>
    <row r="546" spans="1:23">
      <c r="A546" t="s">
        <v>1047</v>
      </c>
      <c r="B546" t="s">
        <v>1044</v>
      </c>
      <c r="C546">
        <v>-0.36</v>
      </c>
      <c r="D546">
        <v>0.02</v>
      </c>
      <c r="E546">
        <v>0.7</v>
      </c>
      <c r="F546">
        <v>0.06</v>
      </c>
      <c r="G546">
        <v>34.619999999999997</v>
      </c>
      <c r="H546">
        <v>0.20499999999999999</v>
      </c>
      <c r="I546">
        <v>0.15</v>
      </c>
      <c r="J546">
        <v>0.14000000000000001</v>
      </c>
      <c r="K546">
        <v>0.84</v>
      </c>
      <c r="L546">
        <v>0.315</v>
      </c>
      <c r="M546">
        <f t="shared" si="64"/>
        <v>0.1846667953856137</v>
      </c>
      <c r="N546">
        <f t="shared" si="65"/>
        <v>5.3263174871391455E-3</v>
      </c>
      <c r="O546">
        <f t="shared" si="66"/>
        <v>1.0496766573916785E-2</v>
      </c>
      <c r="P546">
        <f t="shared" si="67"/>
        <v>3.9881599180914776E-3</v>
      </c>
      <c r="Q546">
        <f t="shared" si="68"/>
        <v>3.936287465218795E-3</v>
      </c>
      <c r="R546">
        <f t="shared" si="69"/>
        <v>2.2550598266215087E-4</v>
      </c>
      <c r="S546">
        <f t="shared" si="70"/>
        <v>2.0718632270873696E-5</v>
      </c>
      <c r="T546">
        <f t="shared" si="71"/>
        <v>5.9981523279524496E-4</v>
      </c>
      <c r="U546" s="2"/>
      <c r="V546" s="2"/>
      <c r="W546" s="9" t="s">
        <v>100</v>
      </c>
    </row>
    <row r="547" spans="1:23">
      <c r="A547" t="s">
        <v>1048</v>
      </c>
      <c r="B547" t="s">
        <v>1044</v>
      </c>
      <c r="C547">
        <v>-0.36</v>
      </c>
      <c r="D547">
        <v>0.02</v>
      </c>
      <c r="E547">
        <v>0.7</v>
      </c>
      <c r="F547">
        <v>0.06</v>
      </c>
      <c r="G547">
        <v>51.76</v>
      </c>
      <c r="H547">
        <v>0.48</v>
      </c>
      <c r="I547">
        <v>0.02</v>
      </c>
      <c r="J547">
        <v>0.11</v>
      </c>
      <c r="K547">
        <v>1.0900000000000001</v>
      </c>
      <c r="L547">
        <v>0.3</v>
      </c>
      <c r="M547">
        <f t="shared" si="64"/>
        <v>0.24145356135495799</v>
      </c>
      <c r="N547">
        <f t="shared" si="65"/>
        <v>7.0583296380525807E-3</v>
      </c>
      <c r="O547">
        <f t="shared" si="66"/>
        <v>1.5749975895331243E-2</v>
      </c>
      <c r="P547">
        <f t="shared" si="67"/>
        <v>4.4277018673046179E-3</v>
      </c>
      <c r="Q547">
        <f t="shared" si="68"/>
        <v>4.3348557510085985E-3</v>
      </c>
      <c r="R547">
        <f t="shared" si="69"/>
        <v>3.4663812494726633E-5</v>
      </c>
      <c r="S547">
        <f t="shared" si="70"/>
        <v>4.8686169691904965E-5</v>
      </c>
      <c r="T547">
        <f t="shared" si="71"/>
        <v>8.9999862259035693E-4</v>
      </c>
      <c r="U547" s="2"/>
      <c r="V547" s="2"/>
      <c r="W547" s="9" t="s">
        <v>100</v>
      </c>
    </row>
    <row r="548" spans="1:23">
      <c r="A548" t="s">
        <v>1049</v>
      </c>
      <c r="B548" t="s">
        <v>1044</v>
      </c>
      <c r="C548">
        <v>-0.36</v>
      </c>
      <c r="D548">
        <v>0.02</v>
      </c>
      <c r="E548">
        <v>0.7</v>
      </c>
      <c r="F548">
        <v>0.06</v>
      </c>
      <c r="G548">
        <v>197.8</v>
      </c>
      <c r="H548">
        <v>7.35</v>
      </c>
      <c r="I548">
        <v>0.28999999999999998</v>
      </c>
      <c r="J548">
        <v>0.3</v>
      </c>
      <c r="K548">
        <v>0.95</v>
      </c>
      <c r="L548">
        <v>0.31</v>
      </c>
      <c r="M548">
        <f t="shared" si="64"/>
        <v>0.59018517371170909</v>
      </c>
      <c r="N548">
        <f t="shared" si="65"/>
        <v>2.2318078152171544E-2</v>
      </c>
      <c r="O548">
        <f t="shared" si="66"/>
        <v>2.0543065291216637E-2</v>
      </c>
      <c r="P548">
        <f t="shared" si="67"/>
        <v>7.084336207904854E-3</v>
      </c>
      <c r="Q548">
        <f t="shared" si="68"/>
        <v>6.7035265687127969E-3</v>
      </c>
      <c r="R548">
        <f t="shared" si="69"/>
        <v>1.9513556942197261E-3</v>
      </c>
      <c r="S548">
        <f t="shared" si="70"/>
        <v>2.5445151649889166E-4</v>
      </c>
      <c r="T548">
        <f t="shared" si="71"/>
        <v>1.1738894452123796E-3</v>
      </c>
      <c r="U548" s="2"/>
      <c r="V548" s="2"/>
      <c r="W548" s="9" t="s">
        <v>100</v>
      </c>
    </row>
    <row r="549" spans="1:23">
      <c r="A549" t="s">
        <v>1050</v>
      </c>
      <c r="B549" t="s">
        <v>1051</v>
      </c>
      <c r="C549">
        <v>0.14000000000000001</v>
      </c>
      <c r="D549">
        <v>0.05</v>
      </c>
      <c r="E549">
        <v>2</v>
      </c>
      <c r="F549">
        <v>0.08</v>
      </c>
      <c r="G549">
        <v>578.6</v>
      </c>
      <c r="H549">
        <v>3.3</v>
      </c>
      <c r="I549">
        <v>0.24</v>
      </c>
      <c r="J549">
        <v>0.05</v>
      </c>
      <c r="K549">
        <v>68</v>
      </c>
      <c r="L549">
        <v>2</v>
      </c>
      <c r="M549">
        <f t="shared" si="64"/>
        <v>1.7129067013995585</v>
      </c>
      <c r="N549">
        <f t="shared" si="65"/>
        <v>2.3749259701107705E-2</v>
      </c>
      <c r="O549">
        <f t="shared" si="66"/>
        <v>4.2951946255306357</v>
      </c>
      <c r="P549">
        <f t="shared" si="67"/>
        <v>0.17926549402547784</v>
      </c>
      <c r="Q549">
        <f t="shared" si="68"/>
        <v>0.12632925369207751</v>
      </c>
      <c r="R549">
        <f t="shared" si="69"/>
        <v>5.469263105514393E-2</v>
      </c>
      <c r="S549">
        <f t="shared" si="70"/>
        <v>8.1657692500582482E-3</v>
      </c>
      <c r="T549">
        <f t="shared" si="71"/>
        <v>0.11453852334748364</v>
      </c>
      <c r="U549">
        <f>1800/365</f>
        <v>4.9315068493150687</v>
      </c>
      <c r="V549">
        <v>19.850000000000001</v>
      </c>
      <c r="W549" s="9" t="s">
        <v>370</v>
      </c>
    </row>
    <row r="550" spans="1:23">
      <c r="A550" t="s">
        <v>1052</v>
      </c>
      <c r="B550" t="s">
        <v>1053</v>
      </c>
      <c r="C550">
        <v>0.21</v>
      </c>
      <c r="D550">
        <v>0.05</v>
      </c>
      <c r="E550">
        <v>1.23</v>
      </c>
      <c r="F550">
        <v>0.1</v>
      </c>
      <c r="G550">
        <v>264.14999999999998</v>
      </c>
      <c r="H550">
        <v>0.23</v>
      </c>
      <c r="I550">
        <v>0.252</v>
      </c>
      <c r="J550">
        <v>1.4E-2</v>
      </c>
      <c r="K550">
        <v>119.4</v>
      </c>
      <c r="L550">
        <v>2.2000000000000002</v>
      </c>
      <c r="M550">
        <f t="shared" si="64"/>
        <v>0.8636548260806225</v>
      </c>
      <c r="N550">
        <f t="shared" si="65"/>
        <v>2.3410648410488469E-2</v>
      </c>
      <c r="O550">
        <f t="shared" si="66"/>
        <v>4.1865317774223056</v>
      </c>
      <c r="P550">
        <f t="shared" si="67"/>
        <v>0.24018701078276686</v>
      </c>
      <c r="Q550">
        <f t="shared" si="68"/>
        <v>7.7138776468417714E-2</v>
      </c>
      <c r="R550">
        <f t="shared" si="69"/>
        <v>1.5771646767040008E-2</v>
      </c>
      <c r="S550">
        <f t="shared" si="70"/>
        <v>1.2150953483590521E-3</v>
      </c>
      <c r="T550">
        <f t="shared" si="71"/>
        <v>0.22691229145920358</v>
      </c>
      <c r="U550">
        <v>9.830136986301369</v>
      </c>
      <c r="V550">
        <v>20.3</v>
      </c>
      <c r="W550" s="9" t="s">
        <v>33</v>
      </c>
    </row>
    <row r="551" spans="1:23">
      <c r="A551" t="s">
        <v>1054</v>
      </c>
      <c r="B551" t="s">
        <v>1055</v>
      </c>
      <c r="C551">
        <v>0.16</v>
      </c>
      <c r="D551">
        <v>7.0000000000000007E-2</v>
      </c>
      <c r="E551">
        <v>0.89</v>
      </c>
      <c r="F551">
        <v>0.09</v>
      </c>
      <c r="G551">
        <v>963</v>
      </c>
      <c r="H551">
        <v>38</v>
      </c>
      <c r="I551">
        <v>0.74</v>
      </c>
      <c r="J551">
        <v>0.2</v>
      </c>
      <c r="K551">
        <v>99</v>
      </c>
      <c r="L551">
        <v>60</v>
      </c>
      <c r="M551">
        <f t="shared" si="64"/>
        <v>1.8366184833804027</v>
      </c>
      <c r="N551">
        <f t="shared" si="65"/>
        <v>7.8530456334661117E-2</v>
      </c>
      <c r="O551">
        <f t="shared" si="66"/>
        <v>2.9927842897541663</v>
      </c>
      <c r="P551">
        <f t="shared" si="67"/>
        <v>2.0714102494829425</v>
      </c>
      <c r="Q551">
        <f t="shared" si="68"/>
        <v>1.8138086604570707</v>
      </c>
      <c r="R551">
        <f t="shared" si="69"/>
        <v>0.97907178356237101</v>
      </c>
      <c r="S551">
        <f t="shared" si="70"/>
        <v>3.9365110076378787E-2</v>
      </c>
      <c r="T551">
        <f t="shared" si="71"/>
        <v>0.20176073863511235</v>
      </c>
      <c r="U551" s="2"/>
      <c r="V551" s="2"/>
      <c r="W551" s="9" t="s">
        <v>66</v>
      </c>
    </row>
    <row r="552" spans="1:23">
      <c r="A552" t="s">
        <v>1056</v>
      </c>
      <c r="B552" t="s">
        <v>1057</v>
      </c>
      <c r="C552">
        <v>0.16</v>
      </c>
      <c r="D552">
        <v>7.0000000000000007E-2</v>
      </c>
      <c r="E552" s="2"/>
      <c r="F552" s="2"/>
      <c r="G552">
        <v>1.3283</v>
      </c>
      <c r="H552">
        <v>1.2E-4</v>
      </c>
      <c r="I552">
        <v>8.1000000000000003E-2</v>
      </c>
      <c r="J552">
        <v>1.2E-2</v>
      </c>
      <c r="K552" s="2"/>
      <c r="L552" s="2"/>
      <c r="M552">
        <f t="shared" si="64"/>
        <v>0</v>
      </c>
      <c r="N552" t="e">
        <f t="shared" si="65"/>
        <v>#DIV/0!</v>
      </c>
      <c r="O552">
        <f t="shared" si="66"/>
        <v>0</v>
      </c>
      <c r="P552" t="e">
        <f t="shared" si="67"/>
        <v>#DIV/0!</v>
      </c>
      <c r="Q552">
        <f t="shared" si="68"/>
        <v>0</v>
      </c>
      <c r="R552">
        <f t="shared" si="69"/>
        <v>0</v>
      </c>
      <c r="S552">
        <f t="shared" si="70"/>
        <v>0</v>
      </c>
      <c r="T552" t="e">
        <f t="shared" si="71"/>
        <v>#DIV/0!</v>
      </c>
      <c r="U552" s="2"/>
      <c r="V552" s="2"/>
      <c r="W552" s="9" t="s">
        <v>66</v>
      </c>
    </row>
    <row r="553" spans="1:23">
      <c r="A553" t="s">
        <v>1058</v>
      </c>
      <c r="B553" t="s">
        <v>1059</v>
      </c>
      <c r="C553">
        <v>0.2</v>
      </c>
      <c r="D553">
        <v>0.04</v>
      </c>
      <c r="E553">
        <v>1.01</v>
      </c>
      <c r="F553">
        <v>7.0000000000000007E-2</v>
      </c>
      <c r="G553">
        <v>526.62</v>
      </c>
      <c r="H553">
        <v>0.3</v>
      </c>
      <c r="I553">
        <v>0.90300000000000002</v>
      </c>
      <c r="J553">
        <v>5.0000000000000001E-3</v>
      </c>
      <c r="K553">
        <v>97.1</v>
      </c>
      <c r="L553">
        <v>3.8</v>
      </c>
      <c r="M553">
        <f t="shared" si="64"/>
        <v>1.2810815624183194</v>
      </c>
      <c r="N553">
        <f t="shared" si="65"/>
        <v>2.9599942464554736E-2</v>
      </c>
      <c r="O553">
        <f t="shared" si="66"/>
        <v>1.6681995991873146</v>
      </c>
      <c r="P553">
        <f t="shared" si="67"/>
        <v>0.10894136041579602</v>
      </c>
      <c r="Q553">
        <f t="shared" si="68"/>
        <v>6.5284845282304799E-2</v>
      </c>
      <c r="R553">
        <f t="shared" si="69"/>
        <v>4.0803295882955989E-2</v>
      </c>
      <c r="S553">
        <f t="shared" si="70"/>
        <v>3.1677482799500868E-4</v>
      </c>
      <c r="T553">
        <f t="shared" si="71"/>
        <v>7.7078529335387475E-2</v>
      </c>
      <c r="U553">
        <v>8</v>
      </c>
      <c r="V553">
        <v>8.4</v>
      </c>
      <c r="W553" s="9" t="s">
        <v>1060</v>
      </c>
    </row>
    <row r="554" spans="1:23">
      <c r="A554" t="s">
        <v>1061</v>
      </c>
      <c r="B554" t="s">
        <v>1062</v>
      </c>
      <c r="C554">
        <v>-0.09</v>
      </c>
      <c r="D554">
        <v>0.08</v>
      </c>
      <c r="E554">
        <v>0.85</v>
      </c>
      <c r="F554">
        <v>0.06</v>
      </c>
      <c r="G554">
        <v>957.5</v>
      </c>
      <c r="H554">
        <v>6.25</v>
      </c>
      <c r="I554">
        <v>0</v>
      </c>
      <c r="J554">
        <v>0</v>
      </c>
      <c r="K554">
        <v>0.9</v>
      </c>
      <c r="L554">
        <v>0.08</v>
      </c>
      <c r="M554">
        <f t="shared" si="64"/>
        <v>1.8017875734734379</v>
      </c>
      <c r="N554">
        <f t="shared" si="65"/>
        <v>4.3113946552424155E-2</v>
      </c>
      <c r="O554">
        <f t="shared" si="66"/>
        <v>3.9154186940727601E-2</v>
      </c>
      <c r="P554">
        <f t="shared" si="67"/>
        <v>3.9389387556417084E-3</v>
      </c>
      <c r="Q554">
        <f t="shared" si="68"/>
        <v>3.4803721725091196E-3</v>
      </c>
      <c r="R554">
        <f t="shared" si="69"/>
        <v>0</v>
      </c>
      <c r="S554">
        <f t="shared" si="70"/>
        <v>8.5191877590791126E-5</v>
      </c>
      <c r="T554">
        <f t="shared" si="71"/>
        <v>1.8425499736812987E-3</v>
      </c>
      <c r="U554">
        <v>8.24</v>
      </c>
      <c r="V554">
        <v>9.3000000000000007</v>
      </c>
      <c r="W554" s="9" t="s">
        <v>700</v>
      </c>
    </row>
    <row r="555" spans="1:23">
      <c r="A555" t="s">
        <v>1063</v>
      </c>
      <c r="B555" t="s">
        <v>1064</v>
      </c>
      <c r="C555">
        <v>0.4</v>
      </c>
      <c r="D555">
        <v>0.05</v>
      </c>
      <c r="E555">
        <v>1.1299999999999999</v>
      </c>
      <c r="F555">
        <v>0.1</v>
      </c>
      <c r="G555">
        <v>437.05</v>
      </c>
      <c r="H555">
        <v>0.27</v>
      </c>
      <c r="I555">
        <v>0.52</v>
      </c>
      <c r="J555">
        <v>0.02</v>
      </c>
      <c r="K555">
        <v>52.82</v>
      </c>
      <c r="L555">
        <v>1.5</v>
      </c>
      <c r="M555">
        <f t="shared" si="64"/>
        <v>1.1744963043482968</v>
      </c>
      <c r="N555">
        <f t="shared" si="65"/>
        <v>3.4649285308802388E-2</v>
      </c>
      <c r="O555">
        <f t="shared" si="66"/>
        <v>1.8271756653927422</v>
      </c>
      <c r="P555">
        <f t="shared" si="67"/>
        <v>0.12243913844809255</v>
      </c>
      <c r="Q555">
        <f t="shared" si="68"/>
        <v>5.1888744757461441E-2</v>
      </c>
      <c r="R555">
        <f t="shared" si="69"/>
        <v>2.6045267160203563E-2</v>
      </c>
      <c r="S555">
        <f t="shared" si="70"/>
        <v>3.7626315040692601E-4</v>
      </c>
      <c r="T555">
        <f t="shared" si="71"/>
        <v>0.10779797435945382</v>
      </c>
      <c r="U555">
        <v>5.5</v>
      </c>
      <c r="V555">
        <v>4.0999999999999996</v>
      </c>
      <c r="W555" s="9" t="s">
        <v>33</v>
      </c>
    </row>
    <row r="556" spans="1:23">
      <c r="A556" t="s">
        <v>1065</v>
      </c>
      <c r="B556" t="s">
        <v>1064</v>
      </c>
      <c r="C556">
        <v>0.4</v>
      </c>
      <c r="D556">
        <v>0.05</v>
      </c>
      <c r="E556">
        <v>1.1299999999999999</v>
      </c>
      <c r="F556">
        <v>0.1</v>
      </c>
      <c r="G556">
        <v>6700</v>
      </c>
      <c r="H556">
        <v>4500</v>
      </c>
      <c r="I556">
        <v>0.24</v>
      </c>
      <c r="J556">
        <v>0.13</v>
      </c>
      <c r="K556">
        <v>22.2</v>
      </c>
      <c r="L556">
        <v>3.7069999999999999</v>
      </c>
      <c r="M556">
        <f t="shared" si="64"/>
        <v>7.2479319418298891</v>
      </c>
      <c r="N556">
        <f t="shared" si="65"/>
        <v>3.2523777204060198</v>
      </c>
      <c r="O556">
        <f t="shared" si="66"/>
        <v>2.1681600217187698</v>
      </c>
      <c r="P556">
        <f t="shared" si="67"/>
        <v>0.62306682353567366</v>
      </c>
      <c r="Q556">
        <f t="shared" si="68"/>
        <v>0.36204365768069724</v>
      </c>
      <c r="R556">
        <f t="shared" si="69"/>
        <v>7.1781189174050949E-2</v>
      </c>
      <c r="S556">
        <f t="shared" si="70"/>
        <v>0.48540896008629242</v>
      </c>
      <c r="T556">
        <f t="shared" si="71"/>
        <v>0.12791504552913097</v>
      </c>
      <c r="U556" s="2"/>
      <c r="V556" s="2"/>
      <c r="W556" s="9" t="s">
        <v>33</v>
      </c>
    </row>
    <row r="557" spans="1:23">
      <c r="A557" t="s">
        <v>1066</v>
      </c>
      <c r="B557" t="s">
        <v>1067</v>
      </c>
      <c r="C557">
        <v>-0.28000000000000003</v>
      </c>
      <c r="D557">
        <v>0.01</v>
      </c>
      <c r="E557">
        <v>0.86</v>
      </c>
      <c r="F557">
        <v>0.06</v>
      </c>
      <c r="G557">
        <v>828</v>
      </c>
      <c r="H557">
        <v>8.1</v>
      </c>
      <c r="I557">
        <v>5.1999999999999998E-2</v>
      </c>
      <c r="J557">
        <v>0.04</v>
      </c>
      <c r="K557">
        <v>19.059999999999999</v>
      </c>
      <c r="L557">
        <v>0.73</v>
      </c>
      <c r="M557">
        <f t="shared" si="64"/>
        <v>1.6418159305036588</v>
      </c>
      <c r="N557">
        <f t="shared" si="65"/>
        <v>3.9654731054456667E-2</v>
      </c>
      <c r="O557">
        <f t="shared" si="66"/>
        <v>0.79509832252474466</v>
      </c>
      <c r="P557">
        <f t="shared" si="67"/>
        <v>4.8004536014467754E-2</v>
      </c>
      <c r="Q557">
        <f t="shared" si="68"/>
        <v>3.0452349183791382E-2</v>
      </c>
      <c r="R557">
        <f t="shared" si="69"/>
        <v>1.658288523017709E-3</v>
      </c>
      <c r="S557">
        <f t="shared" si="70"/>
        <v>2.5927119212763427E-3</v>
      </c>
      <c r="T557">
        <f t="shared" si="71"/>
        <v>3.6981317326732308E-2</v>
      </c>
      <c r="U557">
        <v>4.9890410958904106</v>
      </c>
      <c r="V557">
        <v>3.4</v>
      </c>
      <c r="W557" s="9" t="s">
        <v>292</v>
      </c>
    </row>
    <row r="558" spans="1:23">
      <c r="A558" t="s">
        <v>1068</v>
      </c>
      <c r="B558" t="s">
        <v>1069</v>
      </c>
      <c r="C558">
        <v>-0.09</v>
      </c>
      <c r="D558">
        <v>0.04</v>
      </c>
      <c r="E558">
        <v>1.02</v>
      </c>
      <c r="F558">
        <v>7.0000000000000007E-2</v>
      </c>
      <c r="G558">
        <v>149.61000000000001</v>
      </c>
      <c r="H558">
        <v>0.35499999999999998</v>
      </c>
      <c r="I558">
        <v>0.19</v>
      </c>
      <c r="J558">
        <v>0.13500000000000001</v>
      </c>
      <c r="K558" s="2"/>
      <c r="L558" s="2"/>
      <c r="M558">
        <f t="shared" si="64"/>
        <v>0.55545033057555415</v>
      </c>
      <c r="N558">
        <f t="shared" si="65"/>
        <v>1.2736724144329491E-2</v>
      </c>
      <c r="O558">
        <f t="shared" si="66"/>
        <v>0</v>
      </c>
      <c r="P558">
        <f t="shared" si="67"/>
        <v>0</v>
      </c>
      <c r="Q558">
        <f t="shared" si="68"/>
        <v>0</v>
      </c>
      <c r="R558">
        <f t="shared" si="69"/>
        <v>0</v>
      </c>
      <c r="S558">
        <f t="shared" si="70"/>
        <v>0</v>
      </c>
      <c r="T558">
        <f t="shared" si="71"/>
        <v>0</v>
      </c>
      <c r="U558" s="2"/>
      <c r="V558" s="2"/>
      <c r="W558" s="9" t="s">
        <v>1070</v>
      </c>
    </row>
    <row r="559" spans="1:23">
      <c r="A559" t="s">
        <v>1071</v>
      </c>
      <c r="B559" t="s">
        <v>1072</v>
      </c>
      <c r="C559">
        <v>-0.34</v>
      </c>
      <c r="D559">
        <v>0.01</v>
      </c>
      <c r="E559">
        <v>0.87</v>
      </c>
      <c r="F559">
        <v>0.06</v>
      </c>
      <c r="G559">
        <v>15.56</v>
      </c>
      <c r="H559">
        <v>0.02</v>
      </c>
      <c r="I559">
        <v>0</v>
      </c>
      <c r="J559">
        <v>5.0000000000000001E-3</v>
      </c>
      <c r="K559">
        <v>4.07</v>
      </c>
      <c r="L559">
        <v>0.2</v>
      </c>
      <c r="M559">
        <f t="shared" si="64"/>
        <v>0.11649775859772156</v>
      </c>
      <c r="N559">
        <f t="shared" si="65"/>
        <v>2.6799692705569492E-3</v>
      </c>
      <c r="O559">
        <f t="shared" si="66"/>
        <v>4.554988285721822E-2</v>
      </c>
      <c r="P559">
        <f t="shared" si="67"/>
        <v>3.065345888473142E-3</v>
      </c>
      <c r="Q559">
        <f t="shared" si="68"/>
        <v>2.2383234819271856E-3</v>
      </c>
      <c r="R559">
        <f t="shared" si="69"/>
        <v>0</v>
      </c>
      <c r="S559">
        <f t="shared" si="70"/>
        <v>1.951580242382957E-5</v>
      </c>
      <c r="T559">
        <f t="shared" si="71"/>
        <v>2.0942474876881937E-3</v>
      </c>
      <c r="U559">
        <v>1.8630136986301371</v>
      </c>
      <c r="V559">
        <v>1.3</v>
      </c>
      <c r="W559" s="9" t="s">
        <v>292</v>
      </c>
    </row>
    <row r="560" spans="1:23">
      <c r="A560" t="s">
        <v>1073</v>
      </c>
      <c r="B560" t="s">
        <v>1074</v>
      </c>
      <c r="C560">
        <v>0.05</v>
      </c>
      <c r="D560">
        <v>0.03</v>
      </c>
      <c r="E560">
        <v>1.53</v>
      </c>
      <c r="F560">
        <v>0.09</v>
      </c>
      <c r="G560">
        <v>356</v>
      </c>
      <c r="H560">
        <v>2.6</v>
      </c>
      <c r="I560">
        <v>4.1000000000000002E-2</v>
      </c>
      <c r="J560">
        <v>3.6999999999999998E-2</v>
      </c>
      <c r="K560">
        <v>46.9</v>
      </c>
      <c r="L560">
        <v>1.9</v>
      </c>
      <c r="M560">
        <f t="shared" si="64"/>
        <v>1.1332748023644419</v>
      </c>
      <c r="N560">
        <f t="shared" si="65"/>
        <v>2.2895904943411372E-2</v>
      </c>
      <c r="O560">
        <f t="shared" si="66"/>
        <v>2.1691784779244054</v>
      </c>
      <c r="P560">
        <f t="shared" si="67"/>
        <v>0.12246363523978508</v>
      </c>
      <c r="Q560">
        <f t="shared" si="68"/>
        <v>8.7877166483078251E-2</v>
      </c>
      <c r="R560">
        <f t="shared" si="69"/>
        <v>3.2961846373867703E-3</v>
      </c>
      <c r="S560">
        <f t="shared" si="70"/>
        <v>5.2807715754713998E-3</v>
      </c>
      <c r="T560">
        <f t="shared" si="71"/>
        <v>8.5065822663702176E-2</v>
      </c>
      <c r="U560">
        <v>2.495890410958904</v>
      </c>
      <c r="V560">
        <v>3.7</v>
      </c>
      <c r="W560" s="9" t="s">
        <v>25</v>
      </c>
    </row>
    <row r="561" spans="1:23">
      <c r="A561" t="s">
        <v>1075</v>
      </c>
      <c r="B561" t="s">
        <v>1076</v>
      </c>
      <c r="C561">
        <v>0.36</v>
      </c>
      <c r="D561">
        <v>0.03</v>
      </c>
      <c r="E561">
        <v>1.01</v>
      </c>
      <c r="F561">
        <v>0.08</v>
      </c>
      <c r="G561">
        <v>327.8</v>
      </c>
      <c r="H561">
        <v>1.2</v>
      </c>
      <c r="I561">
        <v>0.83</v>
      </c>
      <c r="J561">
        <v>0.03</v>
      </c>
      <c r="K561">
        <v>32.4</v>
      </c>
      <c r="L561">
        <v>7.1</v>
      </c>
      <c r="M561">
        <f t="shared" si="64"/>
        <v>0.93393757308036929</v>
      </c>
      <c r="N561">
        <f t="shared" si="65"/>
        <v>2.4763535957958036E-2</v>
      </c>
      <c r="O561">
        <f t="shared" si="66"/>
        <v>0.61700555004619739</v>
      </c>
      <c r="P561">
        <f t="shared" si="67"/>
        <v>0.14758762405441986</v>
      </c>
      <c r="Q561">
        <f t="shared" si="68"/>
        <v>0.135208006337284</v>
      </c>
      <c r="R561">
        <f t="shared" si="69"/>
        <v>4.9384243639184547E-2</v>
      </c>
      <c r="S561">
        <f t="shared" si="70"/>
        <v>7.5290488108138796E-4</v>
      </c>
      <c r="T561">
        <f t="shared" si="71"/>
        <v>3.2581151157554979E-2</v>
      </c>
      <c r="U561">
        <v>5.3232876712328769</v>
      </c>
      <c r="V561">
        <v>1.42</v>
      </c>
      <c r="W561" s="9" t="s">
        <v>109</v>
      </c>
    </row>
    <row r="562" spans="1:23">
      <c r="A562" t="s">
        <v>1077</v>
      </c>
      <c r="B562" t="s">
        <v>1078</v>
      </c>
      <c r="C562">
        <v>0.28000000000000003</v>
      </c>
      <c r="D562">
        <v>0.05</v>
      </c>
      <c r="E562">
        <v>1.3</v>
      </c>
      <c r="F562">
        <v>0.1</v>
      </c>
      <c r="G562">
        <v>36.959999000000003</v>
      </c>
      <c r="H562">
        <v>0.02</v>
      </c>
      <c r="I562">
        <v>0.14000000000000001</v>
      </c>
      <c r="J562">
        <v>0.02</v>
      </c>
      <c r="K562">
        <v>124</v>
      </c>
      <c r="L562">
        <v>2</v>
      </c>
      <c r="M562">
        <f t="shared" si="64"/>
        <v>0.23710488861528348</v>
      </c>
      <c r="N562">
        <f t="shared" si="65"/>
        <v>6.0802142108493211E-3</v>
      </c>
      <c r="O562">
        <f t="shared" si="66"/>
        <v>2.3962918507399751</v>
      </c>
      <c r="P562">
        <f t="shared" si="67"/>
        <v>0.12900384612111887</v>
      </c>
      <c r="Q562">
        <f t="shared" si="68"/>
        <v>3.8649868560322188E-2</v>
      </c>
      <c r="R562">
        <f t="shared" si="69"/>
        <v>6.8437547756751635E-3</v>
      </c>
      <c r="S562">
        <f t="shared" si="70"/>
        <v>4.3223158650337531E-4</v>
      </c>
      <c r="T562">
        <f t="shared" si="71"/>
        <v>0.12288676157640899</v>
      </c>
      <c r="U562">
        <v>2.3287671232876712</v>
      </c>
      <c r="V562">
        <v>10</v>
      </c>
      <c r="W562" s="9" t="s">
        <v>1079</v>
      </c>
    </row>
    <row r="563" spans="1:23">
      <c r="A563" t="s">
        <v>1080</v>
      </c>
      <c r="B563" t="s">
        <v>1081</v>
      </c>
      <c r="C563" s="2"/>
      <c r="D563" s="2"/>
      <c r="E563" s="2"/>
      <c r="F563" s="2"/>
      <c r="G563">
        <v>2354.3000000000002</v>
      </c>
      <c r="H563">
        <v>8.9</v>
      </c>
      <c r="I563">
        <v>0.70299999999999996</v>
      </c>
      <c r="J563">
        <v>0.02</v>
      </c>
      <c r="K563" s="2"/>
      <c r="L563" s="2"/>
      <c r="M563">
        <f t="shared" si="64"/>
        <v>0</v>
      </c>
      <c r="N563" t="e">
        <f t="shared" si="65"/>
        <v>#DIV/0!</v>
      </c>
      <c r="O563">
        <f t="shared" si="66"/>
        <v>0</v>
      </c>
      <c r="P563" t="e">
        <f t="shared" si="67"/>
        <v>#DIV/0!</v>
      </c>
      <c r="Q563">
        <f t="shared" si="68"/>
        <v>0</v>
      </c>
      <c r="R563">
        <f t="shared" si="69"/>
        <v>0</v>
      </c>
      <c r="S563">
        <f t="shared" si="70"/>
        <v>0</v>
      </c>
      <c r="T563" t="e">
        <f t="shared" si="71"/>
        <v>#DIV/0!</v>
      </c>
      <c r="U563">
        <v>4.1369863013698627</v>
      </c>
      <c r="V563">
        <v>7.16</v>
      </c>
      <c r="W563" s="5"/>
    </row>
    <row r="564" spans="1:23">
      <c r="A564" t="s">
        <v>1082</v>
      </c>
      <c r="B564" t="s">
        <v>1083</v>
      </c>
      <c r="C564">
        <v>0.04</v>
      </c>
      <c r="D564">
        <v>0.01</v>
      </c>
      <c r="E564">
        <v>1.07</v>
      </c>
      <c r="F564">
        <v>7.0000000000000007E-2</v>
      </c>
      <c r="G564">
        <v>472.3</v>
      </c>
      <c r="H564">
        <v>5.65</v>
      </c>
      <c r="I564">
        <v>0.61</v>
      </c>
      <c r="J564">
        <v>0.08</v>
      </c>
      <c r="K564">
        <v>19.399999999999999</v>
      </c>
      <c r="L564">
        <v>3</v>
      </c>
      <c r="M564">
        <f t="shared" si="64"/>
        <v>1.2145385758582476</v>
      </c>
      <c r="N564">
        <f t="shared" si="65"/>
        <v>2.8200895101170898E-2</v>
      </c>
      <c r="O564">
        <f t="shared" si="66"/>
        <v>0.61605425424899907</v>
      </c>
      <c r="P564">
        <f t="shared" si="67"/>
        <v>0.1099818750790803</v>
      </c>
      <c r="Q564">
        <f t="shared" si="68"/>
        <v>9.5266121791082334E-2</v>
      </c>
      <c r="R564">
        <f t="shared" si="69"/>
        <v>4.7879355960106958E-2</v>
      </c>
      <c r="S564">
        <f t="shared" si="70"/>
        <v>2.4565647092291971E-3</v>
      </c>
      <c r="T564">
        <f t="shared" si="71"/>
        <v>2.6868409842635475E-2</v>
      </c>
      <c r="U564">
        <v>5.4465753424657537</v>
      </c>
      <c r="V564">
        <v>2.39</v>
      </c>
      <c r="W564" s="9" t="s">
        <v>109</v>
      </c>
    </row>
    <row r="565" spans="1:23">
      <c r="A565" t="s">
        <v>1084</v>
      </c>
      <c r="B565" t="s">
        <v>1085</v>
      </c>
      <c r="C565">
        <v>0.04</v>
      </c>
      <c r="D565">
        <v>0.01</v>
      </c>
      <c r="E565">
        <v>1</v>
      </c>
      <c r="F565">
        <v>7.0000000000000007E-2</v>
      </c>
      <c r="G565">
        <v>5.8872</v>
      </c>
      <c r="H565">
        <v>1.5E-3</v>
      </c>
      <c r="I565">
        <v>0.3</v>
      </c>
      <c r="J565">
        <v>0.19</v>
      </c>
      <c r="K565">
        <v>4.7699999999999996</v>
      </c>
      <c r="L565">
        <v>1.18</v>
      </c>
      <c r="M565">
        <f t="shared" si="64"/>
        <v>6.3837707666292515E-2</v>
      </c>
      <c r="N565">
        <f t="shared" si="65"/>
        <v>1.4895859803997617E-3</v>
      </c>
      <c r="O565">
        <f t="shared" si="66"/>
        <v>4.0415891322323774E-2</v>
      </c>
      <c r="P565">
        <f t="shared" si="67"/>
        <v>1.0484619057117806E-2</v>
      </c>
      <c r="Q565">
        <f t="shared" si="68"/>
        <v>9.9980611656901603E-3</v>
      </c>
      <c r="R565">
        <f t="shared" si="69"/>
        <v>2.5315448410686316E-3</v>
      </c>
      <c r="S565">
        <f t="shared" si="70"/>
        <v>3.432522363969611E-6</v>
      </c>
      <c r="T565">
        <f t="shared" si="71"/>
        <v>1.8860749283751098E-3</v>
      </c>
      <c r="U565">
        <f>2738/365</f>
        <v>7.5013698630136982</v>
      </c>
      <c r="V565">
        <v>3.81</v>
      </c>
      <c r="W565" s="9" t="s">
        <v>292</v>
      </c>
    </row>
    <row r="566" spans="1:23">
      <c r="A566" t="s">
        <v>1086</v>
      </c>
      <c r="B566" t="s">
        <v>1087</v>
      </c>
      <c r="C566">
        <v>0.28000000000000003</v>
      </c>
      <c r="D566">
        <v>0.02</v>
      </c>
      <c r="E566">
        <v>1.06</v>
      </c>
      <c r="F566">
        <v>7.0000000000000007E-2</v>
      </c>
      <c r="G566">
        <v>963.6</v>
      </c>
      <c r="H566">
        <v>3.4</v>
      </c>
      <c r="I566">
        <v>0.77800000000000002</v>
      </c>
      <c r="J566">
        <v>8.9999999999999993E-3</v>
      </c>
      <c r="K566">
        <v>58</v>
      </c>
      <c r="L566">
        <v>1.7</v>
      </c>
      <c r="M566">
        <f t="shared" si="64"/>
        <v>1.9476215577539195</v>
      </c>
      <c r="N566">
        <f t="shared" si="65"/>
        <v>4.3116263128852368E-2</v>
      </c>
      <c r="O566">
        <f t="shared" si="66"/>
        <v>1.840560181397122</v>
      </c>
      <c r="P566">
        <f t="shared" si="67"/>
        <v>0.10269893971885015</v>
      </c>
      <c r="Q566">
        <f t="shared" si="68"/>
        <v>5.3947453592674256E-2</v>
      </c>
      <c r="R566">
        <f t="shared" si="69"/>
        <v>3.2650316658414273E-2</v>
      </c>
      <c r="S566">
        <f t="shared" si="70"/>
        <v>2.1647656761969738E-3</v>
      </c>
      <c r="T566">
        <f t="shared" si="71"/>
        <v>8.1030951382263239E-2</v>
      </c>
      <c r="U566">
        <v>5.2301369863013702</v>
      </c>
      <c r="V566">
        <v>7.3</v>
      </c>
      <c r="W566" s="9" t="s">
        <v>712</v>
      </c>
    </row>
    <row r="567" spans="1:23">
      <c r="A567" t="s">
        <v>1088</v>
      </c>
      <c r="B567" t="s">
        <v>1089</v>
      </c>
      <c r="C567">
        <v>-0.17</v>
      </c>
      <c r="D567">
        <v>0.01</v>
      </c>
      <c r="E567">
        <v>0.85</v>
      </c>
      <c r="F567">
        <v>0.06</v>
      </c>
      <c r="G567">
        <v>226.93</v>
      </c>
      <c r="H567">
        <v>0.37</v>
      </c>
      <c r="I567">
        <v>0.16839999999999999</v>
      </c>
      <c r="J567">
        <v>1.9E-2</v>
      </c>
      <c r="K567">
        <v>7.22</v>
      </c>
      <c r="L567">
        <v>0.14000000000000001</v>
      </c>
      <c r="M567">
        <f t="shared" si="64"/>
        <v>0.6900369406615583</v>
      </c>
      <c r="N567">
        <f t="shared" si="65"/>
        <v>1.6253478882272621E-2</v>
      </c>
      <c r="O567">
        <f t="shared" si="66"/>
        <v>0.19160652276446946</v>
      </c>
      <c r="P567">
        <f t="shared" si="67"/>
        <v>9.7731848874794639E-3</v>
      </c>
      <c r="Q567">
        <f t="shared" si="68"/>
        <v>3.7153619372611805E-3</v>
      </c>
      <c r="R567">
        <f t="shared" si="69"/>
        <v>6.309572698311389E-4</v>
      </c>
      <c r="S567">
        <f t="shared" si="70"/>
        <v>1.0413550936831285E-4</v>
      </c>
      <c r="T567">
        <f t="shared" si="71"/>
        <v>9.0167775418573837E-3</v>
      </c>
      <c r="U567">
        <v>4.3369863013698629</v>
      </c>
      <c r="V567">
        <v>1.4159999999999999</v>
      </c>
      <c r="W567" s="9" t="s">
        <v>292</v>
      </c>
    </row>
    <row r="568" spans="1:23">
      <c r="A568" t="s">
        <v>1090</v>
      </c>
      <c r="B568" t="s">
        <v>1089</v>
      </c>
      <c r="C568">
        <v>-0.17</v>
      </c>
      <c r="D568">
        <v>0.01</v>
      </c>
      <c r="E568">
        <v>0.85</v>
      </c>
      <c r="F568">
        <v>0.06</v>
      </c>
      <c r="G568">
        <v>342.85</v>
      </c>
      <c r="H568">
        <v>0.28000000000000003</v>
      </c>
      <c r="I568">
        <v>9.74E-2</v>
      </c>
      <c r="J568">
        <v>1.2E-2</v>
      </c>
      <c r="K568">
        <v>21.92</v>
      </c>
      <c r="L568">
        <v>0.43</v>
      </c>
      <c r="M568">
        <f t="shared" si="64"/>
        <v>0.90854651767359318</v>
      </c>
      <c r="N568">
        <f t="shared" si="65"/>
        <v>2.1383287455922849E-2</v>
      </c>
      <c r="O568">
        <f t="shared" si="66"/>
        <v>0.67395078468971825</v>
      </c>
      <c r="P568">
        <f t="shared" si="67"/>
        <v>3.4370285810821279E-2</v>
      </c>
      <c r="Q568">
        <f t="shared" si="68"/>
        <v>1.3220749882143196E-2</v>
      </c>
      <c r="R568">
        <f t="shared" si="69"/>
        <v>7.9525809987693135E-4</v>
      </c>
      <c r="S568">
        <f t="shared" si="70"/>
        <v>1.8346820253086491E-4</v>
      </c>
      <c r="T568">
        <f t="shared" si="71"/>
        <v>3.1715331044222028E-2</v>
      </c>
      <c r="U568">
        <v>4.3369863013698629</v>
      </c>
      <c r="V568">
        <v>1.4159999999999999</v>
      </c>
      <c r="W568" s="9" t="s">
        <v>292</v>
      </c>
    </row>
    <row r="569" spans="1:23">
      <c r="A569" t="s">
        <v>1091</v>
      </c>
      <c r="B569" t="s">
        <v>1092</v>
      </c>
      <c r="C569">
        <v>0.28999999999999998</v>
      </c>
      <c r="D569">
        <v>7.0000000000000007E-2</v>
      </c>
      <c r="E569">
        <v>0.95</v>
      </c>
      <c r="F569">
        <v>0.1</v>
      </c>
      <c r="G569">
        <v>43.6</v>
      </c>
      <c r="H569">
        <v>0.2</v>
      </c>
      <c r="I569">
        <v>0.38</v>
      </c>
      <c r="J569">
        <v>0.06</v>
      </c>
      <c r="K569">
        <v>33.1</v>
      </c>
      <c r="L569">
        <v>2.5</v>
      </c>
      <c r="M569">
        <f t="shared" si="64"/>
        <v>0.23843515312429189</v>
      </c>
      <c r="N569">
        <f t="shared" si="65"/>
        <v>8.3978609080461383E-3</v>
      </c>
      <c r="O569">
        <f t="shared" si="66"/>
        <v>0.5122533071224058</v>
      </c>
      <c r="P569">
        <f t="shared" si="67"/>
        <v>5.4553483603709742E-2</v>
      </c>
      <c r="Q569">
        <f t="shared" si="68"/>
        <v>3.8689826821933969E-2</v>
      </c>
      <c r="R569">
        <f t="shared" si="69"/>
        <v>1.3650508885449802E-2</v>
      </c>
      <c r="S569">
        <f t="shared" si="70"/>
        <v>7.8326193749603343E-4</v>
      </c>
      <c r="T569">
        <f t="shared" si="71"/>
        <v>3.5947600499817954E-2</v>
      </c>
      <c r="U569">
        <v>1.3205479452054789</v>
      </c>
      <c r="V569">
        <v>8.9</v>
      </c>
      <c r="W569" s="9" t="s">
        <v>1093</v>
      </c>
    </row>
    <row r="570" spans="1:23">
      <c r="A570" t="s">
        <v>1094</v>
      </c>
      <c r="B570" t="s">
        <v>1095</v>
      </c>
      <c r="C570">
        <v>0.2</v>
      </c>
      <c r="D570">
        <v>0.06</v>
      </c>
      <c r="E570">
        <v>0.89</v>
      </c>
      <c r="F570">
        <v>0.08</v>
      </c>
      <c r="G570">
        <v>3.0235729999999998</v>
      </c>
      <c r="H570">
        <v>6.4999999999999994E-5</v>
      </c>
      <c r="I570">
        <v>6.3E-2</v>
      </c>
      <c r="J570">
        <v>2.5999999999999999E-2</v>
      </c>
      <c r="K570">
        <v>33.65</v>
      </c>
      <c r="L570">
        <v>0.74</v>
      </c>
      <c r="M570">
        <f t="shared" si="64"/>
        <v>3.9380545852317206E-2</v>
      </c>
      <c r="N570">
        <f t="shared" si="65"/>
        <v>1.1799415837406935E-3</v>
      </c>
      <c r="O570">
        <f t="shared" si="66"/>
        <v>0.22102011951921655</v>
      </c>
      <c r="P570">
        <f t="shared" si="67"/>
        <v>1.411301154304858E-2</v>
      </c>
      <c r="Q570">
        <f t="shared" si="68"/>
        <v>4.8604721677331436E-3</v>
      </c>
      <c r="R570">
        <f t="shared" si="69"/>
        <v>3.6347358242110614E-4</v>
      </c>
      <c r="S570">
        <f t="shared" si="70"/>
        <v>1.5838113570433696E-6</v>
      </c>
      <c r="T570">
        <f t="shared" si="71"/>
        <v>1.3244651356956795E-2</v>
      </c>
      <c r="U570" s="2"/>
      <c r="V570">
        <v>4.2</v>
      </c>
      <c r="W570" s="9" t="s">
        <v>33</v>
      </c>
    </row>
    <row r="571" spans="1:23">
      <c r="A571" t="s">
        <v>1096</v>
      </c>
      <c r="B571" t="s">
        <v>1097</v>
      </c>
      <c r="C571">
        <v>0.23</v>
      </c>
      <c r="D571">
        <v>0.02</v>
      </c>
      <c r="E571">
        <v>1.03</v>
      </c>
      <c r="F571">
        <v>7.0000000000000007E-2</v>
      </c>
      <c r="G571">
        <v>4.0845000000000002</v>
      </c>
      <c r="H571">
        <v>2.0000000000000001E-4</v>
      </c>
      <c r="I571">
        <v>3.7999999999999999E-2</v>
      </c>
      <c r="J571">
        <v>0.02</v>
      </c>
      <c r="K571">
        <v>9.1199999999999992</v>
      </c>
      <c r="L571">
        <v>0.18</v>
      </c>
      <c r="M571">
        <f t="shared" si="64"/>
        <v>5.0525400593319808E-2</v>
      </c>
      <c r="N571">
        <f t="shared" si="65"/>
        <v>1.1445895512925655E-3</v>
      </c>
      <c r="O571">
        <f t="shared" si="66"/>
        <v>7.3085124356628908E-2</v>
      </c>
      <c r="P571">
        <f t="shared" si="67"/>
        <v>3.6122738773028571E-3</v>
      </c>
      <c r="Q571">
        <f t="shared" si="68"/>
        <v>1.4424695596703073E-3</v>
      </c>
      <c r="R571">
        <f t="shared" si="69"/>
        <v>5.5625017035637431E-5</v>
      </c>
      <c r="S571">
        <f t="shared" si="70"/>
        <v>1.192885695623763E-6</v>
      </c>
      <c r="T571">
        <f t="shared" si="71"/>
        <v>3.3113001326627988E-3</v>
      </c>
      <c r="U571">
        <v>4.3369863013698629</v>
      </c>
      <c r="V571">
        <v>0.91</v>
      </c>
      <c r="W571" s="9" t="s">
        <v>292</v>
      </c>
    </row>
    <row r="572" spans="1:23">
      <c r="A572" t="s">
        <v>1098</v>
      </c>
      <c r="B572" t="s">
        <v>1097</v>
      </c>
      <c r="C572">
        <v>0.23</v>
      </c>
      <c r="D572">
        <v>0.02</v>
      </c>
      <c r="E572">
        <v>1.03</v>
      </c>
      <c r="F572">
        <v>7.0000000000000007E-2</v>
      </c>
      <c r="G572">
        <v>1353.6</v>
      </c>
      <c r="H572">
        <v>57.1</v>
      </c>
      <c r="I572">
        <v>0.249</v>
      </c>
      <c r="J572">
        <v>7.2999999999999995E-2</v>
      </c>
      <c r="K572">
        <v>6.65</v>
      </c>
      <c r="L572">
        <v>1.43</v>
      </c>
      <c r="M572">
        <f t="shared" si="64"/>
        <v>2.4196027107831291</v>
      </c>
      <c r="N572">
        <f t="shared" si="65"/>
        <v>8.7376414147070397E-2</v>
      </c>
      <c r="O572">
        <f t="shared" si="66"/>
        <v>0.35742746468267461</v>
      </c>
      <c r="P572">
        <f t="shared" si="67"/>
        <v>7.9012634513254368E-2</v>
      </c>
      <c r="Q572">
        <f t="shared" si="68"/>
        <v>7.6860342029507464E-2</v>
      </c>
      <c r="R572">
        <f t="shared" si="69"/>
        <v>6.926402933837855E-3</v>
      </c>
      <c r="S572">
        <f t="shared" si="70"/>
        <v>5.0258836272115649E-3</v>
      </c>
      <c r="T572">
        <f t="shared" si="71"/>
        <v>1.6194124613454517E-2</v>
      </c>
      <c r="U572">
        <v>4.3369863013698629</v>
      </c>
      <c r="V572">
        <v>0.91</v>
      </c>
      <c r="W572" s="9" t="s">
        <v>292</v>
      </c>
    </row>
    <row r="573" spans="1:23">
      <c r="A573" t="s">
        <v>1099</v>
      </c>
      <c r="B573" t="s">
        <v>1100</v>
      </c>
      <c r="C573">
        <v>7.0000000000000007E-2</v>
      </c>
      <c r="D573">
        <v>0.03</v>
      </c>
      <c r="E573">
        <v>1.51</v>
      </c>
      <c r="F573">
        <v>0.14000000000000001</v>
      </c>
      <c r="G573">
        <v>360.2</v>
      </c>
      <c r="H573">
        <v>1.4</v>
      </c>
      <c r="I573">
        <v>0.13</v>
      </c>
      <c r="J573">
        <v>0.06</v>
      </c>
      <c r="K573">
        <v>47.3</v>
      </c>
      <c r="L573">
        <v>3.5</v>
      </c>
      <c r="M573">
        <f t="shared" si="64"/>
        <v>1.1371721415042726</v>
      </c>
      <c r="N573">
        <f t="shared" si="65"/>
        <v>3.5267700907581842E-2</v>
      </c>
      <c r="O573">
        <f t="shared" si="66"/>
        <v>2.1604091718238974</v>
      </c>
      <c r="P573">
        <f t="shared" si="67"/>
        <v>0.20901886352494181</v>
      </c>
      <c r="Q573">
        <f t="shared" si="68"/>
        <v>0.15986114379246599</v>
      </c>
      <c r="R573">
        <f t="shared" si="69"/>
        <v>1.7140872281788625E-2</v>
      </c>
      <c r="S573">
        <f t="shared" si="70"/>
        <v>2.7989754215745491E-3</v>
      </c>
      <c r="T573">
        <f t="shared" si="71"/>
        <v>0.13353522474849697</v>
      </c>
      <c r="U573">
        <v>7.7863013698630139</v>
      </c>
      <c r="V573">
        <v>7.09</v>
      </c>
      <c r="W573" s="9" t="s">
        <v>137</v>
      </c>
    </row>
    <row r="574" spans="1:23">
      <c r="A574" t="s">
        <v>1101</v>
      </c>
      <c r="B574" t="s">
        <v>1100</v>
      </c>
      <c r="C574">
        <v>7.0000000000000007E-2</v>
      </c>
      <c r="D574">
        <v>0.03</v>
      </c>
      <c r="E574">
        <v>1.51</v>
      </c>
      <c r="F574">
        <v>0.14000000000000001</v>
      </c>
      <c r="G574">
        <v>2732</v>
      </c>
      <c r="H574">
        <v>81</v>
      </c>
      <c r="I574">
        <v>0.23</v>
      </c>
      <c r="J574">
        <v>7.0000000000000007E-2</v>
      </c>
      <c r="K574">
        <v>24.4</v>
      </c>
      <c r="L574">
        <v>2.2000000000000002</v>
      </c>
      <c r="M574">
        <f t="shared" si="64"/>
        <v>4.3898620153695331</v>
      </c>
      <c r="N574">
        <f t="shared" si="65"/>
        <v>0.16104322657294196</v>
      </c>
      <c r="O574">
        <f t="shared" si="66"/>
        <v>2.1491963635511611</v>
      </c>
      <c r="P574">
        <f t="shared" si="67"/>
        <v>0.23871251098233931</v>
      </c>
      <c r="Q574">
        <f t="shared" si="68"/>
        <v>0.19377999999231785</v>
      </c>
      <c r="R574">
        <f t="shared" si="69"/>
        <v>3.6534749712990915E-2</v>
      </c>
      <c r="S574">
        <f t="shared" si="70"/>
        <v>2.1240227604641799E-2</v>
      </c>
      <c r="T574">
        <f t="shared" si="71"/>
        <v>0.1328421593364956</v>
      </c>
      <c r="U574">
        <v>7.7863013698630139</v>
      </c>
      <c r="V574">
        <v>7.09</v>
      </c>
      <c r="W574" s="9" t="s">
        <v>137</v>
      </c>
    </row>
    <row r="575" spans="1:23">
      <c r="A575" t="s">
        <v>1102</v>
      </c>
      <c r="B575" t="s">
        <v>1103</v>
      </c>
      <c r="C575">
        <v>-0.02</v>
      </c>
      <c r="D575">
        <v>0.09</v>
      </c>
      <c r="E575">
        <v>1.77</v>
      </c>
      <c r="F575">
        <v>0.16</v>
      </c>
      <c r="G575">
        <v>363.3</v>
      </c>
      <c r="H575">
        <v>2.5</v>
      </c>
      <c r="I575">
        <v>8.8999999999999996E-2</v>
      </c>
      <c r="J575">
        <v>6.9500000000000006E-2</v>
      </c>
      <c r="K575">
        <v>33.6</v>
      </c>
      <c r="L575" s="2"/>
      <c r="M575">
        <f t="shared" si="64"/>
        <v>1.2058856054557172</v>
      </c>
      <c r="N575">
        <f t="shared" si="65"/>
        <v>3.6754254689358716E-2</v>
      </c>
      <c r="O575">
        <f t="shared" si="66"/>
        <v>1.7188047234901354</v>
      </c>
      <c r="P575">
        <f t="shared" si="67"/>
        <v>0.10420895183030215</v>
      </c>
      <c r="Q575">
        <f t="shared" si="68"/>
        <v>0</v>
      </c>
      <c r="R575">
        <f t="shared" si="69"/>
        <v>1.0716552428937849E-2</v>
      </c>
      <c r="S575">
        <f t="shared" si="70"/>
        <v>3.9425743726262423E-3</v>
      </c>
      <c r="T575">
        <f t="shared" si="71"/>
        <v>0.10358145226305901</v>
      </c>
      <c r="U575" s="2"/>
      <c r="V575" s="2"/>
      <c r="W575" s="9" t="s">
        <v>1104</v>
      </c>
    </row>
    <row r="576" spans="1:23">
      <c r="A576" t="s">
        <v>1105</v>
      </c>
      <c r="B576" t="s">
        <v>1103</v>
      </c>
      <c r="C576">
        <v>-0.02</v>
      </c>
      <c r="D576">
        <v>0.09</v>
      </c>
      <c r="E576">
        <v>1.77</v>
      </c>
      <c r="F576">
        <v>0.16</v>
      </c>
      <c r="G576">
        <v>684.7</v>
      </c>
      <c r="H576">
        <v>5</v>
      </c>
      <c r="I576">
        <v>0.27800000000000002</v>
      </c>
      <c r="J576">
        <v>6.5500000000000003E-2</v>
      </c>
      <c r="K576">
        <v>30.1</v>
      </c>
      <c r="L576" s="2"/>
      <c r="M576">
        <f t="shared" si="64"/>
        <v>1.8399078163540272</v>
      </c>
      <c r="N576">
        <f t="shared" si="65"/>
        <v>5.6158720141206646E-2</v>
      </c>
      <c r="O576">
        <f t="shared" si="66"/>
        <v>1.8342546584013166</v>
      </c>
      <c r="P576">
        <f t="shared" si="67"/>
        <v>0.11640031842407111</v>
      </c>
      <c r="Q576">
        <f t="shared" si="68"/>
        <v>0</v>
      </c>
      <c r="R576">
        <f t="shared" si="69"/>
        <v>3.6197424857517993E-2</v>
      </c>
      <c r="S576">
        <f t="shared" si="70"/>
        <v>4.464862125508293E-3</v>
      </c>
      <c r="T576">
        <f t="shared" si="71"/>
        <v>0.11053888713529592</v>
      </c>
      <c r="U576" s="2"/>
      <c r="V576" s="2"/>
      <c r="W576" s="9" t="s">
        <v>1104</v>
      </c>
    </row>
    <row r="577" spans="1:23">
      <c r="A577" t="s">
        <v>1106</v>
      </c>
      <c r="B577" t="s">
        <v>1107</v>
      </c>
      <c r="C577">
        <v>-0.21</v>
      </c>
      <c r="D577">
        <v>0.05</v>
      </c>
      <c r="E577">
        <v>0.81</v>
      </c>
      <c r="F577">
        <v>0.02</v>
      </c>
      <c r="G577">
        <v>11593.2</v>
      </c>
      <c r="H577">
        <v>1118.0999999999999</v>
      </c>
      <c r="I577">
        <v>0.72299999999999998</v>
      </c>
      <c r="J577">
        <v>1.2999999999999999E-2</v>
      </c>
      <c r="K577" s="2"/>
      <c r="L577" s="2"/>
      <c r="M577">
        <f t="shared" si="64"/>
        <v>9.3490751070973435</v>
      </c>
      <c r="N577">
        <f t="shared" si="65"/>
        <v>0.60601596479929509</v>
      </c>
      <c r="O577">
        <f t="shared" si="66"/>
        <v>0</v>
      </c>
      <c r="P577">
        <f t="shared" si="67"/>
        <v>0</v>
      </c>
      <c r="Q577">
        <f t="shared" si="68"/>
        <v>0</v>
      </c>
      <c r="R577">
        <f t="shared" si="69"/>
        <v>0</v>
      </c>
      <c r="S577">
        <f t="shared" si="70"/>
        <v>0</v>
      </c>
      <c r="T577">
        <f t="shared" si="71"/>
        <v>0</v>
      </c>
      <c r="U577">
        <v>13.0986301369863</v>
      </c>
      <c r="V577">
        <v>4.7</v>
      </c>
      <c r="W577" s="9" t="s">
        <v>1108</v>
      </c>
    </row>
    <row r="578" spans="1:23">
      <c r="A578" t="s">
        <v>1109</v>
      </c>
      <c r="B578" t="s">
        <v>1110</v>
      </c>
      <c r="C578">
        <v>-0.65</v>
      </c>
      <c r="D578">
        <v>0.04</v>
      </c>
      <c r="E578">
        <v>0.98</v>
      </c>
      <c r="F578">
        <v>0.09</v>
      </c>
      <c r="G578">
        <v>712.13</v>
      </c>
      <c r="H578">
        <v>0.31</v>
      </c>
      <c r="I578">
        <v>0.2</v>
      </c>
      <c r="J578">
        <v>0.08</v>
      </c>
      <c r="K578">
        <v>113</v>
      </c>
      <c r="L578">
        <v>11</v>
      </c>
      <c r="M578">
        <f t="shared" ref="M578:M641" si="72">(G578/365)^(2/3)*E578^(1/3)</f>
        <v>1.5509089543010586</v>
      </c>
      <c r="N578">
        <f t="shared" ref="N578:N641" si="73">SQRT((2/3*(G578/365)^(-1/3)*E578^(1/3)*(H578/365))^2+(1/3*(G578/365)^(2/3)*E578^(-2/3)*F578)^2)</f>
        <v>4.7478938130312676E-2</v>
      </c>
      <c r="O578">
        <f t="shared" ref="O578:O641" si="74">0.004919*K578*SQRT(1-I578^2)*G578^(1/3)*E578^(2/3)</f>
        <v>4.7983806116115471</v>
      </c>
      <c r="P578">
        <f t="shared" ref="P578:P641" si="75">SQRT(Q578^2+R578^2+S578^2+T578^2)</f>
        <v>0.55756918119614707</v>
      </c>
      <c r="Q578">
        <f t="shared" ref="Q578:Q641" si="76">0.004919*SQRT(1-I578^2)*G578^(1/3)*E578^(2/3)*L578</f>
        <v>0.46709899759050455</v>
      </c>
      <c r="R578">
        <f t="shared" ref="R578:R641" si="77">0.004919*K578*I578/SQRT(1-I578^2)*G578^(1/3)*E578^(2/3)*J578</f>
        <v>7.997301019352579E-2</v>
      </c>
      <c r="S578">
        <f t="shared" ref="S578:S641" si="78">0.004919*K578*SQRT(1-I578^2)*1/3*G578^(-2/3)*E578^(2/3)*H578</f>
        <v>6.9626706247435206E-4</v>
      </c>
      <c r="T578">
        <f t="shared" ref="T578:T641" si="79">0.004919*K578*SQRT(1-I578^2)*G578^(1/3)*2/3*E578^(-1/3)*F578</f>
        <v>0.29377840479254363</v>
      </c>
      <c r="U578">
        <v>2.2547945205479452</v>
      </c>
      <c r="V578">
        <v>25.9</v>
      </c>
      <c r="W578" s="9" t="s">
        <v>25</v>
      </c>
    </row>
    <row r="579" spans="1:23">
      <c r="A579" t="s">
        <v>1111</v>
      </c>
      <c r="B579" t="s">
        <v>1112</v>
      </c>
      <c r="C579">
        <v>0.36</v>
      </c>
      <c r="D579">
        <v>0.02</v>
      </c>
      <c r="E579">
        <v>1.21</v>
      </c>
      <c r="F579">
        <v>0.04</v>
      </c>
      <c r="G579">
        <v>762</v>
      </c>
      <c r="H579">
        <v>50</v>
      </c>
      <c r="I579">
        <v>0.24</v>
      </c>
      <c r="J579">
        <v>0.1</v>
      </c>
      <c r="K579">
        <v>29</v>
      </c>
      <c r="L579">
        <v>6</v>
      </c>
      <c r="M579">
        <f t="shared" si="72"/>
        <v>1.7406168953302728</v>
      </c>
      <c r="N579">
        <f t="shared" si="73"/>
        <v>7.852109160824379E-2</v>
      </c>
      <c r="O579">
        <f t="shared" si="74"/>
        <v>1.4362642915661872</v>
      </c>
      <c r="P579">
        <f t="shared" si="75"/>
        <v>0.30270386813720546</v>
      </c>
      <c r="Q579">
        <f t="shared" si="76"/>
        <v>0.29715812928955598</v>
      </c>
      <c r="R579">
        <f t="shared" si="77"/>
        <v>3.6577189089121921E-2</v>
      </c>
      <c r="S579">
        <f t="shared" si="78"/>
        <v>3.1414354583687396E-2</v>
      </c>
      <c r="T579">
        <f t="shared" si="79"/>
        <v>3.1653207527629471E-2</v>
      </c>
      <c r="U579">
        <v>4.3890410958904109</v>
      </c>
      <c r="V579">
        <v>5.14</v>
      </c>
      <c r="W579" s="9" t="s">
        <v>25</v>
      </c>
    </row>
    <row r="580" spans="1:23">
      <c r="A580" t="s">
        <v>1113</v>
      </c>
      <c r="B580" t="s">
        <v>1114</v>
      </c>
      <c r="C580">
        <v>0.33</v>
      </c>
      <c r="D580">
        <v>0.06</v>
      </c>
      <c r="E580">
        <v>1.04</v>
      </c>
      <c r="F580">
        <v>0.08</v>
      </c>
      <c r="G580">
        <v>4.9473700000000003</v>
      </c>
      <c r="H580">
        <v>9.7999999999999997E-4</v>
      </c>
      <c r="I580">
        <v>8.6999999999999994E-2</v>
      </c>
      <c r="J580">
        <v>9.0999999999999998E-2</v>
      </c>
      <c r="K580">
        <v>12.04</v>
      </c>
      <c r="L580">
        <v>0.88</v>
      </c>
      <c r="M580">
        <f t="shared" si="72"/>
        <v>5.7596858664876863E-2</v>
      </c>
      <c r="N580">
        <f t="shared" si="73"/>
        <v>1.4768621161225317E-3</v>
      </c>
      <c r="O580">
        <f t="shared" si="74"/>
        <v>0.10319702090413817</v>
      </c>
      <c r="P580">
        <f t="shared" si="75"/>
        <v>9.2507343778867514E-3</v>
      </c>
      <c r="Q580">
        <f t="shared" si="76"/>
        <v>7.5426394016313621E-3</v>
      </c>
      <c r="R580">
        <f t="shared" si="77"/>
        <v>8.232419326865666E-4</v>
      </c>
      <c r="S580">
        <f t="shared" si="78"/>
        <v>6.8139287800761092E-6</v>
      </c>
      <c r="T580">
        <f t="shared" si="79"/>
        <v>5.2921549181609321E-3</v>
      </c>
      <c r="U580" s="2"/>
      <c r="V580">
        <v>4.7</v>
      </c>
      <c r="W580" s="9" t="s">
        <v>33</v>
      </c>
    </row>
    <row r="581" spans="1:23">
      <c r="A581" t="s">
        <v>1115</v>
      </c>
      <c r="B581" t="s">
        <v>1116</v>
      </c>
      <c r="C581">
        <v>0.23</v>
      </c>
      <c r="D581">
        <v>0.06</v>
      </c>
      <c r="E581">
        <v>1.19</v>
      </c>
      <c r="F581">
        <v>0.08</v>
      </c>
      <c r="G581">
        <v>2457.8717000000001</v>
      </c>
      <c r="H581">
        <v>37.9467</v>
      </c>
      <c r="I581">
        <v>0.25367499999999998</v>
      </c>
      <c r="J581">
        <v>0.20295099999999999</v>
      </c>
      <c r="K581">
        <v>23.021899999999999</v>
      </c>
      <c r="L581">
        <v>1.08893</v>
      </c>
      <c r="M581">
        <f t="shared" si="72"/>
        <v>3.7788520053763528</v>
      </c>
      <c r="N581">
        <f t="shared" si="73"/>
        <v>9.3185180854538238E-2</v>
      </c>
      <c r="O581">
        <f t="shared" si="74"/>
        <v>1.660066582638867</v>
      </c>
      <c r="P581">
        <f t="shared" si="75"/>
        <v>0.14183702110491703</v>
      </c>
      <c r="Q581">
        <f t="shared" si="76"/>
        <v>7.8520726083987052E-2</v>
      </c>
      <c r="R581">
        <f t="shared" si="77"/>
        <v>9.1344292574373612E-2</v>
      </c>
      <c r="S581">
        <f t="shared" si="78"/>
        <v>8.5431701732603792E-3</v>
      </c>
      <c r="T581">
        <f t="shared" si="79"/>
        <v>7.4400743199501046E-2</v>
      </c>
      <c r="U581">
        <v>8.3972602739726021</v>
      </c>
      <c r="V581">
        <v>4.6262400000000001</v>
      </c>
      <c r="W581" s="9" t="s">
        <v>306</v>
      </c>
    </row>
    <row r="582" spans="1:23">
      <c r="A582" t="s">
        <v>1117</v>
      </c>
      <c r="B582" t="s">
        <v>1118</v>
      </c>
      <c r="C582">
        <v>0.01</v>
      </c>
      <c r="D582">
        <v>0.04</v>
      </c>
      <c r="E582">
        <v>1.06</v>
      </c>
      <c r="F582">
        <v>0.08</v>
      </c>
      <c r="G582">
        <v>1224</v>
      </c>
      <c r="H582">
        <v>12</v>
      </c>
      <c r="I582">
        <v>0.44400000000000001</v>
      </c>
      <c r="J582">
        <v>3.7999999999999999E-2</v>
      </c>
      <c r="K582">
        <v>91.5</v>
      </c>
      <c r="L582">
        <v>7.6</v>
      </c>
      <c r="M582">
        <f t="shared" si="72"/>
        <v>2.2843412944748724</v>
      </c>
      <c r="N582">
        <f t="shared" si="73"/>
        <v>5.9375517587710737E-2</v>
      </c>
      <c r="O582">
        <f t="shared" si="74"/>
        <v>4.4848710278070305</v>
      </c>
      <c r="P582">
        <f t="shared" si="75"/>
        <v>0.44585183771519105</v>
      </c>
      <c r="Q582">
        <f t="shared" si="76"/>
        <v>0.37251387771949107</v>
      </c>
      <c r="R582">
        <f t="shared" si="77"/>
        <v>9.4248520273869804E-2</v>
      </c>
      <c r="S582">
        <f t="shared" si="78"/>
        <v>1.4656441267343249E-2</v>
      </c>
      <c r="T582">
        <f t="shared" si="79"/>
        <v>0.22565388819154872</v>
      </c>
      <c r="U582">
        <v>8</v>
      </c>
      <c r="V582">
        <v>12</v>
      </c>
      <c r="W582" s="9" t="s">
        <v>33</v>
      </c>
    </row>
    <row r="583" spans="1:23">
      <c r="A583" t="s">
        <v>1119</v>
      </c>
      <c r="B583" t="s">
        <v>1120</v>
      </c>
      <c r="C583">
        <v>-7.0000000000000007E-2</v>
      </c>
      <c r="D583">
        <v>0.01</v>
      </c>
      <c r="E583">
        <v>0.86</v>
      </c>
      <c r="F583">
        <v>0.06</v>
      </c>
      <c r="G583">
        <v>14.07</v>
      </c>
      <c r="H583">
        <v>4.0000000000000001E-3</v>
      </c>
      <c r="I583">
        <v>0.15</v>
      </c>
      <c r="J583">
        <v>0.06</v>
      </c>
      <c r="K583">
        <v>4.0999999999999996</v>
      </c>
      <c r="L583">
        <v>0.27</v>
      </c>
      <c r="M583">
        <f t="shared" si="72"/>
        <v>0.10851763135717861</v>
      </c>
      <c r="N583">
        <f t="shared" si="73"/>
        <v>2.5237496526179723E-3</v>
      </c>
      <c r="O583">
        <f t="shared" si="74"/>
        <v>4.3532745942333334E-2</v>
      </c>
      <c r="P583">
        <f t="shared" si="75"/>
        <v>3.5325466547544248E-3</v>
      </c>
      <c r="Q583">
        <f t="shared" si="76"/>
        <v>2.8667905864463421E-3</v>
      </c>
      <c r="R583">
        <f t="shared" si="77"/>
        <v>4.0081300611866994E-4</v>
      </c>
      <c r="S583">
        <f t="shared" si="78"/>
        <v>4.1253490587380554E-6</v>
      </c>
      <c r="T583">
        <f t="shared" si="79"/>
        <v>2.0247788810387598E-3</v>
      </c>
      <c r="U583">
        <f>2697/365</f>
        <v>7.3890410958904109</v>
      </c>
      <c r="V583">
        <v>1.82</v>
      </c>
      <c r="W583" s="9" t="s">
        <v>292</v>
      </c>
    </row>
    <row r="584" spans="1:23">
      <c r="A584" t="s">
        <v>1121</v>
      </c>
      <c r="B584" t="s">
        <v>1120</v>
      </c>
      <c r="C584">
        <v>-7.0000000000000007E-2</v>
      </c>
      <c r="D584">
        <v>0.01</v>
      </c>
      <c r="E584">
        <v>0.86</v>
      </c>
      <c r="F584">
        <v>0.06</v>
      </c>
      <c r="G584">
        <v>95.42</v>
      </c>
      <c r="H584">
        <v>0.39</v>
      </c>
      <c r="I584">
        <v>0.41</v>
      </c>
      <c r="J584">
        <v>0.18</v>
      </c>
      <c r="K584">
        <v>3.25</v>
      </c>
      <c r="L584">
        <v>0.61</v>
      </c>
      <c r="M584">
        <f t="shared" si="72"/>
        <v>0.38880381317002211</v>
      </c>
      <c r="N584">
        <f t="shared" si="73"/>
        <v>9.1038011754860631E-3</v>
      </c>
      <c r="O584">
        <f t="shared" si="74"/>
        <v>6.0257047843289217E-2</v>
      </c>
      <c r="P584">
        <f t="shared" si="75"/>
        <v>1.2819821515358416E-2</v>
      </c>
      <c r="Q584">
        <f t="shared" si="76"/>
        <v>1.1309784364432742E-2</v>
      </c>
      <c r="R584">
        <f t="shared" si="77"/>
        <v>5.3455585176520526E-3</v>
      </c>
      <c r="S584">
        <f t="shared" si="78"/>
        <v>8.2094070631184268E-5</v>
      </c>
      <c r="T584">
        <f t="shared" si="79"/>
        <v>2.8026533880599639E-3</v>
      </c>
      <c r="U584">
        <f>2697/365</f>
        <v>7.3890410958904109</v>
      </c>
      <c r="V584">
        <v>1.82</v>
      </c>
      <c r="W584" s="9" t="s">
        <v>292</v>
      </c>
    </row>
    <row r="585" spans="1:23" s="7" customFormat="1">
      <c r="A585" t="s">
        <v>1122</v>
      </c>
      <c r="B585" t="s">
        <v>1123</v>
      </c>
      <c r="C585" s="2"/>
      <c r="D585" s="2"/>
      <c r="E585" s="2"/>
      <c r="F585" s="2"/>
      <c r="G585">
        <v>1437</v>
      </c>
      <c r="H585">
        <v>13</v>
      </c>
      <c r="I585">
        <v>0.73499999999999999</v>
      </c>
      <c r="J585">
        <v>3.0000000000000001E-3</v>
      </c>
      <c r="K585" s="2"/>
      <c r="L585" s="2"/>
      <c r="M585">
        <f t="shared" si="72"/>
        <v>0</v>
      </c>
      <c r="N585" t="e">
        <f t="shared" si="73"/>
        <v>#DIV/0!</v>
      </c>
      <c r="O585">
        <f t="shared" si="74"/>
        <v>0</v>
      </c>
      <c r="P585" t="e">
        <f t="shared" si="75"/>
        <v>#DIV/0!</v>
      </c>
      <c r="Q585">
        <f t="shared" si="76"/>
        <v>0</v>
      </c>
      <c r="R585">
        <f t="shared" si="77"/>
        <v>0</v>
      </c>
      <c r="S585">
        <f t="shared" si="78"/>
        <v>0</v>
      </c>
      <c r="T585" t="e">
        <f t="shared" si="79"/>
        <v>#DIV/0!</v>
      </c>
      <c r="U585" s="2"/>
      <c r="V585" s="2"/>
      <c r="W585" s="5"/>
    </row>
    <row r="586" spans="1:23" ht="15" customHeight="1">
      <c r="A586" t="s">
        <v>1124</v>
      </c>
      <c r="B586" t="s">
        <v>1125</v>
      </c>
      <c r="C586">
        <v>0.21</v>
      </c>
      <c r="D586">
        <v>0.02</v>
      </c>
      <c r="E586">
        <v>1.19</v>
      </c>
      <c r="F586">
        <v>0.08</v>
      </c>
      <c r="G586">
        <v>119.29</v>
      </c>
      <c r="H586">
        <v>8.5999999999999993E-2</v>
      </c>
      <c r="I586">
        <v>0.32500000000000001</v>
      </c>
      <c r="J586">
        <v>6.5000000000000002E-2</v>
      </c>
      <c r="K586" s="2"/>
      <c r="L586">
        <v>3.1</v>
      </c>
      <c r="M586">
        <f t="shared" si="72"/>
        <v>0.50279363347681161</v>
      </c>
      <c r="N586">
        <f t="shared" si="73"/>
        <v>1.1269675384428694E-2</v>
      </c>
      <c r="O586">
        <f t="shared" si="74"/>
        <v>0</v>
      </c>
      <c r="P586">
        <f t="shared" si="75"/>
        <v>7.9719456481860337E-2</v>
      </c>
      <c r="Q586">
        <f t="shared" si="76"/>
        <v>7.9719456481860337E-2</v>
      </c>
      <c r="R586">
        <f t="shared" si="77"/>
        <v>0</v>
      </c>
      <c r="S586">
        <f t="shared" si="78"/>
        <v>0</v>
      </c>
      <c r="T586">
        <f t="shared" si="79"/>
        <v>0</v>
      </c>
      <c r="U586">
        <v>2.0465753424657529</v>
      </c>
      <c r="V586">
        <v>10</v>
      </c>
      <c r="W586" s="9" t="s">
        <v>292</v>
      </c>
    </row>
    <row r="587" spans="1:23" s="7" customFormat="1">
      <c r="A587" t="s">
        <v>1126</v>
      </c>
      <c r="B587" t="s">
        <v>1125</v>
      </c>
      <c r="C587">
        <v>0.21</v>
      </c>
      <c r="D587">
        <v>0.02</v>
      </c>
      <c r="E587">
        <v>1.19</v>
      </c>
      <c r="F587">
        <v>0.08</v>
      </c>
      <c r="G587">
        <v>59.9</v>
      </c>
      <c r="H587">
        <v>0.2</v>
      </c>
      <c r="I587">
        <v>0.05</v>
      </c>
      <c r="J587">
        <v>0.05</v>
      </c>
      <c r="K587" s="2"/>
      <c r="L587">
        <v>0.03</v>
      </c>
      <c r="M587">
        <f t="shared" si="72"/>
        <v>0.3176422710352948</v>
      </c>
      <c r="N587">
        <f t="shared" si="73"/>
        <v>7.1530643167438974E-3</v>
      </c>
      <c r="O587">
        <f t="shared" si="74"/>
        <v>0</v>
      </c>
      <c r="P587">
        <f t="shared" si="75"/>
        <v>6.4758201360376163E-4</v>
      </c>
      <c r="Q587">
        <f t="shared" si="76"/>
        <v>6.4758201360376163E-4</v>
      </c>
      <c r="R587">
        <f t="shared" si="77"/>
        <v>0</v>
      </c>
      <c r="S587">
        <f t="shared" si="78"/>
        <v>0</v>
      </c>
      <c r="T587">
        <f t="shared" si="79"/>
        <v>0</v>
      </c>
      <c r="U587" s="2"/>
      <c r="V587" s="2"/>
      <c r="W587" s="9" t="s">
        <v>292</v>
      </c>
    </row>
    <row r="588" spans="1:23">
      <c r="A588" t="s">
        <v>1127</v>
      </c>
      <c r="B588" t="s">
        <v>1128</v>
      </c>
      <c r="C588" s="2"/>
      <c r="D588" s="2"/>
      <c r="E588" s="2"/>
      <c r="F588" s="2"/>
      <c r="G588">
        <v>52.865699999999997</v>
      </c>
      <c r="H588">
        <v>1E-4</v>
      </c>
      <c r="I588">
        <v>0.67800000000000005</v>
      </c>
      <c r="J588">
        <v>2.9999999999999997E-4</v>
      </c>
      <c r="K588" s="2"/>
      <c r="L588" s="2"/>
      <c r="M588">
        <f t="shared" si="72"/>
        <v>0</v>
      </c>
      <c r="N588" t="e">
        <f t="shared" si="73"/>
        <v>#DIV/0!</v>
      </c>
      <c r="O588">
        <f t="shared" si="74"/>
        <v>0</v>
      </c>
      <c r="P588" t="e">
        <f t="shared" si="75"/>
        <v>#DIV/0!</v>
      </c>
      <c r="Q588">
        <f t="shared" si="76"/>
        <v>0</v>
      </c>
      <c r="R588">
        <f t="shared" si="77"/>
        <v>0</v>
      </c>
      <c r="S588">
        <f t="shared" si="78"/>
        <v>0</v>
      </c>
      <c r="T588" t="e">
        <f t="shared" si="79"/>
        <v>#DIV/0!</v>
      </c>
      <c r="U588" s="2"/>
      <c r="V588" s="2"/>
      <c r="W588" s="5"/>
    </row>
    <row r="589" spans="1:23">
      <c r="A589" t="s">
        <v>1129</v>
      </c>
      <c r="B589" t="s">
        <v>1130</v>
      </c>
      <c r="C589">
        <v>0.02</v>
      </c>
      <c r="D589">
        <v>0.03</v>
      </c>
      <c r="E589">
        <v>1.28</v>
      </c>
      <c r="F589">
        <v>0.1</v>
      </c>
      <c r="G589">
        <v>641</v>
      </c>
      <c r="H589">
        <v>2</v>
      </c>
      <c r="I589">
        <v>0.02</v>
      </c>
      <c r="J589">
        <v>0.03</v>
      </c>
      <c r="K589">
        <v>31.6</v>
      </c>
      <c r="L589">
        <v>1.2</v>
      </c>
      <c r="M589">
        <f t="shared" si="72"/>
        <v>1.5804475949592196</v>
      </c>
      <c r="N589">
        <f t="shared" si="73"/>
        <v>4.1288574056988013E-2</v>
      </c>
      <c r="O589">
        <f t="shared" si="74"/>
        <v>1.5796820569450554</v>
      </c>
      <c r="P589">
        <f t="shared" si="75"/>
        <v>0.10183979007280064</v>
      </c>
      <c r="Q589">
        <f t="shared" si="76"/>
        <v>5.9987926213103379E-2</v>
      </c>
      <c r="R589">
        <f t="shared" si="77"/>
        <v>9.4818850957086173E-4</v>
      </c>
      <c r="S589">
        <f t="shared" si="78"/>
        <v>1.6429350566251244E-3</v>
      </c>
      <c r="T589">
        <f t="shared" si="79"/>
        <v>8.2275107132554981E-2</v>
      </c>
      <c r="U589">
        <v>9.7917808219178077</v>
      </c>
      <c r="V589">
        <v>6.08</v>
      </c>
      <c r="W589" s="9" t="s">
        <v>25</v>
      </c>
    </row>
    <row r="590" spans="1:23">
      <c r="A590" t="s">
        <v>1131</v>
      </c>
      <c r="B590" t="s">
        <v>1130</v>
      </c>
      <c r="C590">
        <v>0.02</v>
      </c>
      <c r="D590">
        <v>0.03</v>
      </c>
      <c r="E590">
        <v>1.28</v>
      </c>
      <c r="F590">
        <v>0.1</v>
      </c>
      <c r="G590">
        <v>886</v>
      </c>
      <c r="H590">
        <v>8</v>
      </c>
      <c r="I590">
        <v>0.15</v>
      </c>
      <c r="J590">
        <v>0.06</v>
      </c>
      <c r="K590">
        <v>18.8</v>
      </c>
      <c r="L590">
        <v>1.3</v>
      </c>
      <c r="M590">
        <f t="shared" si="72"/>
        <v>1.9610886590325023</v>
      </c>
      <c r="N590">
        <f t="shared" si="73"/>
        <v>5.2416622046189326E-2</v>
      </c>
      <c r="O590">
        <f t="shared" si="74"/>
        <v>1.0352477022494724</v>
      </c>
      <c r="P590">
        <f t="shared" si="75"/>
        <v>9.0179996456160233E-2</v>
      </c>
      <c r="Q590">
        <f t="shared" si="76"/>
        <v>7.1586277283208197E-2</v>
      </c>
      <c r="R590">
        <f t="shared" si="77"/>
        <v>9.5316923992278778E-3</v>
      </c>
      <c r="S590">
        <f t="shared" si="78"/>
        <v>3.1158696832188806E-3</v>
      </c>
      <c r="T590">
        <f t="shared" si="79"/>
        <v>5.39191511588267E-2</v>
      </c>
      <c r="U590">
        <v>3.054794520547945</v>
      </c>
      <c r="V590">
        <v>7.18</v>
      </c>
      <c r="W590" s="9" t="s">
        <v>25</v>
      </c>
    </row>
    <row r="591" spans="1:23">
      <c r="A591" t="s">
        <v>1132</v>
      </c>
      <c r="B591" t="s">
        <v>1133</v>
      </c>
      <c r="C591" s="2"/>
      <c r="D591" s="2"/>
      <c r="E591" s="2"/>
      <c r="F591" s="2"/>
      <c r="G591">
        <v>1688.6</v>
      </c>
      <c r="H591">
        <v>1.1000000000000001</v>
      </c>
      <c r="I591">
        <v>0.47499999999999998</v>
      </c>
      <c r="J591">
        <v>2E-3</v>
      </c>
      <c r="K591" s="2"/>
      <c r="L591" s="2"/>
      <c r="M591">
        <f t="shared" si="72"/>
        <v>0</v>
      </c>
      <c r="N591" t="e">
        <f t="shared" si="73"/>
        <v>#DIV/0!</v>
      </c>
      <c r="O591">
        <f t="shared" si="74"/>
        <v>0</v>
      </c>
      <c r="P591" t="e">
        <f t="shared" si="75"/>
        <v>#DIV/0!</v>
      </c>
      <c r="Q591">
        <f t="shared" si="76"/>
        <v>0</v>
      </c>
      <c r="R591">
        <f t="shared" si="77"/>
        <v>0</v>
      </c>
      <c r="S591">
        <f t="shared" si="78"/>
        <v>0</v>
      </c>
      <c r="T591" t="e">
        <f t="shared" si="79"/>
        <v>#DIV/0!</v>
      </c>
      <c r="U591">
        <v>9.0986301369863014</v>
      </c>
      <c r="V591">
        <v>7.77</v>
      </c>
      <c r="W591" s="5"/>
    </row>
    <row r="592" spans="1:23" s="7" customFormat="1">
      <c r="A592" t="s">
        <v>1134</v>
      </c>
      <c r="B592" t="s">
        <v>1135</v>
      </c>
      <c r="C592">
        <v>-0.35</v>
      </c>
      <c r="D592">
        <v>0.03</v>
      </c>
      <c r="E592">
        <v>1.84</v>
      </c>
      <c r="F592">
        <v>0.18</v>
      </c>
      <c r="G592">
        <v>139.35</v>
      </c>
      <c r="H592">
        <v>0.22</v>
      </c>
      <c r="I592">
        <v>7.5999999999999998E-2</v>
      </c>
      <c r="J592">
        <v>4.5999999999999999E-2</v>
      </c>
      <c r="K592">
        <v>225.8</v>
      </c>
      <c r="L592">
        <v>4.25</v>
      </c>
      <c r="M592">
        <f t="shared" si="72"/>
        <v>0.64488461097989425</v>
      </c>
      <c r="N592">
        <f t="shared" si="73"/>
        <v>2.1039797026392311E-2</v>
      </c>
      <c r="O592">
        <f t="shared" si="74"/>
        <v>8.6216506477577433</v>
      </c>
      <c r="P592">
        <f t="shared" si="75"/>
        <v>0.58603230544688367</v>
      </c>
      <c r="Q592">
        <f t="shared" si="76"/>
        <v>0.16227641830367764</v>
      </c>
      <c r="R592">
        <f t="shared" si="77"/>
        <v>3.0316398180451357E-2</v>
      </c>
      <c r="S592">
        <f t="shared" si="78"/>
        <v>4.5371681437787444E-3</v>
      </c>
      <c r="T592">
        <f t="shared" si="79"/>
        <v>0.56228156398420071</v>
      </c>
      <c r="U592">
        <v>8.8356164383561637</v>
      </c>
      <c r="V592">
        <v>69.5</v>
      </c>
      <c r="W592" s="9" t="s">
        <v>137</v>
      </c>
    </row>
    <row r="593" spans="1:23">
      <c r="A593" t="s">
        <v>1136</v>
      </c>
      <c r="B593" t="s">
        <v>1137</v>
      </c>
      <c r="C593">
        <v>0.12</v>
      </c>
      <c r="D593">
        <v>0.03</v>
      </c>
      <c r="E593">
        <v>1.67</v>
      </c>
      <c r="F593">
        <v>0.08</v>
      </c>
      <c r="G593">
        <v>792.6</v>
      </c>
      <c r="H593">
        <v>7.7</v>
      </c>
      <c r="I593">
        <v>0.19</v>
      </c>
      <c r="J593">
        <v>6.0999999999999999E-2</v>
      </c>
      <c r="K593">
        <v>23.5</v>
      </c>
      <c r="L593">
        <v>1.6</v>
      </c>
      <c r="M593">
        <f t="shared" si="72"/>
        <v>1.9895107619785557</v>
      </c>
      <c r="N593">
        <f t="shared" si="73"/>
        <v>3.4282283277657137E-2</v>
      </c>
      <c r="O593">
        <f t="shared" si="74"/>
        <v>1.478392253969625</v>
      </c>
      <c r="P593">
        <f t="shared" si="75"/>
        <v>0.11269347593090816</v>
      </c>
      <c r="Q593">
        <f t="shared" si="76"/>
        <v>0.10065649388729364</v>
      </c>
      <c r="R593">
        <f t="shared" si="77"/>
        <v>1.777629030346297E-2</v>
      </c>
      <c r="S593">
        <f t="shared" si="78"/>
        <v>4.7874591452460738E-3</v>
      </c>
      <c r="T593">
        <f t="shared" si="79"/>
        <v>4.7214123879269466E-2</v>
      </c>
      <c r="U593">
        <v>8.742465753424657</v>
      </c>
      <c r="V593">
        <v>6.3</v>
      </c>
      <c r="W593" s="9" t="s">
        <v>25</v>
      </c>
    </row>
    <row r="594" spans="1:23">
      <c r="A594" t="s">
        <v>1138</v>
      </c>
      <c r="B594" t="s">
        <v>1139</v>
      </c>
      <c r="C594">
        <v>0.13</v>
      </c>
      <c r="D594">
        <v>0.05</v>
      </c>
      <c r="E594">
        <v>1.1000000000000001</v>
      </c>
      <c r="F594">
        <v>0.08</v>
      </c>
      <c r="G594">
        <v>492.3</v>
      </c>
      <c r="H594">
        <v>2.2999999999999998</v>
      </c>
      <c r="I594">
        <v>9.6000000000000002E-2</v>
      </c>
      <c r="J594">
        <v>6.7000000000000004E-2</v>
      </c>
      <c r="K594">
        <v>8.7899999999999991</v>
      </c>
      <c r="L594">
        <v>0.45</v>
      </c>
      <c r="M594">
        <f t="shared" si="72"/>
        <v>1.2601498998924971</v>
      </c>
      <c r="N594">
        <f t="shared" si="73"/>
        <v>3.0800189483888723E-2</v>
      </c>
      <c r="O594">
        <f t="shared" si="74"/>
        <v>0.36212645955245193</v>
      </c>
      <c r="P594">
        <f t="shared" si="75"/>
        <v>2.5647733885819386E-2</v>
      </c>
      <c r="Q594">
        <f t="shared" si="76"/>
        <v>1.8538897246712559E-2</v>
      </c>
      <c r="R594">
        <f t="shared" si="77"/>
        <v>2.3508629407028884E-3</v>
      </c>
      <c r="S594">
        <f t="shared" si="78"/>
        <v>5.6394532938630875E-4</v>
      </c>
      <c r="T594">
        <f t="shared" si="79"/>
        <v>1.7557646523755244E-2</v>
      </c>
      <c r="U594" s="2"/>
      <c r="V594" s="2"/>
      <c r="W594" s="9" t="s">
        <v>320</v>
      </c>
    </row>
    <row r="595" spans="1:23">
      <c r="A595" t="s">
        <v>1140</v>
      </c>
      <c r="B595" t="s">
        <v>1141</v>
      </c>
      <c r="C595" s="2"/>
      <c r="D595" s="2"/>
      <c r="E595" s="2"/>
      <c r="F595" s="2"/>
      <c r="G595">
        <v>2499</v>
      </c>
      <c r="H595">
        <v>5.6</v>
      </c>
      <c r="I595">
        <v>0.106</v>
      </c>
      <c r="J595">
        <v>6.0000000000000001E-3</v>
      </c>
      <c r="K595" s="2"/>
      <c r="L595" s="2"/>
      <c r="M595">
        <f t="shared" si="72"/>
        <v>0</v>
      </c>
      <c r="N595" t="e">
        <f t="shared" si="73"/>
        <v>#DIV/0!</v>
      </c>
      <c r="O595">
        <f t="shared" si="74"/>
        <v>0</v>
      </c>
      <c r="P595" t="e">
        <f t="shared" si="75"/>
        <v>#DIV/0!</v>
      </c>
      <c r="Q595">
        <f t="shared" si="76"/>
        <v>0</v>
      </c>
      <c r="R595">
        <f t="shared" si="77"/>
        <v>0</v>
      </c>
      <c r="S595">
        <f t="shared" si="78"/>
        <v>0</v>
      </c>
      <c r="T595" t="e">
        <f t="shared" si="79"/>
        <v>#DIV/0!</v>
      </c>
      <c r="U595" s="2"/>
      <c r="V595" s="2"/>
      <c r="W595" s="5"/>
    </row>
    <row r="596" spans="1:23">
      <c r="A596" t="s">
        <v>1142</v>
      </c>
      <c r="B596" t="s">
        <v>1143</v>
      </c>
      <c r="C596">
        <v>-0.38</v>
      </c>
      <c r="D596">
        <v>0.04</v>
      </c>
      <c r="E596">
        <v>1.0900000000000001</v>
      </c>
      <c r="F596">
        <v>0.19</v>
      </c>
      <c r="G596">
        <v>177.11</v>
      </c>
      <c r="H596">
        <v>0.32</v>
      </c>
      <c r="I596">
        <v>6.6000000000000003E-2</v>
      </c>
      <c r="J596">
        <v>2.1999999999999999E-2</v>
      </c>
      <c r="K596">
        <v>178.5</v>
      </c>
      <c r="L596">
        <v>4.0999999999999996</v>
      </c>
      <c r="M596">
        <f t="shared" si="72"/>
        <v>0.63549037671141062</v>
      </c>
      <c r="N596">
        <f t="shared" si="73"/>
        <v>3.6932450672094344E-2</v>
      </c>
      <c r="O596">
        <f t="shared" si="74"/>
        <v>5.2111364271679985</v>
      </c>
      <c r="P596">
        <f t="shared" si="75"/>
        <v>0.61734617927195312</v>
      </c>
      <c r="Q596">
        <f t="shared" si="76"/>
        <v>0.11969557059601563</v>
      </c>
      <c r="R596">
        <f t="shared" si="77"/>
        <v>7.5996742733827893E-3</v>
      </c>
      <c r="S596">
        <f t="shared" si="78"/>
        <v>3.1384707370066814E-3</v>
      </c>
      <c r="T596">
        <f t="shared" si="79"/>
        <v>0.60557548694918628</v>
      </c>
      <c r="U596">
        <v>3.8136986301369862</v>
      </c>
      <c r="V596">
        <v>28.4</v>
      </c>
      <c r="W596" s="9" t="s">
        <v>25</v>
      </c>
    </row>
    <row r="597" spans="1:23">
      <c r="A597" t="s">
        <v>1144</v>
      </c>
      <c r="B597" t="s">
        <v>1145</v>
      </c>
      <c r="C597">
        <v>0.12</v>
      </c>
      <c r="D597">
        <v>0.04</v>
      </c>
      <c r="E597">
        <v>2.02</v>
      </c>
      <c r="F597">
        <v>0.28999999999999998</v>
      </c>
      <c r="G597">
        <v>299.36</v>
      </c>
      <c r="H597">
        <v>0.28000000000000003</v>
      </c>
      <c r="I597">
        <v>0.05</v>
      </c>
      <c r="J597">
        <v>2.5000000000000001E-2</v>
      </c>
      <c r="K597">
        <v>136.9</v>
      </c>
      <c r="L597">
        <v>4.2</v>
      </c>
      <c r="M597">
        <f t="shared" si="72"/>
        <v>1.1076036891838612</v>
      </c>
      <c r="N597">
        <f t="shared" si="73"/>
        <v>5.3008636361776114E-2</v>
      </c>
      <c r="O597">
        <f t="shared" si="74"/>
        <v>7.1895585672098665</v>
      </c>
      <c r="P597">
        <f t="shared" si="75"/>
        <v>0.7226565288046769</v>
      </c>
      <c r="Q597">
        <f t="shared" si="76"/>
        <v>0.22057082529058758</v>
      </c>
      <c r="R597">
        <f t="shared" si="77"/>
        <v>9.0094718887341694E-3</v>
      </c>
      <c r="S597">
        <f t="shared" si="78"/>
        <v>2.2415334923601054E-3</v>
      </c>
      <c r="T597">
        <f t="shared" si="79"/>
        <v>0.68810956583856808</v>
      </c>
      <c r="U597" s="2"/>
      <c r="V597" s="2"/>
      <c r="W597" s="9" t="s">
        <v>25</v>
      </c>
    </row>
    <row r="598" spans="1:23">
      <c r="A598" t="s">
        <v>1146</v>
      </c>
      <c r="B598" t="s">
        <v>1147</v>
      </c>
      <c r="C598">
        <v>-0.09</v>
      </c>
      <c r="D598">
        <v>0.02</v>
      </c>
      <c r="E598">
        <v>1.35</v>
      </c>
      <c r="F598">
        <v>0.09</v>
      </c>
      <c r="G598">
        <v>201.3</v>
      </c>
      <c r="H598">
        <v>0.6</v>
      </c>
      <c r="I598">
        <v>0.28000000000000003</v>
      </c>
      <c r="J598">
        <v>0.03</v>
      </c>
      <c r="K598">
        <v>29.3</v>
      </c>
      <c r="L598">
        <v>1.4</v>
      </c>
      <c r="M598">
        <f t="shared" si="72"/>
        <v>0.74326759092607386</v>
      </c>
      <c r="N598">
        <f t="shared" si="73"/>
        <v>1.6582958972205009E-2</v>
      </c>
      <c r="O598">
        <f t="shared" si="74"/>
        <v>0.9904961228863437</v>
      </c>
      <c r="P598">
        <f t="shared" si="75"/>
        <v>6.5270987677553419E-2</v>
      </c>
      <c r="Q598">
        <f t="shared" si="76"/>
        <v>4.7327459796617108E-2</v>
      </c>
      <c r="R598">
        <f t="shared" si="77"/>
        <v>9.0279594533911548E-3</v>
      </c>
      <c r="S598">
        <f t="shared" si="78"/>
        <v>9.8409947629045564E-4</v>
      </c>
      <c r="T598">
        <f t="shared" si="79"/>
        <v>4.4022049906059714E-2</v>
      </c>
      <c r="U598">
        <v>2.3561643835616439</v>
      </c>
      <c r="V598">
        <v>4.4000000000000004</v>
      </c>
      <c r="W598" s="9" t="s">
        <v>115</v>
      </c>
    </row>
    <row r="599" spans="1:23">
      <c r="A599" t="s">
        <v>1148</v>
      </c>
      <c r="B599" t="s">
        <v>1147</v>
      </c>
      <c r="C599">
        <v>-0.09</v>
      </c>
      <c r="D599">
        <v>0.02</v>
      </c>
      <c r="E599">
        <v>1.35</v>
      </c>
      <c r="F599">
        <v>0.09</v>
      </c>
      <c r="G599">
        <v>604</v>
      </c>
      <c r="H599">
        <v>9</v>
      </c>
      <c r="I599">
        <v>0.02</v>
      </c>
      <c r="J599">
        <v>0.02</v>
      </c>
      <c r="K599">
        <v>46.4</v>
      </c>
      <c r="L599">
        <v>1.7</v>
      </c>
      <c r="M599">
        <f t="shared" si="72"/>
        <v>1.54622956230835</v>
      </c>
      <c r="N599">
        <f t="shared" si="73"/>
        <v>3.7637496730625219E-2</v>
      </c>
      <c r="O599">
        <f t="shared" si="74"/>
        <v>2.3561851728756285</v>
      </c>
      <c r="P599">
        <f t="shared" si="75"/>
        <v>0.13622085912942464</v>
      </c>
      <c r="Q599">
        <f t="shared" si="76"/>
        <v>8.6325749868288115E-2</v>
      </c>
      <c r="R599">
        <f t="shared" si="77"/>
        <v>9.4285120963410497E-4</v>
      </c>
      <c r="S599">
        <f t="shared" si="78"/>
        <v>1.1702906487792852E-2</v>
      </c>
      <c r="T599">
        <f t="shared" si="79"/>
        <v>0.10471934101669458</v>
      </c>
      <c r="U599">
        <v>2.3561643835616439</v>
      </c>
      <c r="V599">
        <v>4.4000000000000004</v>
      </c>
      <c r="W599" s="9" t="s">
        <v>115</v>
      </c>
    </row>
    <row r="600" spans="1:23">
      <c r="A600" t="s">
        <v>1149</v>
      </c>
      <c r="B600" t="s">
        <v>1150</v>
      </c>
      <c r="C600">
        <v>0.09</v>
      </c>
      <c r="D600">
        <v>0.04</v>
      </c>
      <c r="E600">
        <v>2.08</v>
      </c>
      <c r="F600">
        <v>0.09</v>
      </c>
      <c r="G600">
        <v>589.64000999999996</v>
      </c>
      <c r="H600">
        <v>0.81</v>
      </c>
      <c r="I600">
        <v>0.02</v>
      </c>
      <c r="J600">
        <v>2.5000000000000001E-2</v>
      </c>
      <c r="K600">
        <v>41</v>
      </c>
      <c r="L600">
        <v>1.6</v>
      </c>
      <c r="M600">
        <f t="shared" si="72"/>
        <v>1.7574534554065888</v>
      </c>
      <c r="N600">
        <f t="shared" si="73"/>
        <v>2.5398933638978938E-2</v>
      </c>
      <c r="O600">
        <f t="shared" si="74"/>
        <v>2.7551484749220667</v>
      </c>
      <c r="P600">
        <f t="shared" si="75"/>
        <v>0.13371594494289074</v>
      </c>
      <c r="Q600">
        <f t="shared" si="76"/>
        <v>0.10751798926525141</v>
      </c>
      <c r="R600">
        <f t="shared" si="77"/>
        <v>1.3781254876560961E-3</v>
      </c>
      <c r="S600">
        <f t="shared" si="78"/>
        <v>1.2616004267230086E-3</v>
      </c>
      <c r="T600">
        <f t="shared" si="79"/>
        <v>7.947543677659806E-2</v>
      </c>
      <c r="U600" s="2"/>
      <c r="V600" s="2"/>
      <c r="W600" s="9" t="s">
        <v>25</v>
      </c>
    </row>
    <row r="601" spans="1:23" s="7" customFormat="1">
      <c r="A601" t="s">
        <v>1151</v>
      </c>
      <c r="B601" t="s">
        <v>1152</v>
      </c>
      <c r="C601">
        <v>0.13</v>
      </c>
      <c r="D601">
        <v>0.05</v>
      </c>
      <c r="E601">
        <v>0.77</v>
      </c>
      <c r="F601">
        <v>0.08</v>
      </c>
      <c r="G601">
        <v>2.8180489999999998</v>
      </c>
      <c r="H601">
        <v>7.1000000000000005E-5</v>
      </c>
      <c r="I601">
        <v>0</v>
      </c>
      <c r="J601">
        <v>1.0999999999999999E-2</v>
      </c>
      <c r="K601">
        <v>64.19</v>
      </c>
      <c r="L601">
        <v>1.65</v>
      </c>
      <c r="M601">
        <f t="shared" si="72"/>
        <v>3.5804204223122624E-2</v>
      </c>
      <c r="N601">
        <f t="shared" si="73"/>
        <v>1.2399725864630699E-3</v>
      </c>
      <c r="O601">
        <f t="shared" si="74"/>
        <v>0.37467455065161581</v>
      </c>
      <c r="P601">
        <f t="shared" si="75"/>
        <v>2.7680957888976617E-2</v>
      </c>
      <c r="Q601">
        <f t="shared" si="76"/>
        <v>9.6309862685023534E-3</v>
      </c>
      <c r="R601">
        <f t="shared" si="77"/>
        <v>0</v>
      </c>
      <c r="S601">
        <f t="shared" si="78"/>
        <v>3.1466087703779841E-6</v>
      </c>
      <c r="T601">
        <f t="shared" si="79"/>
        <v>2.5951484027817547E-2</v>
      </c>
      <c r="U601">
        <v>6.0684931506849313</v>
      </c>
      <c r="V601">
        <v>6.84</v>
      </c>
      <c r="W601" s="9" t="s">
        <v>100</v>
      </c>
    </row>
    <row r="602" spans="1:23">
      <c r="A602" t="s">
        <v>1153</v>
      </c>
      <c r="B602" t="s">
        <v>1154</v>
      </c>
      <c r="C602">
        <v>-0.16</v>
      </c>
      <c r="D602">
        <v>0.01</v>
      </c>
      <c r="E602">
        <v>0.85</v>
      </c>
      <c r="F602">
        <v>0.06</v>
      </c>
      <c r="G602">
        <v>358</v>
      </c>
      <c r="H602">
        <v>1</v>
      </c>
      <c r="I602">
        <v>0.24</v>
      </c>
      <c r="J602">
        <v>4.2999999999999997E-2</v>
      </c>
      <c r="K602">
        <v>20.9</v>
      </c>
      <c r="L602">
        <v>1.3</v>
      </c>
      <c r="M602">
        <f t="shared" si="72"/>
        <v>0.93511799983859523</v>
      </c>
      <c r="N602">
        <f t="shared" si="73"/>
        <v>2.2071578029335362E-2</v>
      </c>
      <c r="O602">
        <f t="shared" si="74"/>
        <v>0.6358886013423688</v>
      </c>
      <c r="P602">
        <f t="shared" si="75"/>
        <v>5.0087190058437647E-2</v>
      </c>
      <c r="Q602">
        <f t="shared" si="76"/>
        <v>3.9552879509333949E-2</v>
      </c>
      <c r="R602">
        <f t="shared" si="77"/>
        <v>6.9634660079087923E-3</v>
      </c>
      <c r="S602">
        <f t="shared" si="78"/>
        <v>5.920750478048128E-4</v>
      </c>
      <c r="T602">
        <f t="shared" si="79"/>
        <v>2.9924169474934998E-2</v>
      </c>
      <c r="U602">
        <v>10.77</v>
      </c>
      <c r="V602">
        <v>3.41</v>
      </c>
      <c r="W602" s="9" t="s">
        <v>292</v>
      </c>
    </row>
    <row r="603" spans="1:23" s="7" customFormat="1">
      <c r="A603" t="s">
        <v>1155</v>
      </c>
      <c r="B603" t="s">
        <v>1156</v>
      </c>
      <c r="C603">
        <v>-0.52</v>
      </c>
      <c r="D603">
        <v>0.08</v>
      </c>
      <c r="E603">
        <v>0.84</v>
      </c>
      <c r="F603">
        <v>7.0000000000000007E-2</v>
      </c>
      <c r="G603">
        <v>21.997999</v>
      </c>
      <c r="H603">
        <v>8.9999999999999993E-3</v>
      </c>
      <c r="I603">
        <v>0.17</v>
      </c>
      <c r="J603">
        <v>0.03</v>
      </c>
      <c r="K603">
        <v>34.200000000000003</v>
      </c>
      <c r="L603">
        <v>1.1000000000000001</v>
      </c>
      <c r="M603">
        <f t="shared" si="72"/>
        <v>0.14503961480566568</v>
      </c>
      <c r="N603">
        <f t="shared" si="73"/>
        <v>4.0290724049633821E-3</v>
      </c>
      <c r="O603">
        <f t="shared" si="74"/>
        <v>0.41353806285103212</v>
      </c>
      <c r="P603">
        <f t="shared" si="75"/>
        <v>2.6635594178388837E-2</v>
      </c>
      <c r="Q603">
        <f t="shared" si="76"/>
        <v>1.3300931846085828E-2</v>
      </c>
      <c r="R603">
        <f t="shared" si="77"/>
        <v>2.1718094125633444E-3</v>
      </c>
      <c r="S603">
        <f t="shared" si="78"/>
        <v>5.6396683559859066E-5</v>
      </c>
      <c r="T603">
        <f t="shared" si="79"/>
        <v>2.2974336825057343E-2</v>
      </c>
      <c r="U603">
        <v>4.1123287671232873</v>
      </c>
      <c r="V603">
        <v>10.6</v>
      </c>
      <c r="W603" s="9" t="s">
        <v>33</v>
      </c>
    </row>
    <row r="604" spans="1:23">
      <c r="A604" t="s">
        <v>1157</v>
      </c>
      <c r="B604" t="s">
        <v>1158</v>
      </c>
      <c r="C604">
        <v>-0.17</v>
      </c>
      <c r="D604">
        <v>0.01</v>
      </c>
      <c r="E604">
        <v>0.88</v>
      </c>
      <c r="F604">
        <v>0.06</v>
      </c>
      <c r="G604">
        <v>613.09997999999996</v>
      </c>
      <c r="H604">
        <v>11.4</v>
      </c>
      <c r="I604">
        <v>0.41</v>
      </c>
      <c r="J604">
        <v>0.06</v>
      </c>
      <c r="K604" s="2"/>
      <c r="L604">
        <v>1.1000000000000001</v>
      </c>
      <c r="M604">
        <f t="shared" si="72"/>
        <v>1.354107621167193</v>
      </c>
      <c r="N604">
        <f t="shared" si="73"/>
        <v>3.5055182794271472E-2</v>
      </c>
      <c r="O604">
        <f t="shared" si="74"/>
        <v>0</v>
      </c>
      <c r="P604">
        <f t="shared" si="75"/>
        <v>3.8500876675010003E-2</v>
      </c>
      <c r="Q604">
        <f t="shared" si="76"/>
        <v>3.8500876675010003E-2</v>
      </c>
      <c r="R604">
        <f t="shared" si="77"/>
        <v>0</v>
      </c>
      <c r="S604">
        <f t="shared" si="78"/>
        <v>0</v>
      </c>
      <c r="T604">
        <f t="shared" si="79"/>
        <v>0</v>
      </c>
      <c r="U604">
        <v>4</v>
      </c>
      <c r="V604">
        <v>6.8</v>
      </c>
      <c r="W604" s="9" t="s">
        <v>292</v>
      </c>
    </row>
    <row r="605" spans="1:23">
      <c r="A605" t="s">
        <v>1159</v>
      </c>
      <c r="B605" t="s">
        <v>1158</v>
      </c>
      <c r="C605">
        <v>-0.17</v>
      </c>
      <c r="D605">
        <v>0.01</v>
      </c>
      <c r="E605">
        <v>0.88</v>
      </c>
      <c r="F605">
        <v>0.06</v>
      </c>
      <c r="G605">
        <v>152.6</v>
      </c>
      <c r="H605">
        <v>0.6</v>
      </c>
      <c r="I605">
        <v>0.02</v>
      </c>
      <c r="J605">
        <v>0.02</v>
      </c>
      <c r="K605" s="2"/>
      <c r="L605">
        <v>0.03</v>
      </c>
      <c r="M605">
        <f t="shared" si="72"/>
        <v>0.53579912926154227</v>
      </c>
      <c r="N605">
        <f t="shared" si="73"/>
        <v>1.2257976163305312E-2</v>
      </c>
      <c r="O605">
        <f t="shared" si="74"/>
        <v>0</v>
      </c>
      <c r="P605">
        <f t="shared" si="75"/>
        <v>7.2402099559671479E-4</v>
      </c>
      <c r="Q605">
        <f t="shared" si="76"/>
        <v>7.2402099559671479E-4</v>
      </c>
      <c r="R605">
        <f t="shared" si="77"/>
        <v>0</v>
      </c>
      <c r="S605">
        <f t="shared" si="78"/>
        <v>0</v>
      </c>
      <c r="T605">
        <f t="shared" si="79"/>
        <v>0</v>
      </c>
      <c r="U605" s="2"/>
      <c r="V605" s="2"/>
      <c r="W605" s="9" t="s">
        <v>292</v>
      </c>
    </row>
    <row r="606" spans="1:23">
      <c r="A606" t="s">
        <v>1160</v>
      </c>
      <c r="B606" t="s">
        <v>1161</v>
      </c>
      <c r="C606" s="2"/>
      <c r="D606" s="2"/>
      <c r="E606" s="2"/>
      <c r="F606" s="2"/>
      <c r="G606">
        <v>3138</v>
      </c>
      <c r="H606">
        <v>342</v>
      </c>
      <c r="I606">
        <v>0.32</v>
      </c>
      <c r="J606">
        <v>0.02</v>
      </c>
      <c r="K606" s="2"/>
      <c r="L606" s="2"/>
      <c r="M606">
        <f t="shared" si="72"/>
        <v>0</v>
      </c>
      <c r="N606" t="e">
        <f t="shared" si="73"/>
        <v>#DIV/0!</v>
      </c>
      <c r="O606">
        <f t="shared" si="74"/>
        <v>0</v>
      </c>
      <c r="P606" t="e">
        <f t="shared" si="75"/>
        <v>#DIV/0!</v>
      </c>
      <c r="Q606">
        <f t="shared" si="76"/>
        <v>0</v>
      </c>
      <c r="R606">
        <f t="shared" si="77"/>
        <v>0</v>
      </c>
      <c r="S606">
        <f t="shared" si="78"/>
        <v>0</v>
      </c>
      <c r="T606" t="e">
        <f t="shared" si="79"/>
        <v>#DIV/0!</v>
      </c>
      <c r="U606" s="2"/>
      <c r="V606" s="2"/>
      <c r="W606" s="5"/>
    </row>
    <row r="607" spans="1:23">
      <c r="A607" t="s">
        <v>1162</v>
      </c>
      <c r="B607" t="s">
        <v>1163</v>
      </c>
      <c r="C607">
        <v>-0.42</v>
      </c>
      <c r="D607">
        <v>0.03</v>
      </c>
      <c r="E607">
        <v>1</v>
      </c>
      <c r="F607">
        <v>0.06</v>
      </c>
      <c r="G607">
        <v>480.5</v>
      </c>
      <c r="H607">
        <v>0.5</v>
      </c>
      <c r="I607">
        <v>7.0000000000000007E-2</v>
      </c>
      <c r="J607">
        <v>0.03</v>
      </c>
      <c r="K607">
        <v>146.19999999999999</v>
      </c>
      <c r="L607">
        <v>2.7</v>
      </c>
      <c r="M607">
        <f t="shared" si="72"/>
        <v>1.2011585906549236</v>
      </c>
      <c r="N607">
        <f t="shared" si="73"/>
        <v>2.4037618907087131E-2</v>
      </c>
      <c r="O607">
        <f t="shared" si="74"/>
        <v>5.6189524333413665</v>
      </c>
      <c r="P607">
        <f t="shared" si="75"/>
        <v>0.24784838154060082</v>
      </c>
      <c r="Q607">
        <f t="shared" si="76"/>
        <v>0.10376998337908135</v>
      </c>
      <c r="R607">
        <f t="shared" si="77"/>
        <v>1.1857903838827125E-2</v>
      </c>
      <c r="S607">
        <f t="shared" si="78"/>
        <v>1.9489949473955491E-3</v>
      </c>
      <c r="T607">
        <f t="shared" si="79"/>
        <v>0.22475809733365465</v>
      </c>
      <c r="U607">
        <v>7.1369863013698627</v>
      </c>
      <c r="V607">
        <v>38.799999999999997</v>
      </c>
      <c r="W607" s="9" t="s">
        <v>25</v>
      </c>
    </row>
    <row r="608" spans="1:23">
      <c r="A608" t="s">
        <v>1164</v>
      </c>
      <c r="B608" t="s">
        <v>1165</v>
      </c>
      <c r="C608">
        <v>0.25</v>
      </c>
      <c r="D608">
        <v>0.02</v>
      </c>
      <c r="E608">
        <v>1.06</v>
      </c>
      <c r="F608">
        <v>0.08</v>
      </c>
      <c r="G608">
        <v>1973</v>
      </c>
      <c r="H608">
        <v>31</v>
      </c>
      <c r="I608">
        <v>0.46500000000000002</v>
      </c>
      <c r="J608">
        <v>0.03</v>
      </c>
      <c r="K608">
        <v>48.3</v>
      </c>
      <c r="L608">
        <v>2.7</v>
      </c>
      <c r="M608">
        <f t="shared" si="72"/>
        <v>3.1404467629750838</v>
      </c>
      <c r="N608">
        <f t="shared" si="73"/>
        <v>8.5579714543454935E-2</v>
      </c>
      <c r="O608">
        <f t="shared" si="74"/>
        <v>2.742621830783238</v>
      </c>
      <c r="P608">
        <f t="shared" si="75"/>
        <v>0.2124539150147968</v>
      </c>
      <c r="Q608">
        <f t="shared" si="76"/>
        <v>0.15331426383260333</v>
      </c>
      <c r="R608">
        <f t="shared" si="77"/>
        <v>4.8814486988518604E-2</v>
      </c>
      <c r="S608">
        <f t="shared" si="78"/>
        <v>1.4364128527501333E-2</v>
      </c>
      <c r="T608">
        <f t="shared" si="79"/>
        <v>0.13799355123437676</v>
      </c>
      <c r="U608">
        <v>5.0999999999999996</v>
      </c>
      <c r="V608">
        <v>2.9</v>
      </c>
      <c r="W608" s="9" t="s">
        <v>292</v>
      </c>
    </row>
    <row r="609" spans="1:23">
      <c r="A609" t="s">
        <v>1166</v>
      </c>
      <c r="B609" t="s">
        <v>1167</v>
      </c>
      <c r="C609" s="2"/>
      <c r="D609" s="2"/>
      <c r="E609" s="2"/>
      <c r="F609" s="2"/>
      <c r="G609">
        <v>1718</v>
      </c>
      <c r="H609">
        <v>11</v>
      </c>
      <c r="I609">
        <v>0.28899999999999998</v>
      </c>
      <c r="J609">
        <v>2E-3</v>
      </c>
      <c r="K609" s="2"/>
      <c r="L609" s="2"/>
      <c r="M609">
        <f t="shared" si="72"/>
        <v>0</v>
      </c>
      <c r="N609" t="e">
        <f t="shared" si="73"/>
        <v>#DIV/0!</v>
      </c>
      <c r="O609">
        <f t="shared" si="74"/>
        <v>0</v>
      </c>
      <c r="P609" t="e">
        <f t="shared" si="75"/>
        <v>#DIV/0!</v>
      </c>
      <c r="Q609">
        <f t="shared" si="76"/>
        <v>0</v>
      </c>
      <c r="R609">
        <f t="shared" si="77"/>
        <v>0</v>
      </c>
      <c r="S609">
        <f t="shared" si="78"/>
        <v>0</v>
      </c>
      <c r="T609" t="e">
        <f t="shared" si="79"/>
        <v>#DIV/0!</v>
      </c>
      <c r="U609" s="2">
        <f>1577/365</f>
        <v>4.3205479452054796</v>
      </c>
      <c r="V609" s="2"/>
      <c r="W609" s="5"/>
    </row>
    <row r="610" spans="1:23">
      <c r="A610" t="s">
        <v>1168</v>
      </c>
      <c r="B610" t="s">
        <v>1169</v>
      </c>
      <c r="C610">
        <v>0.25</v>
      </c>
      <c r="D610">
        <v>0.04</v>
      </c>
      <c r="E610">
        <v>1.37</v>
      </c>
      <c r="F610">
        <v>0.1</v>
      </c>
      <c r="G610">
        <v>352.2</v>
      </c>
      <c r="H610">
        <v>1.65</v>
      </c>
      <c r="I610">
        <v>0.17</v>
      </c>
      <c r="J610">
        <v>7.0000000000000007E-2</v>
      </c>
      <c r="K610">
        <v>73.599999999999994</v>
      </c>
      <c r="L610">
        <v>4.1500000000000004</v>
      </c>
      <c r="M610">
        <f t="shared" si="72"/>
        <v>1.0845207036441953</v>
      </c>
      <c r="N610">
        <f t="shared" si="73"/>
        <v>2.6603875210234183E-2</v>
      </c>
      <c r="O610">
        <f t="shared" si="74"/>
        <v>3.1078742817162626</v>
      </c>
      <c r="P610">
        <f t="shared" si="75"/>
        <v>0.23463812390723279</v>
      </c>
      <c r="Q610">
        <f t="shared" si="76"/>
        <v>0.1752401938739469</v>
      </c>
      <c r="R610">
        <f t="shared" si="77"/>
        <v>3.80843414194455E-2</v>
      </c>
      <c r="S610">
        <f t="shared" si="78"/>
        <v>4.8532960106301669E-3</v>
      </c>
      <c r="T610">
        <f t="shared" si="79"/>
        <v>0.15123475823436802</v>
      </c>
      <c r="U610">
        <v>9.3780821917808215</v>
      </c>
      <c r="V610">
        <v>11.8</v>
      </c>
      <c r="W610" s="9" t="s">
        <v>618</v>
      </c>
    </row>
    <row r="611" spans="1:23">
      <c r="A611" t="s">
        <v>1170</v>
      </c>
      <c r="B611" t="s">
        <v>1169</v>
      </c>
      <c r="C611">
        <v>0.25</v>
      </c>
      <c r="D611">
        <v>0.04</v>
      </c>
      <c r="E611">
        <v>1.37</v>
      </c>
      <c r="F611">
        <v>0.1</v>
      </c>
      <c r="G611">
        <v>2374</v>
      </c>
      <c r="H611">
        <v>174.5</v>
      </c>
      <c r="I611">
        <v>0.76</v>
      </c>
      <c r="J611">
        <v>0.20499999999999999</v>
      </c>
      <c r="K611">
        <v>93.3</v>
      </c>
      <c r="L611">
        <v>96.1</v>
      </c>
      <c r="M611">
        <f t="shared" si="72"/>
        <v>3.8698912053663381</v>
      </c>
      <c r="N611">
        <f t="shared" si="73"/>
        <v>0.21172568561057478</v>
      </c>
      <c r="O611">
        <f t="shared" si="74"/>
        <v>4.9082616270485486</v>
      </c>
      <c r="P611">
        <f t="shared" si="75"/>
        <v>5.376589603002544</v>
      </c>
      <c r="Q611">
        <f t="shared" si="76"/>
        <v>5.0555620831657597</v>
      </c>
      <c r="R611">
        <f t="shared" si="77"/>
        <v>1.8103862724767132</v>
      </c>
      <c r="S611">
        <f t="shared" si="78"/>
        <v>0.1202599907217034</v>
      </c>
      <c r="T611">
        <f t="shared" si="79"/>
        <v>0.23884484803155953</v>
      </c>
      <c r="U611">
        <v>9.3780821917808215</v>
      </c>
      <c r="V611">
        <v>11.8</v>
      </c>
      <c r="W611" s="9" t="s">
        <v>618</v>
      </c>
    </row>
    <row r="612" spans="1:23">
      <c r="A612" t="s">
        <v>1171</v>
      </c>
      <c r="B612" t="s">
        <v>1172</v>
      </c>
      <c r="C612">
        <v>-7.0000000000000007E-2</v>
      </c>
      <c r="D612">
        <v>0.01</v>
      </c>
      <c r="E612">
        <v>0.94</v>
      </c>
      <c r="F612">
        <v>7.0000000000000007E-2</v>
      </c>
      <c r="G612">
        <v>2496</v>
      </c>
      <c r="H612">
        <v>176</v>
      </c>
      <c r="I612">
        <v>0.1</v>
      </c>
      <c r="J612">
        <v>7.4999999999999997E-2</v>
      </c>
      <c r="K612">
        <v>24.1</v>
      </c>
      <c r="L612">
        <v>1.5</v>
      </c>
      <c r="M612">
        <f t="shared" si="72"/>
        <v>3.5292067043077657</v>
      </c>
      <c r="N612">
        <f t="shared" si="73"/>
        <v>0.18761209997120318</v>
      </c>
      <c r="O612">
        <f t="shared" si="74"/>
        <v>1.5353647251127294</v>
      </c>
      <c r="P612">
        <f t="shared" si="75"/>
        <v>0.12798356799723606</v>
      </c>
      <c r="Q612">
        <f t="shared" si="76"/>
        <v>9.5562119820294361E-2</v>
      </c>
      <c r="R612">
        <f t="shared" si="77"/>
        <v>1.1631550947823706E-2</v>
      </c>
      <c r="S612">
        <f t="shared" si="78"/>
        <v>3.6087632427863288E-2</v>
      </c>
      <c r="T612">
        <f t="shared" si="79"/>
        <v>7.6223780679355355E-2</v>
      </c>
      <c r="U612">
        <v>5.5561643835616437</v>
      </c>
      <c r="V612">
        <v>1.79</v>
      </c>
      <c r="W612" s="9" t="s">
        <v>109</v>
      </c>
    </row>
    <row r="613" spans="1:23">
      <c r="A613" t="s">
        <v>1173</v>
      </c>
      <c r="B613" t="s">
        <v>1174</v>
      </c>
      <c r="C613">
        <v>0.28999999999999998</v>
      </c>
      <c r="D613">
        <v>0.1</v>
      </c>
      <c r="E613">
        <v>1.17</v>
      </c>
      <c r="F613">
        <v>0.09</v>
      </c>
      <c r="G613">
        <v>1103</v>
      </c>
      <c r="H613">
        <v>33</v>
      </c>
      <c r="I613">
        <v>0.03</v>
      </c>
      <c r="J613">
        <v>0.03</v>
      </c>
      <c r="K613" s="2"/>
      <c r="L613" s="2"/>
      <c r="M613">
        <f t="shared" si="72"/>
        <v>2.2025057585664527</v>
      </c>
      <c r="N613">
        <f t="shared" si="73"/>
        <v>7.1548875730283581E-2</v>
      </c>
      <c r="O613">
        <f t="shared" si="74"/>
        <v>0</v>
      </c>
      <c r="P613">
        <f t="shared" si="75"/>
        <v>0</v>
      </c>
      <c r="Q613">
        <f t="shared" si="76"/>
        <v>0</v>
      </c>
      <c r="R613">
        <f t="shared" si="77"/>
        <v>0</v>
      </c>
      <c r="S613">
        <f t="shared" si="78"/>
        <v>0</v>
      </c>
      <c r="T613">
        <f t="shared" si="79"/>
        <v>0</v>
      </c>
      <c r="U613" s="2"/>
      <c r="V613" s="2"/>
      <c r="W613" s="9" t="s">
        <v>445</v>
      </c>
    </row>
    <row r="614" spans="1:23" s="7" customFormat="1">
      <c r="A614" t="s">
        <v>1175</v>
      </c>
      <c r="B614" t="s">
        <v>1176</v>
      </c>
      <c r="C614">
        <v>0.36</v>
      </c>
      <c r="D614">
        <v>0.06</v>
      </c>
      <c r="E614">
        <v>1.1599999999999999</v>
      </c>
      <c r="F614">
        <v>0.09</v>
      </c>
      <c r="G614">
        <v>6.2771100000000004</v>
      </c>
      <c r="H614">
        <v>2.1000000000000001E-4</v>
      </c>
      <c r="I614">
        <v>0.1249</v>
      </c>
      <c r="J614">
        <v>8.6999999999999994E-3</v>
      </c>
      <c r="K614">
        <v>184.7</v>
      </c>
      <c r="L614">
        <v>3.7</v>
      </c>
      <c r="M614">
        <f t="shared" si="72"/>
        <v>7.0005244962947091E-2</v>
      </c>
      <c r="N614">
        <f t="shared" si="73"/>
        <v>1.8104811464257418E-3</v>
      </c>
      <c r="O614">
        <f t="shared" si="74"/>
        <v>1.8357833398712251</v>
      </c>
      <c r="P614">
        <f t="shared" si="75"/>
        <v>0.10184719348856261</v>
      </c>
      <c r="Q614">
        <f t="shared" si="76"/>
        <v>3.6775302422975276E-2</v>
      </c>
      <c r="R614">
        <f t="shared" si="77"/>
        <v>2.0264295721948039E-3</v>
      </c>
      <c r="S614">
        <f t="shared" si="78"/>
        <v>2.0471974171391898E-5</v>
      </c>
      <c r="T614">
        <f t="shared" si="79"/>
        <v>9.4954310682994411E-2</v>
      </c>
      <c r="U614" s="2"/>
      <c r="V614">
        <v>13</v>
      </c>
      <c r="W614" s="9" t="s">
        <v>33</v>
      </c>
    </row>
    <row r="615" spans="1:23">
      <c r="A615" t="s">
        <v>1177</v>
      </c>
      <c r="B615" t="s">
        <v>1178</v>
      </c>
      <c r="C615">
        <v>-0.06</v>
      </c>
      <c r="D615">
        <v>0.02</v>
      </c>
      <c r="E615">
        <v>0.86</v>
      </c>
      <c r="F615">
        <v>0.06</v>
      </c>
      <c r="G615">
        <v>8.6669997999999993</v>
      </c>
      <c r="H615">
        <v>3.0000000000000001E-3</v>
      </c>
      <c r="I615">
        <v>0.1</v>
      </c>
      <c r="J615">
        <v>0.04</v>
      </c>
      <c r="K615">
        <v>3.51</v>
      </c>
      <c r="L615">
        <v>0.15</v>
      </c>
      <c r="M615">
        <f t="shared" si="72"/>
        <v>7.856276593838285E-2</v>
      </c>
      <c r="N615">
        <f t="shared" si="73"/>
        <v>1.8271310112484168E-3</v>
      </c>
      <c r="O615">
        <f t="shared" si="74"/>
        <v>3.1912201534387501E-2</v>
      </c>
      <c r="P615">
        <f t="shared" si="75"/>
        <v>2.0198063003038576E-3</v>
      </c>
      <c r="Q615">
        <f t="shared" si="76"/>
        <v>1.3637692963413463E-3</v>
      </c>
      <c r="R615">
        <f t="shared" si="77"/>
        <v>1.2893818801772727E-4</v>
      </c>
      <c r="S615">
        <f t="shared" si="78"/>
        <v>3.68203556833906E-6</v>
      </c>
      <c r="T615">
        <f t="shared" si="79"/>
        <v>1.4842884434598839E-3</v>
      </c>
      <c r="U615">
        <v>2.2630136986301368</v>
      </c>
      <c r="V615">
        <v>0.81</v>
      </c>
      <c r="W615" s="9" t="s">
        <v>292</v>
      </c>
    </row>
    <row r="616" spans="1:23">
      <c r="A616" t="s">
        <v>1179</v>
      </c>
      <c r="B616" t="s">
        <v>1178</v>
      </c>
      <c r="C616">
        <v>-0.06</v>
      </c>
      <c r="D616">
        <v>0.02</v>
      </c>
      <c r="E616">
        <v>0.86</v>
      </c>
      <c r="F616">
        <v>0.06</v>
      </c>
      <c r="G616">
        <v>31.559999000000001</v>
      </c>
      <c r="H616">
        <v>0.04</v>
      </c>
      <c r="I616">
        <v>0.13</v>
      </c>
      <c r="J616">
        <v>0.06</v>
      </c>
      <c r="K616">
        <v>2.66</v>
      </c>
      <c r="L616">
        <v>0.16</v>
      </c>
      <c r="M616">
        <f t="shared" si="72"/>
        <v>0.18594973393782274</v>
      </c>
      <c r="N616">
        <f t="shared" si="73"/>
        <v>4.3272657620502036E-3</v>
      </c>
      <c r="O616">
        <f t="shared" si="74"/>
        <v>3.7076773594962129E-2</v>
      </c>
      <c r="P616">
        <f t="shared" si="75"/>
        <v>2.8345011456532682E-3</v>
      </c>
      <c r="Q616">
        <f t="shared" si="76"/>
        <v>2.2301818703736615E-3</v>
      </c>
      <c r="R616">
        <f t="shared" si="77"/>
        <v>2.941703123188939E-4</v>
      </c>
      <c r="S616">
        <f t="shared" si="78"/>
        <v>1.5664036658117827E-5</v>
      </c>
      <c r="T616">
        <f t="shared" si="79"/>
        <v>1.7245010974400988E-3</v>
      </c>
      <c r="U616">
        <v>2.2630136986301368</v>
      </c>
      <c r="V616">
        <v>0.81</v>
      </c>
      <c r="W616" s="9" t="s">
        <v>292</v>
      </c>
    </row>
    <row r="617" spans="1:23">
      <c r="A617" t="s">
        <v>1180</v>
      </c>
      <c r="B617" t="s">
        <v>1178</v>
      </c>
      <c r="C617">
        <v>-0.06</v>
      </c>
      <c r="D617">
        <v>0.02</v>
      </c>
      <c r="E617">
        <v>0.86</v>
      </c>
      <c r="F617">
        <v>0.06</v>
      </c>
      <c r="G617">
        <v>197</v>
      </c>
      <c r="H617">
        <v>3</v>
      </c>
      <c r="I617">
        <v>7.0000000000000007E-2</v>
      </c>
      <c r="J617">
        <v>7.0000000000000007E-2</v>
      </c>
      <c r="K617">
        <v>2.2000000000000002</v>
      </c>
      <c r="L617">
        <v>0.19</v>
      </c>
      <c r="M617">
        <f t="shared" si="72"/>
        <v>0.63039833614372875</v>
      </c>
      <c r="N617">
        <f t="shared" si="73"/>
        <v>1.5996496074351933E-2</v>
      </c>
      <c r="O617">
        <f t="shared" si="74"/>
        <v>5.680508875208972E-2</v>
      </c>
      <c r="P617">
        <f t="shared" si="75"/>
        <v>5.5865786031370802E-3</v>
      </c>
      <c r="Q617">
        <f t="shared" si="76"/>
        <v>4.9058940285895657E-3</v>
      </c>
      <c r="R617">
        <f t="shared" si="77"/>
        <v>2.7971554103631762E-4</v>
      </c>
      <c r="S617">
        <f t="shared" si="78"/>
        <v>2.8835070432532863E-4</v>
      </c>
      <c r="T617">
        <f t="shared" si="79"/>
        <v>2.6420971512599871E-3</v>
      </c>
      <c r="U617">
        <v>2.2630136986301368</v>
      </c>
      <c r="V617">
        <v>0.81</v>
      </c>
      <c r="W617" s="9" t="s">
        <v>292</v>
      </c>
    </row>
    <row r="618" spans="1:23">
      <c r="A618" t="s">
        <v>1181</v>
      </c>
      <c r="B618" t="s">
        <v>1182</v>
      </c>
      <c r="C618">
        <v>0.18</v>
      </c>
      <c r="D618">
        <v>0.01</v>
      </c>
      <c r="E618">
        <v>1</v>
      </c>
      <c r="F618">
        <v>7.0000000000000007E-2</v>
      </c>
      <c r="G618">
        <v>2068</v>
      </c>
      <c r="H618">
        <v>39</v>
      </c>
      <c r="I618">
        <v>3.4000000000000002E-2</v>
      </c>
      <c r="J618">
        <v>3.85E-2</v>
      </c>
      <c r="K618">
        <v>30.4</v>
      </c>
      <c r="L618">
        <v>1.3</v>
      </c>
      <c r="M618">
        <f t="shared" si="72"/>
        <v>3.1781308936553154</v>
      </c>
      <c r="N618">
        <f t="shared" si="73"/>
        <v>8.4236241038074769E-2</v>
      </c>
      <c r="O618">
        <f t="shared" si="74"/>
        <v>1.9040692974841227</v>
      </c>
      <c r="P618">
        <f t="shared" si="75"/>
        <v>0.12113981648690977</v>
      </c>
      <c r="Q618">
        <f t="shared" si="76"/>
        <v>8.1424016010834183E-2</v>
      </c>
      <c r="R618">
        <f t="shared" si="77"/>
        <v>2.4953112902582554E-3</v>
      </c>
      <c r="S618">
        <f t="shared" si="78"/>
        <v>1.1969487846853765E-2</v>
      </c>
      <c r="T618">
        <f t="shared" si="79"/>
        <v>8.8856567215925733E-2</v>
      </c>
      <c r="U618">
        <v>7.5</v>
      </c>
      <c r="V618">
        <v>4.3</v>
      </c>
      <c r="W618" s="9" t="s">
        <v>292</v>
      </c>
    </row>
    <row r="619" spans="1:23">
      <c r="A619" t="s">
        <v>1183</v>
      </c>
      <c r="B619" t="s">
        <v>1184</v>
      </c>
      <c r="C619">
        <v>0.28000000000000003</v>
      </c>
      <c r="D619">
        <v>0.03</v>
      </c>
      <c r="E619">
        <v>0.95</v>
      </c>
      <c r="F619">
        <v>7.0000000000000007E-2</v>
      </c>
      <c r="G619">
        <v>615</v>
      </c>
      <c r="H619">
        <v>7</v>
      </c>
      <c r="I619">
        <v>0.19</v>
      </c>
      <c r="J619">
        <v>0.16</v>
      </c>
      <c r="K619">
        <v>7.76</v>
      </c>
      <c r="L619">
        <v>0.57999999999999996</v>
      </c>
      <c r="M619">
        <f t="shared" si="72"/>
        <v>1.3919683779814354</v>
      </c>
      <c r="N619">
        <f t="shared" si="73"/>
        <v>3.5783103372062218E-2</v>
      </c>
      <c r="O619">
        <f t="shared" si="74"/>
        <v>0.30798434576882572</v>
      </c>
      <c r="P619">
        <f t="shared" si="75"/>
        <v>2.9231805086077981E-2</v>
      </c>
      <c r="Q619">
        <f t="shared" si="76"/>
        <v>2.3019448523958621E-2</v>
      </c>
      <c r="R619">
        <f t="shared" si="77"/>
        <v>9.7133770218615027E-3</v>
      </c>
      <c r="S619">
        <f t="shared" si="78"/>
        <v>1.1685042928898538E-3</v>
      </c>
      <c r="T619">
        <f t="shared" si="79"/>
        <v>1.5129055581626529E-2</v>
      </c>
      <c r="U619">
        <v>7.065753424657534</v>
      </c>
      <c r="V619">
        <v>2.63</v>
      </c>
      <c r="W619" s="9" t="s">
        <v>292</v>
      </c>
    </row>
    <row r="620" spans="1:23">
      <c r="A620" t="s">
        <v>1185</v>
      </c>
      <c r="B620" t="s">
        <v>1186</v>
      </c>
      <c r="C620">
        <v>-0.02</v>
      </c>
      <c r="D620">
        <v>0.01</v>
      </c>
      <c r="E620">
        <v>1.08</v>
      </c>
      <c r="F620">
        <v>7.0000000000000007E-2</v>
      </c>
      <c r="G620">
        <v>3658</v>
      </c>
      <c r="H620">
        <v>32</v>
      </c>
      <c r="I620">
        <v>0.22</v>
      </c>
      <c r="J620">
        <v>0.03</v>
      </c>
      <c r="K620">
        <v>41</v>
      </c>
      <c r="L620">
        <v>1.3</v>
      </c>
      <c r="M620">
        <f t="shared" si="72"/>
        <v>4.7691590868353799</v>
      </c>
      <c r="N620">
        <f t="shared" si="73"/>
        <v>0.106725340299725</v>
      </c>
      <c r="O620">
        <f t="shared" si="74"/>
        <v>3.1909375156313673</v>
      </c>
      <c r="P620">
        <f t="shared" si="75"/>
        <v>0.17269588798766106</v>
      </c>
      <c r="Q620">
        <f t="shared" si="76"/>
        <v>0.10117606756879946</v>
      </c>
      <c r="R620">
        <f t="shared" si="77"/>
        <v>2.213134468596787E-2</v>
      </c>
      <c r="S620">
        <f t="shared" si="78"/>
        <v>9.3047202934393811E-3</v>
      </c>
      <c r="T620">
        <f t="shared" si="79"/>
        <v>0.1378800161075282</v>
      </c>
      <c r="U620">
        <v>12.36986301369863</v>
      </c>
      <c r="V620">
        <v>3.7</v>
      </c>
      <c r="W620" s="9" t="s">
        <v>109</v>
      </c>
    </row>
    <row r="621" spans="1:23">
      <c r="A621" t="s">
        <v>1187</v>
      </c>
      <c r="B621" t="s">
        <v>1188</v>
      </c>
      <c r="C621">
        <v>0.25</v>
      </c>
      <c r="D621">
        <v>0.1</v>
      </c>
      <c r="E621">
        <v>1.1399999999999999</v>
      </c>
      <c r="F621">
        <v>0.09</v>
      </c>
      <c r="G621">
        <v>39.475000000000001</v>
      </c>
      <c r="H621">
        <v>4.0000000000000001E-3</v>
      </c>
      <c r="I621">
        <v>0.42299999999999999</v>
      </c>
      <c r="J621">
        <v>6.0000000000000001E-3</v>
      </c>
      <c r="K621" s="2"/>
      <c r="L621" s="2"/>
      <c r="M621">
        <f t="shared" si="72"/>
        <v>0.23713070906696396</v>
      </c>
      <c r="N621">
        <f t="shared" si="73"/>
        <v>6.240302378061187E-3</v>
      </c>
      <c r="O621">
        <f t="shared" si="74"/>
        <v>0</v>
      </c>
      <c r="P621">
        <f t="shared" si="75"/>
        <v>0</v>
      </c>
      <c r="Q621">
        <f t="shared" si="76"/>
        <v>0</v>
      </c>
      <c r="R621">
        <f t="shared" si="77"/>
        <v>0</v>
      </c>
      <c r="S621">
        <f t="shared" si="78"/>
        <v>0</v>
      </c>
      <c r="T621">
        <f t="shared" si="79"/>
        <v>0</v>
      </c>
      <c r="U621" s="2"/>
      <c r="V621" s="2"/>
      <c r="W621" s="9" t="s">
        <v>445</v>
      </c>
    </row>
    <row r="622" spans="1:23" s="7" customFormat="1">
      <c r="A622" s="7" t="s">
        <v>1189</v>
      </c>
      <c r="B622" s="7" t="s">
        <v>1190</v>
      </c>
      <c r="M622" s="7">
        <f t="shared" si="72"/>
        <v>0</v>
      </c>
      <c r="N622" s="7" t="e">
        <f t="shared" si="73"/>
        <v>#DIV/0!</v>
      </c>
      <c r="O622" s="7">
        <f t="shared" si="74"/>
        <v>0</v>
      </c>
      <c r="P622" s="7" t="e">
        <f t="shared" si="75"/>
        <v>#DIV/0!</v>
      </c>
      <c r="Q622" s="7">
        <f t="shared" si="76"/>
        <v>0</v>
      </c>
      <c r="R622" s="7">
        <f t="shared" si="77"/>
        <v>0</v>
      </c>
      <c r="S622" s="7" t="e">
        <f t="shared" si="78"/>
        <v>#DIV/0!</v>
      </c>
      <c r="T622" s="7" t="e">
        <f t="shared" si="79"/>
        <v>#DIV/0!</v>
      </c>
      <c r="W622" s="8"/>
    </row>
    <row r="623" spans="1:23">
      <c r="A623" t="s">
        <v>1191</v>
      </c>
      <c r="B623" t="s">
        <v>1192</v>
      </c>
      <c r="C623" s="2"/>
      <c r="D623" s="2"/>
      <c r="E623" s="2"/>
      <c r="F623" s="2"/>
      <c r="G623">
        <v>2.5485799</v>
      </c>
      <c r="H623">
        <v>1.6000000000000001E-4</v>
      </c>
      <c r="I623">
        <v>2.9000000000000001E-2</v>
      </c>
      <c r="J623">
        <v>0.02</v>
      </c>
      <c r="K623" s="2"/>
      <c r="L623" s="2"/>
      <c r="M623">
        <f t="shared" si="72"/>
        <v>0</v>
      </c>
      <c r="N623" t="e">
        <f t="shared" si="73"/>
        <v>#DIV/0!</v>
      </c>
      <c r="O623">
        <f t="shared" si="74"/>
        <v>0</v>
      </c>
      <c r="P623" t="e">
        <f t="shared" si="75"/>
        <v>#DIV/0!</v>
      </c>
      <c r="Q623">
        <f t="shared" si="76"/>
        <v>0</v>
      </c>
      <c r="R623">
        <f t="shared" si="77"/>
        <v>0</v>
      </c>
      <c r="S623">
        <f t="shared" si="78"/>
        <v>0</v>
      </c>
      <c r="T623" t="e">
        <f t="shared" si="79"/>
        <v>#DIV/0!</v>
      </c>
      <c r="U623">
        <v>0.21917808219178081</v>
      </c>
      <c r="V623">
        <v>14.8</v>
      </c>
      <c r="W623" s="5"/>
    </row>
    <row r="624" spans="1:23">
      <c r="A624" t="s">
        <v>1193</v>
      </c>
      <c r="B624" t="s">
        <v>1194</v>
      </c>
      <c r="C624">
        <v>0.05</v>
      </c>
      <c r="D624">
        <v>0.02</v>
      </c>
      <c r="E624">
        <v>0.89</v>
      </c>
      <c r="F624">
        <v>0.06</v>
      </c>
      <c r="G624">
        <v>1260</v>
      </c>
      <c r="H624">
        <v>7</v>
      </c>
      <c r="I624">
        <v>0.25600000000000001</v>
      </c>
      <c r="J624">
        <v>8.9999999999999993E-3</v>
      </c>
      <c r="K624">
        <v>64.290000000000006</v>
      </c>
      <c r="L624">
        <v>0.48</v>
      </c>
      <c r="M624">
        <f t="shared" si="72"/>
        <v>2.1970930788013598</v>
      </c>
      <c r="N624">
        <f t="shared" si="73"/>
        <v>5.0038965631187912E-2</v>
      </c>
      <c r="O624">
        <f t="shared" si="74"/>
        <v>3.0550504653124926</v>
      </c>
      <c r="P624">
        <f t="shared" si="75"/>
        <v>0.13950576494512451</v>
      </c>
      <c r="Q624">
        <f t="shared" si="76"/>
        <v>2.2809522839477309E-2</v>
      </c>
      <c r="R624">
        <f t="shared" si="77"/>
        <v>7.5324852237004117E-3</v>
      </c>
      <c r="S624">
        <f t="shared" si="78"/>
        <v>5.6575008616898013E-3</v>
      </c>
      <c r="T624">
        <f t="shared" si="79"/>
        <v>0.13730563889044908</v>
      </c>
      <c r="U624">
        <v>4.3452054794520549</v>
      </c>
      <c r="V624">
        <v>1.7</v>
      </c>
      <c r="W624" s="9" t="s">
        <v>109</v>
      </c>
    </row>
    <row r="625" spans="1:23">
      <c r="A625" t="s">
        <v>1195</v>
      </c>
      <c r="B625" t="s">
        <v>1196</v>
      </c>
      <c r="C625">
        <v>0.27</v>
      </c>
      <c r="D625">
        <v>0.06</v>
      </c>
      <c r="E625">
        <v>1.0900000000000001</v>
      </c>
      <c r="F625">
        <v>0.09</v>
      </c>
      <c r="G625">
        <v>188.3</v>
      </c>
      <c r="H625">
        <v>0.9</v>
      </c>
      <c r="I625">
        <v>0.19</v>
      </c>
      <c r="J625">
        <v>0.05</v>
      </c>
      <c r="K625">
        <v>102</v>
      </c>
      <c r="L625">
        <v>5</v>
      </c>
      <c r="M625">
        <f t="shared" si="72"/>
        <v>0.6619834567246895</v>
      </c>
      <c r="N625">
        <f t="shared" si="73"/>
        <v>1.8341424153985136E-2</v>
      </c>
      <c r="O625">
        <f t="shared" si="74"/>
        <v>2.9903871862087246</v>
      </c>
      <c r="P625">
        <f t="shared" si="75"/>
        <v>0.22243023546866542</v>
      </c>
      <c r="Q625">
        <f t="shared" si="76"/>
        <v>0.14658760716709429</v>
      </c>
      <c r="R625">
        <f t="shared" si="77"/>
        <v>2.9472640594442247E-2</v>
      </c>
      <c r="S625">
        <f t="shared" si="78"/>
        <v>4.7642918526957919E-3</v>
      </c>
      <c r="T625">
        <f t="shared" si="79"/>
        <v>0.16460846896561782</v>
      </c>
      <c r="U625">
        <v>6.3232876712328769</v>
      </c>
      <c r="V625">
        <v>7.9</v>
      </c>
      <c r="W625" s="9" t="s">
        <v>33</v>
      </c>
    </row>
    <row r="626" spans="1:23">
      <c r="A626" t="s">
        <v>1197</v>
      </c>
      <c r="B626" t="s">
        <v>1196</v>
      </c>
      <c r="C626">
        <v>0.27</v>
      </c>
      <c r="D626">
        <v>0.06</v>
      </c>
      <c r="E626">
        <v>1.0900000000000001</v>
      </c>
      <c r="F626">
        <v>0.09</v>
      </c>
      <c r="G626">
        <v>377.8</v>
      </c>
      <c r="H626">
        <v>2.4</v>
      </c>
      <c r="I626">
        <v>0.14000000000000001</v>
      </c>
      <c r="J626">
        <v>0.09</v>
      </c>
      <c r="K626">
        <v>68</v>
      </c>
      <c r="L626">
        <v>4</v>
      </c>
      <c r="M626">
        <f t="shared" si="72"/>
        <v>1.0530643050775617</v>
      </c>
      <c r="N626">
        <f t="shared" si="73"/>
        <v>2.9324534051563534E-2</v>
      </c>
      <c r="O626">
        <f t="shared" si="74"/>
        <v>2.5358625092916367</v>
      </c>
      <c r="P626">
        <f t="shared" si="75"/>
        <v>0.20694736816701126</v>
      </c>
      <c r="Q626">
        <f t="shared" si="76"/>
        <v>0.14916838289950801</v>
      </c>
      <c r="R626">
        <f t="shared" si="77"/>
        <v>3.2590644244262154E-2</v>
      </c>
      <c r="S626">
        <f t="shared" si="78"/>
        <v>5.3697459169754066E-3</v>
      </c>
      <c r="T626">
        <f t="shared" si="79"/>
        <v>0.1395887619793561</v>
      </c>
      <c r="U626">
        <v>6.3232876712328769</v>
      </c>
      <c r="V626">
        <v>7.9</v>
      </c>
      <c r="W626" s="9" t="s">
        <v>33</v>
      </c>
    </row>
    <row r="627" spans="1:23">
      <c r="A627" t="s">
        <v>1198</v>
      </c>
      <c r="B627" t="s">
        <v>1199</v>
      </c>
      <c r="C627">
        <v>0.16</v>
      </c>
      <c r="D627">
        <v>0.04</v>
      </c>
      <c r="E627">
        <v>1.17</v>
      </c>
      <c r="F627">
        <v>7.0000000000000007E-2</v>
      </c>
      <c r="G627">
        <v>1770</v>
      </c>
      <c r="H627">
        <v>40</v>
      </c>
      <c r="I627">
        <v>7.3999999999999996E-2</v>
      </c>
      <c r="J627">
        <v>7.0999999999999994E-2</v>
      </c>
      <c r="K627">
        <v>16.2</v>
      </c>
      <c r="L627">
        <v>1.1000000000000001</v>
      </c>
      <c r="M627">
        <f t="shared" si="72"/>
        <v>3.0189011199161579</v>
      </c>
      <c r="N627">
        <f t="shared" si="73"/>
        <v>7.5454762097990333E-2</v>
      </c>
      <c r="O627">
        <f t="shared" si="74"/>
        <v>1.0673687111462808</v>
      </c>
      <c r="P627">
        <f t="shared" si="75"/>
        <v>8.4626445300611017E-2</v>
      </c>
      <c r="Q627">
        <f t="shared" si="76"/>
        <v>7.247565322598204E-2</v>
      </c>
      <c r="R627">
        <f t="shared" si="77"/>
        <v>5.6388334603916634E-3</v>
      </c>
      <c r="S627">
        <f t="shared" si="78"/>
        <v>8.0404422685218975E-3</v>
      </c>
      <c r="T627">
        <f t="shared" si="79"/>
        <v>4.257311098589156E-2</v>
      </c>
      <c r="U627">
        <v>4.838356164383562</v>
      </c>
      <c r="V627">
        <v>4</v>
      </c>
      <c r="W627" s="9" t="s">
        <v>25</v>
      </c>
    </row>
    <row r="628" spans="1:23">
      <c r="A628" t="s">
        <v>1200</v>
      </c>
      <c r="B628" t="s">
        <v>1201</v>
      </c>
      <c r="C628" s="2"/>
      <c r="D628" s="2"/>
      <c r="E628" s="2"/>
      <c r="F628" s="2"/>
      <c r="G628">
        <v>6936.3</v>
      </c>
      <c r="H628">
        <v>134.69999999999999</v>
      </c>
      <c r="I628">
        <v>0.53200000000000003</v>
      </c>
      <c r="J628">
        <v>6.0000000000000001E-3</v>
      </c>
      <c r="K628" s="2"/>
      <c r="L628" s="2"/>
      <c r="M628">
        <f t="shared" si="72"/>
        <v>0</v>
      </c>
      <c r="N628" t="e">
        <f t="shared" si="73"/>
        <v>#DIV/0!</v>
      </c>
      <c r="O628">
        <f t="shared" si="74"/>
        <v>0</v>
      </c>
      <c r="P628" t="e">
        <f t="shared" si="75"/>
        <v>#DIV/0!</v>
      </c>
      <c r="Q628">
        <f t="shared" si="76"/>
        <v>0</v>
      </c>
      <c r="R628">
        <f t="shared" si="77"/>
        <v>0</v>
      </c>
      <c r="S628">
        <f t="shared" si="78"/>
        <v>0</v>
      </c>
      <c r="T628" t="e">
        <f t="shared" si="79"/>
        <v>#DIV/0!</v>
      </c>
      <c r="U628" s="2"/>
      <c r="V628" s="2"/>
      <c r="W628" s="5"/>
    </row>
    <row r="629" spans="1:23">
      <c r="A629" t="s">
        <v>1202</v>
      </c>
      <c r="B629" t="s">
        <v>1203</v>
      </c>
      <c r="C629">
        <v>0.16</v>
      </c>
      <c r="D629">
        <v>0.05</v>
      </c>
      <c r="E629">
        <v>1.17</v>
      </c>
      <c r="F629">
        <v>0.09</v>
      </c>
      <c r="G629">
        <v>51.637999999999998</v>
      </c>
      <c r="H629">
        <v>4.0000000000000001E-3</v>
      </c>
      <c r="I629">
        <v>0.63</v>
      </c>
      <c r="J629">
        <v>0.01</v>
      </c>
      <c r="K629">
        <v>108</v>
      </c>
      <c r="L629">
        <v>4</v>
      </c>
      <c r="M629">
        <f t="shared" si="72"/>
        <v>0.28609679088635942</v>
      </c>
      <c r="N629">
        <f t="shared" si="73"/>
        <v>7.3358300289748136E-3</v>
      </c>
      <c r="O629">
        <f t="shared" si="74"/>
        <v>1.7058556876314594</v>
      </c>
      <c r="P629">
        <f t="shared" si="75"/>
        <v>0.10937064283697057</v>
      </c>
      <c r="Q629">
        <f t="shared" si="76"/>
        <v>6.3179840282646643E-2</v>
      </c>
      <c r="R629">
        <f t="shared" si="77"/>
        <v>1.7819417728532908E-2</v>
      </c>
      <c r="S629">
        <f t="shared" si="78"/>
        <v>4.4046520976321292E-5</v>
      </c>
      <c r="T629">
        <f t="shared" si="79"/>
        <v>8.747977885289536E-2</v>
      </c>
      <c r="U629">
        <v>12.6027397260274</v>
      </c>
      <c r="V629">
        <v>12.8</v>
      </c>
      <c r="W629" s="9" t="s">
        <v>33</v>
      </c>
    </row>
    <row r="630" spans="1:23">
      <c r="A630" t="s">
        <v>1204</v>
      </c>
      <c r="B630" t="s">
        <v>1203</v>
      </c>
      <c r="C630">
        <v>0.16</v>
      </c>
      <c r="D630">
        <v>0.05</v>
      </c>
      <c r="E630">
        <v>1.17</v>
      </c>
      <c r="F630">
        <v>0.09</v>
      </c>
      <c r="G630">
        <v>2520</v>
      </c>
      <c r="H630">
        <v>15</v>
      </c>
      <c r="I630">
        <v>0.38</v>
      </c>
      <c r="J630">
        <v>0.02</v>
      </c>
      <c r="K630">
        <v>115</v>
      </c>
      <c r="L630">
        <v>3</v>
      </c>
      <c r="M630">
        <f t="shared" si="72"/>
        <v>3.8206190618021068</v>
      </c>
      <c r="N630">
        <f t="shared" si="73"/>
        <v>9.9130836463119376E-2</v>
      </c>
      <c r="O630">
        <f t="shared" si="74"/>
        <v>7.9061941010692172</v>
      </c>
      <c r="P630">
        <f t="shared" si="75"/>
        <v>0.46054625139851751</v>
      </c>
      <c r="Q630">
        <f t="shared" si="76"/>
        <v>0.20624854176702306</v>
      </c>
      <c r="R630">
        <f t="shared" si="77"/>
        <v>7.0227998092713934E-2</v>
      </c>
      <c r="S630">
        <f t="shared" si="78"/>
        <v>1.5686893057677013E-2</v>
      </c>
      <c r="T630">
        <f t="shared" si="79"/>
        <v>0.40544585133688299</v>
      </c>
      <c r="U630">
        <v>12.6027397260274</v>
      </c>
      <c r="V630">
        <v>12.8</v>
      </c>
      <c r="W630" s="9" t="s">
        <v>33</v>
      </c>
    </row>
    <row r="631" spans="1:23">
      <c r="A631" t="s">
        <v>1205</v>
      </c>
      <c r="B631" t="s">
        <v>1206</v>
      </c>
      <c r="C631">
        <v>-0.11</v>
      </c>
      <c r="D631">
        <v>0.01</v>
      </c>
      <c r="E631">
        <v>0.99</v>
      </c>
      <c r="F631">
        <v>7.0000000000000007E-2</v>
      </c>
      <c r="G631">
        <v>1275</v>
      </c>
      <c r="H631">
        <v>13</v>
      </c>
      <c r="I631">
        <v>0.82</v>
      </c>
      <c r="J631">
        <v>0.06</v>
      </c>
      <c r="K631">
        <v>41.59</v>
      </c>
      <c r="L631">
        <v>15.154999999999999</v>
      </c>
      <c r="M631">
        <f t="shared" si="72"/>
        <v>2.2945099486739942</v>
      </c>
      <c r="N631">
        <f t="shared" si="73"/>
        <v>5.6283506981021941E-2</v>
      </c>
      <c r="O631">
        <f t="shared" si="74"/>
        <v>1.2612404208768078</v>
      </c>
      <c r="P631">
        <f t="shared" si="75"/>
        <v>0.50064881871897549</v>
      </c>
      <c r="Q631">
        <f t="shared" si="76"/>
        <v>0.45958400044212588</v>
      </c>
      <c r="R631">
        <f t="shared" si="77"/>
        <v>0.18941705954560106</v>
      </c>
      <c r="S631">
        <f t="shared" si="78"/>
        <v>4.2865687506924207E-3</v>
      </c>
      <c r="T631">
        <f t="shared" si="79"/>
        <v>5.9452410411701385E-2</v>
      </c>
      <c r="U631">
        <v>11.12602739726027</v>
      </c>
      <c r="V631">
        <v>3.81</v>
      </c>
      <c r="W631" s="9" t="s">
        <v>292</v>
      </c>
    </row>
    <row r="632" spans="1:23">
      <c r="A632" t="s">
        <v>1207</v>
      </c>
      <c r="B632" t="s">
        <v>1206</v>
      </c>
      <c r="C632">
        <v>-0.11</v>
      </c>
      <c r="D632">
        <v>0.01</v>
      </c>
      <c r="E632">
        <v>0.99</v>
      </c>
      <c r="F632">
        <v>7.0000000000000007E-2</v>
      </c>
      <c r="G632">
        <v>4046</v>
      </c>
      <c r="H632">
        <v>276</v>
      </c>
      <c r="I632">
        <v>0.53</v>
      </c>
      <c r="J632">
        <v>0.08</v>
      </c>
      <c r="K632">
        <v>30.04</v>
      </c>
      <c r="L632">
        <v>6.31</v>
      </c>
      <c r="M632">
        <f t="shared" si="72"/>
        <v>4.9548868441074463</v>
      </c>
      <c r="N632">
        <f t="shared" si="73"/>
        <v>0.25379749307330113</v>
      </c>
      <c r="O632">
        <f t="shared" si="74"/>
        <v>1.9833688334817157</v>
      </c>
      <c r="P632">
        <f t="shared" si="75"/>
        <v>0.44499122108218048</v>
      </c>
      <c r="Q632">
        <f t="shared" si="76"/>
        <v>0.41661309385052014</v>
      </c>
      <c r="R632">
        <f t="shared" si="77"/>
        <v>0.1169445675700525</v>
      </c>
      <c r="S632">
        <f t="shared" si="78"/>
        <v>4.5098846436064738E-2</v>
      </c>
      <c r="T632">
        <f t="shared" si="79"/>
        <v>9.3492133564794688E-2</v>
      </c>
      <c r="U632">
        <v>11.12602739726027</v>
      </c>
      <c r="V632">
        <v>3.81</v>
      </c>
      <c r="W632" s="9" t="s">
        <v>292</v>
      </c>
    </row>
    <row r="633" spans="1:23">
      <c r="A633" t="s">
        <v>1208</v>
      </c>
      <c r="B633" t="s">
        <v>1209</v>
      </c>
      <c r="C633">
        <v>0.3</v>
      </c>
      <c r="D633">
        <v>0.01</v>
      </c>
      <c r="E633">
        <v>1.23</v>
      </c>
      <c r="F633">
        <v>0.08</v>
      </c>
      <c r="G633">
        <v>3.5092669999999999</v>
      </c>
      <c r="H633">
        <v>6.3999999999999997E-5</v>
      </c>
      <c r="I633">
        <v>3.4000000000000002E-2</v>
      </c>
      <c r="J633">
        <v>2.9000000000000001E-2</v>
      </c>
      <c r="K633">
        <v>54.9</v>
      </c>
      <c r="L633">
        <v>1.8</v>
      </c>
      <c r="M633">
        <f t="shared" si="72"/>
        <v>4.8445198062553693E-2</v>
      </c>
      <c r="N633">
        <f t="shared" si="73"/>
        <v>1.0503025621789231E-3</v>
      </c>
      <c r="O633">
        <f t="shared" si="74"/>
        <v>0.47084020997229464</v>
      </c>
      <c r="P633">
        <f t="shared" si="75"/>
        <v>2.5599515669163658E-2</v>
      </c>
      <c r="Q633">
        <f t="shared" si="76"/>
        <v>1.5437383933517856E-2</v>
      </c>
      <c r="R633">
        <f t="shared" si="77"/>
        <v>4.6478573934736805E-4</v>
      </c>
      <c r="S633">
        <f t="shared" si="78"/>
        <v>2.8623046197612273E-6</v>
      </c>
      <c r="T633">
        <f t="shared" si="79"/>
        <v>2.0415835662755323E-2</v>
      </c>
      <c r="U633" s="2"/>
      <c r="V633">
        <v>6.6</v>
      </c>
      <c r="W633" s="9" t="s">
        <v>292</v>
      </c>
    </row>
    <row r="634" spans="1:23">
      <c r="A634" t="s">
        <v>1210</v>
      </c>
      <c r="B634" t="s">
        <v>1211</v>
      </c>
      <c r="C634">
        <v>0.25</v>
      </c>
      <c r="D634">
        <v>0.03</v>
      </c>
      <c r="E634">
        <v>1.28</v>
      </c>
      <c r="F634">
        <v>0.1</v>
      </c>
      <c r="G634">
        <v>341.7</v>
      </c>
      <c r="H634">
        <v>6.1</v>
      </c>
      <c r="I634">
        <v>0.13</v>
      </c>
      <c r="J634">
        <v>0.1</v>
      </c>
      <c r="K634">
        <v>26.7</v>
      </c>
      <c r="L634">
        <v>6.6</v>
      </c>
      <c r="M634">
        <f t="shared" si="72"/>
        <v>1.0390538744671796</v>
      </c>
      <c r="N634">
        <f t="shared" si="73"/>
        <v>2.9750506164000861E-2</v>
      </c>
      <c r="O634">
        <f t="shared" si="74"/>
        <v>1.0732689650011398</v>
      </c>
      <c r="P634">
        <f t="shared" si="75"/>
        <v>0.27157382545492886</v>
      </c>
      <c r="Q634">
        <f t="shared" si="76"/>
        <v>0.2653024407867986</v>
      </c>
      <c r="R634">
        <f t="shared" si="77"/>
        <v>1.4192347212913049E-2</v>
      </c>
      <c r="S634">
        <f t="shared" si="78"/>
        <v>6.386636119897527E-3</v>
      </c>
      <c r="T634">
        <f t="shared" si="79"/>
        <v>5.5899425260476025E-2</v>
      </c>
      <c r="U634">
        <v>10.12054794520548</v>
      </c>
      <c r="V634">
        <v>4.63</v>
      </c>
      <c r="W634" s="9" t="s">
        <v>327</v>
      </c>
    </row>
    <row r="635" spans="1:23">
      <c r="A635" t="s">
        <v>1212</v>
      </c>
      <c r="B635" t="s">
        <v>1211</v>
      </c>
      <c r="C635">
        <v>0.25</v>
      </c>
      <c r="D635">
        <v>0.03</v>
      </c>
      <c r="E635">
        <v>1.28</v>
      </c>
      <c r="F635">
        <v>0.1</v>
      </c>
      <c r="G635">
        <v>5040</v>
      </c>
      <c r="H635">
        <v>3414</v>
      </c>
      <c r="I635">
        <v>0.36</v>
      </c>
      <c r="J635">
        <v>0.16</v>
      </c>
      <c r="K635">
        <v>57</v>
      </c>
      <c r="L635">
        <v>11</v>
      </c>
      <c r="M635">
        <f t="shared" si="72"/>
        <v>6.2492577558535167</v>
      </c>
      <c r="N635">
        <f t="shared" si="73"/>
        <v>2.8267739441049251</v>
      </c>
      <c r="O635">
        <f t="shared" si="74"/>
        <v>5.2872268539020535</v>
      </c>
      <c r="P635">
        <f t="shared" si="75"/>
        <v>1.6323494118841793</v>
      </c>
      <c r="Q635">
        <f t="shared" si="76"/>
        <v>1.0203420244372383</v>
      </c>
      <c r="R635">
        <f t="shared" si="77"/>
        <v>0.34989001239057699</v>
      </c>
      <c r="S635">
        <f t="shared" si="78"/>
        <v>1.193822253916774</v>
      </c>
      <c r="T635">
        <f t="shared" si="79"/>
        <v>0.27537639864073199</v>
      </c>
      <c r="U635">
        <v>10.12054794520548</v>
      </c>
      <c r="V635">
        <v>4.63</v>
      </c>
      <c r="W635" s="9" t="s">
        <v>327</v>
      </c>
    </row>
    <row r="636" spans="1:23">
      <c r="A636" t="s">
        <v>1213</v>
      </c>
      <c r="B636" t="s">
        <v>1214</v>
      </c>
      <c r="C636">
        <v>0.3</v>
      </c>
      <c r="D636">
        <v>0.02</v>
      </c>
      <c r="E636">
        <v>1.25</v>
      </c>
      <c r="F636">
        <v>0.08</v>
      </c>
      <c r="G636">
        <v>418.20001000000002</v>
      </c>
      <c r="H636">
        <v>5.7</v>
      </c>
      <c r="I636">
        <v>0.1</v>
      </c>
      <c r="J636">
        <v>0.05</v>
      </c>
      <c r="K636">
        <v>58.2</v>
      </c>
      <c r="L636">
        <v>3.1</v>
      </c>
      <c r="M636">
        <f t="shared" si="72"/>
        <v>1.1794986657367992</v>
      </c>
      <c r="N636">
        <f t="shared" si="73"/>
        <v>2.7350046239294962E-2</v>
      </c>
      <c r="O636">
        <f t="shared" si="74"/>
        <v>2.471830914122203</v>
      </c>
      <c r="P636">
        <f t="shared" si="75"/>
        <v>0.16952708757175833</v>
      </c>
      <c r="Q636">
        <f t="shared" si="76"/>
        <v>0.13166109680032353</v>
      </c>
      <c r="R636">
        <f t="shared" si="77"/>
        <v>1.2483994515768704E-2</v>
      </c>
      <c r="S636">
        <f t="shared" si="78"/>
        <v>1.1230221483811507E-2</v>
      </c>
      <c r="T636">
        <f t="shared" si="79"/>
        <v>0.10546478566921398</v>
      </c>
      <c r="U636">
        <v>3.054794520547945</v>
      </c>
      <c r="V636">
        <v>5.48</v>
      </c>
      <c r="W636" s="9" t="s">
        <v>115</v>
      </c>
    </row>
    <row r="637" spans="1:23">
      <c r="A637" t="s">
        <v>1215</v>
      </c>
      <c r="B637" t="s">
        <v>1216</v>
      </c>
      <c r="C637">
        <v>0.41</v>
      </c>
      <c r="D637">
        <v>0.05</v>
      </c>
      <c r="E637">
        <v>1.17</v>
      </c>
      <c r="F637">
        <v>0.1</v>
      </c>
      <c r="G637">
        <v>3.9709699999999999</v>
      </c>
      <c r="H637">
        <v>2.3000000000000001E-4</v>
      </c>
      <c r="I637">
        <v>9.5000000000000001E-2</v>
      </c>
      <c r="J637">
        <v>7.4999999999999997E-2</v>
      </c>
      <c r="K637">
        <v>27.6</v>
      </c>
      <c r="L637">
        <v>1.7</v>
      </c>
      <c r="M637">
        <f t="shared" si="72"/>
        <v>5.1736587739046248E-2</v>
      </c>
      <c r="N637">
        <f t="shared" si="73"/>
        <v>1.4739782124627075E-3</v>
      </c>
      <c r="O637">
        <f t="shared" si="74"/>
        <v>0.23763297056174695</v>
      </c>
      <c r="P637">
        <f t="shared" si="75"/>
        <v>2.0012403638268107E-2</v>
      </c>
      <c r="Q637">
        <f t="shared" si="76"/>
        <v>1.4636813404165569E-2</v>
      </c>
      <c r="R637">
        <f t="shared" si="77"/>
        <v>1.7085546207043034E-3</v>
      </c>
      <c r="S637">
        <f t="shared" si="78"/>
        <v>4.5879288292450619E-6</v>
      </c>
      <c r="T637">
        <f t="shared" si="79"/>
        <v>1.3540340202948545E-2</v>
      </c>
      <c r="U637" s="2"/>
      <c r="V637">
        <v>6.9</v>
      </c>
      <c r="W637" s="9" t="s">
        <v>33</v>
      </c>
    </row>
    <row r="638" spans="1:23">
      <c r="A638" t="s">
        <v>1217</v>
      </c>
      <c r="B638" t="s">
        <v>1218</v>
      </c>
      <c r="C638">
        <v>-0.11</v>
      </c>
      <c r="D638">
        <v>0.1</v>
      </c>
      <c r="E638">
        <v>1.68</v>
      </c>
      <c r="F638">
        <v>0.24</v>
      </c>
      <c r="G638">
        <v>415.4</v>
      </c>
      <c r="H638">
        <v>0.2</v>
      </c>
      <c r="I638">
        <v>0.85599999999999998</v>
      </c>
      <c r="J638">
        <v>8.9999999999999993E-3</v>
      </c>
      <c r="K638" s="2"/>
      <c r="L638" s="2"/>
      <c r="M638">
        <f t="shared" si="72"/>
        <v>1.2958423794143403</v>
      </c>
      <c r="N638">
        <f t="shared" si="73"/>
        <v>6.1708181755903119E-2</v>
      </c>
      <c r="O638">
        <f t="shared" si="74"/>
        <v>0</v>
      </c>
      <c r="P638">
        <f t="shared" si="75"/>
        <v>0</v>
      </c>
      <c r="Q638">
        <f t="shared" si="76"/>
        <v>0</v>
      </c>
      <c r="R638">
        <f t="shared" si="77"/>
        <v>0</v>
      </c>
      <c r="S638">
        <f t="shared" si="78"/>
        <v>0</v>
      </c>
      <c r="T638">
        <f t="shared" si="79"/>
        <v>0</v>
      </c>
      <c r="U638" s="2"/>
      <c r="V638" s="2"/>
      <c r="W638" s="9" t="s">
        <v>1219</v>
      </c>
    </row>
    <row r="639" spans="1:23">
      <c r="A639" t="s">
        <v>1220</v>
      </c>
      <c r="B639" t="s">
        <v>1221</v>
      </c>
      <c r="C639">
        <v>-0.51</v>
      </c>
      <c r="D639">
        <v>0.1</v>
      </c>
      <c r="E639">
        <v>0.79</v>
      </c>
      <c r="F639">
        <v>0.08</v>
      </c>
      <c r="G639">
        <v>119.1135</v>
      </c>
      <c r="H639">
        <v>2.5999999999999999E-3</v>
      </c>
      <c r="I639">
        <v>0.69396999999999998</v>
      </c>
      <c r="J639">
        <v>3.6000000000000002E-4</v>
      </c>
      <c r="K639" s="2"/>
      <c r="L639" s="2"/>
      <c r="M639">
        <f t="shared" si="72"/>
        <v>0.43818191073293378</v>
      </c>
      <c r="N639">
        <f t="shared" si="73"/>
        <v>1.4790951947701079E-2</v>
      </c>
      <c r="O639">
        <f t="shared" si="74"/>
        <v>0</v>
      </c>
      <c r="P639">
        <f t="shared" si="75"/>
        <v>0</v>
      </c>
      <c r="Q639">
        <f t="shared" si="76"/>
        <v>0</v>
      </c>
      <c r="R639">
        <f t="shared" si="77"/>
        <v>0</v>
      </c>
      <c r="S639">
        <f t="shared" si="78"/>
        <v>0</v>
      </c>
      <c r="T639">
        <f t="shared" si="79"/>
        <v>0</v>
      </c>
      <c r="U639">
        <v>28.460273972602739</v>
      </c>
      <c r="V639">
        <v>5.0999999999999996</v>
      </c>
      <c r="W639" s="9" t="s">
        <v>129</v>
      </c>
    </row>
    <row r="640" spans="1:23">
      <c r="A640" t="s">
        <v>1222</v>
      </c>
      <c r="B640" t="s">
        <v>1223</v>
      </c>
      <c r="C640">
        <v>0.28000000000000003</v>
      </c>
      <c r="D640">
        <v>0.04</v>
      </c>
      <c r="E640">
        <v>0.97</v>
      </c>
      <c r="F640">
        <v>0.08</v>
      </c>
      <c r="G640">
        <v>5.7361000000000004</v>
      </c>
      <c r="H640">
        <v>1.5E-3</v>
      </c>
      <c r="I640">
        <v>0.09</v>
      </c>
      <c r="J640">
        <v>0.215</v>
      </c>
      <c r="K640">
        <v>5.96</v>
      </c>
      <c r="L640">
        <v>1.74</v>
      </c>
      <c r="M640">
        <f t="shared" si="72"/>
        <v>6.2106894088591581E-2</v>
      </c>
      <c r="N640">
        <f t="shared" si="73"/>
        <v>1.7074403531505014E-3</v>
      </c>
      <c r="O640">
        <f t="shared" si="74"/>
        <v>5.1216561912106967E-2</v>
      </c>
      <c r="P640">
        <f t="shared" si="75"/>
        <v>1.5248119917889326E-2</v>
      </c>
      <c r="Q640">
        <f t="shared" si="76"/>
        <v>1.4952486195816465E-2</v>
      </c>
      <c r="R640">
        <f t="shared" si="77"/>
        <v>9.9913345397647938E-4</v>
      </c>
      <c r="S640">
        <f t="shared" si="78"/>
        <v>4.4644062962733366E-6</v>
      </c>
      <c r="T640">
        <f t="shared" si="79"/>
        <v>2.8160308955110357E-3</v>
      </c>
      <c r="U640">
        <v>7.2219178082191782</v>
      </c>
      <c r="V640">
        <v>1.74</v>
      </c>
      <c r="W640" s="9" t="s">
        <v>115</v>
      </c>
    </row>
    <row r="641" spans="1:23">
      <c r="A641" t="s">
        <v>1224</v>
      </c>
      <c r="B641" t="s">
        <v>1225</v>
      </c>
      <c r="C641">
        <v>-0.22</v>
      </c>
      <c r="D641">
        <v>0.04</v>
      </c>
      <c r="E641">
        <v>0.77</v>
      </c>
      <c r="F641">
        <v>0.06</v>
      </c>
      <c r="G641">
        <v>5.3979200000000001</v>
      </c>
      <c r="H641">
        <v>2.5000000000000001E-4</v>
      </c>
      <c r="I641">
        <v>5.8000000000000003E-2</v>
      </c>
      <c r="J641">
        <v>4.8000000000000001E-2</v>
      </c>
      <c r="K641">
        <v>3.59</v>
      </c>
      <c r="L641">
        <v>0.19500000000000001</v>
      </c>
      <c r="M641">
        <f t="shared" si="72"/>
        <v>5.5222910805844211E-2</v>
      </c>
      <c r="N641">
        <f t="shared" si="73"/>
        <v>1.4343623330640212E-3</v>
      </c>
      <c r="O641">
        <f t="shared" si="74"/>
        <v>2.5980181918413579E-2</v>
      </c>
      <c r="P641">
        <f t="shared" si="75"/>
        <v>1.9540135950592767E-3</v>
      </c>
      <c r="Q641">
        <f t="shared" si="76"/>
        <v>1.4111797977968382E-3</v>
      </c>
      <c r="R641">
        <f t="shared" si="77"/>
        <v>7.2572961904710868E-5</v>
      </c>
      <c r="S641">
        <f t="shared" si="78"/>
        <v>4.0108322462500347E-7</v>
      </c>
      <c r="T641">
        <f t="shared" si="79"/>
        <v>1.3496198399175886E-3</v>
      </c>
      <c r="U641">
        <v>10.22191780821918</v>
      </c>
      <c r="V641">
        <v>2.78</v>
      </c>
      <c r="W641" s="9" t="s">
        <v>115</v>
      </c>
    </row>
    <row r="642" spans="1:23" s="7" customFormat="1">
      <c r="A642" t="s">
        <v>1226</v>
      </c>
      <c r="B642" t="s">
        <v>1225</v>
      </c>
      <c r="C642">
        <v>-0.22</v>
      </c>
      <c r="D642">
        <v>0.04</v>
      </c>
      <c r="E642">
        <v>0.77</v>
      </c>
      <c r="F642">
        <v>0.06</v>
      </c>
      <c r="G642">
        <v>15.298999999999999</v>
      </c>
      <c r="H642">
        <v>3.2499999999999999E-3</v>
      </c>
      <c r="I642">
        <v>9.8000000000000004E-2</v>
      </c>
      <c r="J642">
        <v>8.2500000000000004E-2</v>
      </c>
      <c r="K642">
        <v>2.31</v>
      </c>
      <c r="L642">
        <v>0.20499999999999999</v>
      </c>
      <c r="M642">
        <f t="shared" ref="M642:M705" si="80">(G642/365)^(2/3)*E642^(1/3)</f>
        <v>0.11059708874964276</v>
      </c>
      <c r="N642">
        <f t="shared" ref="N642:N705" si="81">SQRT((2/3*(G642/365)^(-1/3)*E642^(1/3)*(H642/365))^2+(1/3*(G642/365)^(2/3)*E642^(-2/3)*F642)^2)</f>
        <v>2.8726943559765406E-3</v>
      </c>
      <c r="O642">
        <f t="shared" ref="O642:O705" si="82">0.004919*K642*SQRT(1-I642^2)*G642^(1/3)*E642^(2/3)</f>
        <v>2.3583489913375812E-2</v>
      </c>
      <c r="P642">
        <f t="shared" ref="P642:P705" si="83">SQRT(Q642^2+R642^2+S642^2+T642^2)</f>
        <v>2.4327428127665688E-3</v>
      </c>
      <c r="Q642">
        <f t="shared" ref="Q642:Q705" si="84">0.004919*SQRT(1-I642^2)*G642^(1/3)*E642^(2/3)*L642</f>
        <v>2.0929071135246924E-3</v>
      </c>
      <c r="R642">
        <f t="shared" ref="R642:R705" si="85">0.004919*K642*I642/SQRT(1-I642^2)*G642^(1/3)*E642^(2/3)*J642</f>
        <v>1.9252149236229091E-4</v>
      </c>
      <c r="S642">
        <f t="shared" ref="S642:S705" si="86">0.004919*K642*SQRT(1-I642^2)*1/3*G642^(-2/3)*E642^(2/3)*H642</f>
        <v>1.6699640982737741E-6</v>
      </c>
      <c r="T642">
        <f t="shared" ref="T642:T705" si="87">0.004919*K642*SQRT(1-I642^2)*G642^(1/3)*2/3*E642^(-1/3)*F642</f>
        <v>1.2251163591364058E-3</v>
      </c>
      <c r="U642">
        <v>10.22191780821918</v>
      </c>
      <c r="V642">
        <v>2.41</v>
      </c>
      <c r="W642" s="9" t="s">
        <v>115</v>
      </c>
    </row>
    <row r="643" spans="1:23" s="7" customFormat="1">
      <c r="A643" t="s">
        <v>1227</v>
      </c>
      <c r="B643" t="s">
        <v>1225</v>
      </c>
      <c r="C643">
        <v>-0.22</v>
      </c>
      <c r="D643">
        <v>0.04</v>
      </c>
      <c r="E643">
        <v>0.77</v>
      </c>
      <c r="F643">
        <v>0.06</v>
      </c>
      <c r="G643">
        <v>24.451000000000001</v>
      </c>
      <c r="H643">
        <v>1.6E-2</v>
      </c>
      <c r="I643">
        <v>0.21</v>
      </c>
      <c r="J643">
        <v>0.125</v>
      </c>
      <c r="K643">
        <v>1.65</v>
      </c>
      <c r="L643">
        <v>0.21</v>
      </c>
      <c r="M643">
        <f t="shared" si="80"/>
        <v>0.15118176658968932</v>
      </c>
      <c r="N643">
        <f t="shared" si="81"/>
        <v>3.9273529459335375E-3</v>
      </c>
      <c r="O643">
        <f t="shared" si="82"/>
        <v>1.9349051902202995E-2</v>
      </c>
      <c r="P643">
        <f t="shared" si="83"/>
        <v>2.7123963792729544E-3</v>
      </c>
      <c r="Q643">
        <f t="shared" si="84"/>
        <v>2.4626066057349271E-3</v>
      </c>
      <c r="R643">
        <f t="shared" si="85"/>
        <v>5.3134492356190892E-4</v>
      </c>
      <c r="S643">
        <f t="shared" si="86"/>
        <v>4.22047946825962E-6</v>
      </c>
      <c r="T643">
        <f t="shared" si="87"/>
        <v>1.0051455533611944E-3</v>
      </c>
      <c r="U643">
        <v>10.22191780821918</v>
      </c>
      <c r="V643">
        <v>2.41</v>
      </c>
      <c r="W643" s="9" t="s">
        <v>115</v>
      </c>
    </row>
    <row r="644" spans="1:23">
      <c r="A644" t="s">
        <v>1228</v>
      </c>
      <c r="B644" t="s">
        <v>1229</v>
      </c>
      <c r="C644">
        <v>0.23</v>
      </c>
      <c r="D644">
        <v>0.02</v>
      </c>
      <c r="E644">
        <v>1.06</v>
      </c>
      <c r="F644">
        <v>7.0000000000000007E-2</v>
      </c>
      <c r="G644">
        <v>1966.1</v>
      </c>
      <c r="H644">
        <v>41</v>
      </c>
      <c r="I644">
        <v>0.59</v>
      </c>
      <c r="J644">
        <v>0.02</v>
      </c>
      <c r="K644">
        <v>26</v>
      </c>
      <c r="L644">
        <v>1</v>
      </c>
      <c r="M644">
        <f t="shared" si="80"/>
        <v>3.1331206157993123</v>
      </c>
      <c r="N644">
        <f t="shared" si="81"/>
        <v>8.1571194702917293E-2</v>
      </c>
      <c r="O644">
        <f t="shared" si="82"/>
        <v>1.3448683476127818</v>
      </c>
      <c r="P644">
        <f t="shared" si="83"/>
        <v>8.2831956332203985E-2</v>
      </c>
      <c r="Q644">
        <f t="shared" si="84"/>
        <v>5.1725705677414684E-2</v>
      </c>
      <c r="R644">
        <f t="shared" si="85"/>
        <v>2.4343375520525883E-2</v>
      </c>
      <c r="S644">
        <f t="shared" si="86"/>
        <v>9.3483889005517053E-3</v>
      </c>
      <c r="T644">
        <f t="shared" si="87"/>
        <v>5.9208040460940095E-2</v>
      </c>
      <c r="U644">
        <v>7.2904109589041104</v>
      </c>
      <c r="V644">
        <v>5.13</v>
      </c>
      <c r="W644" s="9" t="s">
        <v>712</v>
      </c>
    </row>
    <row r="645" spans="1:23">
      <c r="A645" t="s">
        <v>1230</v>
      </c>
      <c r="B645" t="s">
        <v>1231</v>
      </c>
      <c r="C645">
        <v>0.32</v>
      </c>
      <c r="D645">
        <v>0.09</v>
      </c>
      <c r="E645">
        <v>1</v>
      </c>
      <c r="F645">
        <v>0.09</v>
      </c>
      <c r="G645">
        <v>111.4367</v>
      </c>
      <c r="H645">
        <v>4.0000000000000002E-4</v>
      </c>
      <c r="I645">
        <v>0.93400000000000005</v>
      </c>
      <c r="J645">
        <v>3.0000000000000001E-3</v>
      </c>
      <c r="K645">
        <v>472</v>
      </c>
      <c r="L645">
        <v>5</v>
      </c>
      <c r="M645">
        <f t="shared" si="80"/>
        <v>0.45340912082705986</v>
      </c>
      <c r="N645">
        <f t="shared" si="81"/>
        <v>1.3602273668085091E-2</v>
      </c>
      <c r="O645">
        <f t="shared" si="82"/>
        <v>3.9917356381558422</v>
      </c>
      <c r="P645">
        <f t="shared" si="83"/>
        <v>0.2585120390131066</v>
      </c>
      <c r="Q645">
        <f t="shared" si="84"/>
        <v>4.2285335149955951E-2</v>
      </c>
      <c r="R645">
        <f t="shared" si="85"/>
        <v>8.7625295807971265E-2</v>
      </c>
      <c r="S645">
        <f t="shared" si="86"/>
        <v>4.7760873968879102E-6</v>
      </c>
      <c r="T645">
        <f t="shared" si="87"/>
        <v>0.23950413828935055</v>
      </c>
      <c r="U645">
        <v>7.9260273972602739</v>
      </c>
      <c r="V645">
        <v>5.4207400000000003</v>
      </c>
      <c r="W645" s="9" t="s">
        <v>33</v>
      </c>
    </row>
    <row r="646" spans="1:23">
      <c r="A646" t="s">
        <v>1232</v>
      </c>
      <c r="B646" t="s">
        <v>1233</v>
      </c>
      <c r="C646">
        <v>-0.01</v>
      </c>
      <c r="D646">
        <v>0.08</v>
      </c>
      <c r="E646">
        <v>0.97</v>
      </c>
      <c r="F646">
        <v>7.0000000000000007E-2</v>
      </c>
      <c r="G646">
        <v>1001.7</v>
      </c>
      <c r="H646">
        <v>7</v>
      </c>
      <c r="I646">
        <v>0.52600000000000002</v>
      </c>
      <c r="J646">
        <v>4.2000000000000003E-2</v>
      </c>
      <c r="K646">
        <v>168</v>
      </c>
      <c r="L646">
        <v>9</v>
      </c>
      <c r="M646">
        <f t="shared" si="80"/>
        <v>1.9403814656587102</v>
      </c>
      <c r="N646">
        <f t="shared" si="81"/>
        <v>4.7543152075381852E-2</v>
      </c>
      <c r="O646">
        <f t="shared" si="82"/>
        <v>6.8909577849189407</v>
      </c>
      <c r="P646">
        <f t="shared" si="83"/>
        <v>0.5392026575102119</v>
      </c>
      <c r="Q646">
        <f t="shared" si="84"/>
        <v>0.36915845276351461</v>
      </c>
      <c r="R646">
        <f t="shared" si="85"/>
        <v>0.21046590377815375</v>
      </c>
      <c r="S646">
        <f t="shared" si="86"/>
        <v>1.6051613754761104E-2</v>
      </c>
      <c r="T646">
        <f t="shared" si="87"/>
        <v>0.33152374222977721</v>
      </c>
      <c r="U646">
        <v>6.1013698630136988</v>
      </c>
      <c r="V646">
        <v>26</v>
      </c>
      <c r="W646" s="9" t="s">
        <v>306</v>
      </c>
    </row>
    <row r="647" spans="1:23">
      <c r="A647" t="s">
        <v>1234</v>
      </c>
      <c r="B647" t="s">
        <v>1235</v>
      </c>
      <c r="C647">
        <v>-0.21</v>
      </c>
      <c r="D647">
        <v>0.02</v>
      </c>
      <c r="E647">
        <v>2.11</v>
      </c>
      <c r="F647">
        <v>0.16</v>
      </c>
      <c r="G647">
        <v>184.02</v>
      </c>
      <c r="H647">
        <v>0.18</v>
      </c>
      <c r="I647">
        <v>0</v>
      </c>
      <c r="J647">
        <v>0</v>
      </c>
      <c r="K647">
        <v>58.58</v>
      </c>
      <c r="L647">
        <v>0.97</v>
      </c>
      <c r="M647">
        <f t="shared" si="80"/>
        <v>0.81247297923598283</v>
      </c>
      <c r="N647">
        <f t="shared" si="81"/>
        <v>2.0543274993074644E-2</v>
      </c>
      <c r="O647">
        <f t="shared" si="82"/>
        <v>2.6963080121131004</v>
      </c>
      <c r="P647">
        <f t="shared" si="83"/>
        <v>0.14343471526577403</v>
      </c>
      <c r="Q647">
        <f t="shared" si="84"/>
        <v>4.464695752389395E-2</v>
      </c>
      <c r="R647">
        <f t="shared" si="85"/>
        <v>0</v>
      </c>
      <c r="S647">
        <f t="shared" si="86"/>
        <v>8.7913531532869357E-4</v>
      </c>
      <c r="T647">
        <f t="shared" si="87"/>
        <v>0.13630625021740794</v>
      </c>
      <c r="U647">
        <v>4.0821917808219181</v>
      </c>
      <c r="V647">
        <v>24</v>
      </c>
      <c r="W647" s="9" t="s">
        <v>137</v>
      </c>
    </row>
    <row r="648" spans="1:23">
      <c r="A648" t="s">
        <v>1236</v>
      </c>
      <c r="B648" t="s">
        <v>1237</v>
      </c>
      <c r="C648">
        <v>-0.25</v>
      </c>
      <c r="D648">
        <v>0.13</v>
      </c>
      <c r="E648">
        <v>1.44</v>
      </c>
      <c r="F648">
        <v>0.19</v>
      </c>
      <c r="G648">
        <v>705</v>
      </c>
      <c r="H648">
        <v>34</v>
      </c>
      <c r="I648">
        <v>6.6000000000000003E-2</v>
      </c>
      <c r="J648">
        <v>0.16800000000000001</v>
      </c>
      <c r="K648">
        <v>28.7</v>
      </c>
      <c r="L648">
        <v>2.1</v>
      </c>
      <c r="M648">
        <f t="shared" si="80"/>
        <v>1.7513986033930402</v>
      </c>
      <c r="N648">
        <f t="shared" si="81"/>
        <v>9.5416299109611122E-2</v>
      </c>
      <c r="O648">
        <f t="shared" si="82"/>
        <v>1.5987557771099772</v>
      </c>
      <c r="P648">
        <f t="shared" si="83"/>
        <v>0.18557889346958972</v>
      </c>
      <c r="Q648">
        <f t="shared" si="84"/>
        <v>0.11698213003243739</v>
      </c>
      <c r="R648">
        <f t="shared" si="85"/>
        <v>1.7804560723105274E-2</v>
      </c>
      <c r="S648">
        <f t="shared" si="86"/>
        <v>2.5701038497276237E-2</v>
      </c>
      <c r="T648">
        <f t="shared" si="87"/>
        <v>0.14063129520874798</v>
      </c>
      <c r="U648">
        <v>2.8958904109589039</v>
      </c>
      <c r="V648">
        <v>7.7</v>
      </c>
      <c r="W648" s="9" t="s">
        <v>137</v>
      </c>
    </row>
    <row r="649" spans="1:23">
      <c r="A649" t="s">
        <v>1238</v>
      </c>
      <c r="B649" t="s">
        <v>1239</v>
      </c>
      <c r="C649">
        <v>0.26</v>
      </c>
      <c r="D649">
        <v>0.01</v>
      </c>
      <c r="E649">
        <v>1.1200000000000001</v>
      </c>
      <c r="F649">
        <v>0.08</v>
      </c>
      <c r="G649">
        <v>439.7</v>
      </c>
      <c r="H649">
        <v>0.48</v>
      </c>
      <c r="I649">
        <v>5.2999999999999999E-2</v>
      </c>
      <c r="J649">
        <v>6.3E-2</v>
      </c>
      <c r="K649">
        <v>39.31</v>
      </c>
      <c r="L649">
        <v>0.55000000000000004</v>
      </c>
      <c r="M649">
        <f t="shared" si="80"/>
        <v>1.1757502371043118</v>
      </c>
      <c r="N649">
        <f t="shared" si="81"/>
        <v>2.8007127610885928E-2</v>
      </c>
      <c r="O649">
        <f t="shared" si="82"/>
        <v>1.5835552184730055</v>
      </c>
      <c r="P649">
        <f t="shared" si="83"/>
        <v>7.8775717909927892E-2</v>
      </c>
      <c r="Q649">
        <f t="shared" si="84"/>
        <v>2.2156076574921215E-2</v>
      </c>
      <c r="R649">
        <f t="shared" si="85"/>
        <v>5.3023852747180484E-3</v>
      </c>
      <c r="S649">
        <f t="shared" si="86"/>
        <v>5.7623114613527681E-4</v>
      </c>
      <c r="T649">
        <f t="shared" si="87"/>
        <v>7.5407391355857403E-2</v>
      </c>
      <c r="U649">
        <v>10.12054794520548</v>
      </c>
      <c r="V649">
        <v>4.09</v>
      </c>
      <c r="W649" s="9" t="s">
        <v>292</v>
      </c>
    </row>
    <row r="650" spans="1:23">
      <c r="A650" t="s">
        <v>1240</v>
      </c>
      <c r="B650" t="s">
        <v>1239</v>
      </c>
      <c r="C650">
        <v>0.26</v>
      </c>
      <c r="D650">
        <v>0.01</v>
      </c>
      <c r="E650">
        <v>1.1200000000000001</v>
      </c>
      <c r="F650">
        <v>0.08</v>
      </c>
      <c r="G650">
        <v>220.08</v>
      </c>
      <c r="H650">
        <v>0.7</v>
      </c>
      <c r="I650">
        <v>0.41</v>
      </c>
      <c r="J650">
        <v>1.6E-2</v>
      </c>
      <c r="K650">
        <v>58.5</v>
      </c>
      <c r="L650">
        <v>2.2999999999999998</v>
      </c>
      <c r="M650">
        <f t="shared" si="80"/>
        <v>0.74119272764995092</v>
      </c>
      <c r="N650">
        <f t="shared" si="81"/>
        <v>1.7717292333678452E-2</v>
      </c>
      <c r="O650">
        <f t="shared" si="82"/>
        <v>1.7089936866797746</v>
      </c>
      <c r="P650">
        <f t="shared" si="83"/>
        <v>0.10640659872179224</v>
      </c>
      <c r="Q650">
        <f t="shared" si="84"/>
        <v>6.7191204775444116E-2</v>
      </c>
      <c r="R650">
        <f t="shared" si="85"/>
        <v>1.3476377671137539E-2</v>
      </c>
      <c r="S650">
        <f t="shared" si="86"/>
        <v>1.8119101851990825E-3</v>
      </c>
      <c r="T650">
        <f t="shared" si="87"/>
        <v>8.138065174665593E-2</v>
      </c>
      <c r="U650">
        <v>10.12054794520548</v>
      </c>
      <c r="V650">
        <v>4.09</v>
      </c>
      <c r="W650" s="9" t="s">
        <v>292</v>
      </c>
    </row>
    <row r="651" spans="1:23">
      <c r="A651" t="s">
        <v>1241</v>
      </c>
      <c r="B651" t="s">
        <v>1239</v>
      </c>
      <c r="C651">
        <v>0.26</v>
      </c>
      <c r="D651">
        <v>0.01</v>
      </c>
      <c r="E651">
        <v>1.1200000000000001</v>
      </c>
      <c r="F651">
        <v>0.08</v>
      </c>
      <c r="G651">
        <v>1078</v>
      </c>
      <c r="H651">
        <v>13</v>
      </c>
      <c r="I651">
        <v>0.20300000000000001</v>
      </c>
      <c r="J651">
        <v>0</v>
      </c>
      <c r="K651">
        <v>5.3</v>
      </c>
      <c r="L651">
        <v>0.56999999999999995</v>
      </c>
      <c r="M651">
        <f t="shared" si="80"/>
        <v>2.1377484743012829</v>
      </c>
      <c r="N651">
        <f t="shared" si="81"/>
        <v>5.3722102428576557E-2</v>
      </c>
      <c r="O651">
        <f t="shared" si="82"/>
        <v>0.28229267032803995</v>
      </c>
      <c r="P651">
        <f t="shared" si="83"/>
        <v>3.3222052966826704E-2</v>
      </c>
      <c r="Q651">
        <f t="shared" si="84"/>
        <v>3.0359777752260893E-2</v>
      </c>
      <c r="R651">
        <f t="shared" si="85"/>
        <v>0</v>
      </c>
      <c r="S651">
        <f t="shared" si="86"/>
        <v>1.1347571781894E-3</v>
      </c>
      <c r="T651">
        <f t="shared" si="87"/>
        <v>1.3442508110859045E-2</v>
      </c>
      <c r="U651" s="2"/>
      <c r="V651" s="2"/>
      <c r="W651" s="9" t="s">
        <v>292</v>
      </c>
    </row>
    <row r="652" spans="1:23">
      <c r="A652" t="s">
        <v>1242</v>
      </c>
      <c r="B652" t="s">
        <v>1243</v>
      </c>
      <c r="C652">
        <v>0.34</v>
      </c>
      <c r="D652">
        <v>0.03</v>
      </c>
      <c r="E652">
        <v>0.98</v>
      </c>
      <c r="F652">
        <v>7.0000000000000007E-2</v>
      </c>
      <c r="G652">
        <v>2.9856980000000002</v>
      </c>
      <c r="H652">
        <v>5.7000000000000003E-5</v>
      </c>
      <c r="I652">
        <v>1.2999999999999999E-2</v>
      </c>
      <c r="J652">
        <v>1.2999999999999999E-2</v>
      </c>
      <c r="K652">
        <v>56.2</v>
      </c>
      <c r="L652">
        <v>1.7</v>
      </c>
      <c r="M652">
        <f t="shared" si="80"/>
        <v>4.0325277721117658E-2</v>
      </c>
      <c r="N652">
        <f t="shared" si="81"/>
        <v>9.6012579720069526E-4</v>
      </c>
      <c r="O652">
        <f t="shared" si="82"/>
        <v>0.39271345396014162</v>
      </c>
      <c r="P652">
        <f t="shared" si="83"/>
        <v>2.2154785956899861E-2</v>
      </c>
      <c r="Q652">
        <f t="shared" si="84"/>
        <v>1.1879232593100367E-2</v>
      </c>
      <c r="R652">
        <f t="shared" si="85"/>
        <v>6.6379791904095707E-5</v>
      </c>
      <c r="S652">
        <f t="shared" si="86"/>
        <v>2.4990992475604337E-6</v>
      </c>
      <c r="T652">
        <f t="shared" si="87"/>
        <v>1.8700640664768651E-2</v>
      </c>
      <c r="U652">
        <v>3.9863013698630141</v>
      </c>
      <c r="V652">
        <v>9</v>
      </c>
      <c r="W652" s="9" t="s">
        <v>292</v>
      </c>
    </row>
    <row r="653" spans="1:23">
      <c r="A653" t="s">
        <v>1244</v>
      </c>
      <c r="B653" t="s">
        <v>1245</v>
      </c>
      <c r="C653">
        <v>0.04</v>
      </c>
      <c r="D653">
        <v>0.01</v>
      </c>
      <c r="E653">
        <v>1.1100000000000001</v>
      </c>
      <c r="F653">
        <v>0.08</v>
      </c>
      <c r="G653">
        <v>1313</v>
      </c>
      <c r="H653">
        <v>28</v>
      </c>
      <c r="I653">
        <v>0.15</v>
      </c>
      <c r="J653">
        <v>7.0000000000000007E-2</v>
      </c>
      <c r="K653">
        <v>11.8</v>
      </c>
      <c r="L653">
        <v>0.8</v>
      </c>
      <c r="M653">
        <f t="shared" si="80"/>
        <v>2.4308354842085129</v>
      </c>
      <c r="N653">
        <f t="shared" si="81"/>
        <v>6.7857821261457035E-2</v>
      </c>
      <c r="O653">
        <f t="shared" si="82"/>
        <v>0.67368070286342352</v>
      </c>
      <c r="P653">
        <f t="shared" si="83"/>
        <v>5.6648930753347142E-2</v>
      </c>
      <c r="Q653">
        <f t="shared" si="84"/>
        <v>4.5673267990740563E-2</v>
      </c>
      <c r="R653">
        <f t="shared" si="85"/>
        <v>7.236467907995852E-3</v>
      </c>
      <c r="S653">
        <f t="shared" si="86"/>
        <v>4.7887940289860062E-3</v>
      </c>
      <c r="T653">
        <f t="shared" si="87"/>
        <v>3.2369042780224552E-2</v>
      </c>
      <c r="U653">
        <v>6.0821917808219181</v>
      </c>
      <c r="V653">
        <v>2.4900000000000002</v>
      </c>
      <c r="W653" s="9" t="s">
        <v>109</v>
      </c>
    </row>
    <row r="654" spans="1:23">
      <c r="A654" t="s">
        <v>1246</v>
      </c>
      <c r="B654" t="s">
        <v>1247</v>
      </c>
      <c r="C654">
        <v>-0.09</v>
      </c>
      <c r="D654">
        <v>0.02</v>
      </c>
      <c r="E654">
        <v>0.82</v>
      </c>
      <c r="F654">
        <v>7.0000000000000007E-2</v>
      </c>
      <c r="G654">
        <v>788</v>
      </c>
      <c r="H654">
        <v>25</v>
      </c>
      <c r="I654">
        <v>0.41</v>
      </c>
      <c r="J654">
        <v>0.12</v>
      </c>
      <c r="K654" s="2"/>
      <c r="L654">
        <v>0.33</v>
      </c>
      <c r="M654">
        <f t="shared" si="80"/>
        <v>1.5634842817338599</v>
      </c>
      <c r="N654">
        <f t="shared" si="81"/>
        <v>5.543319729522353E-2</v>
      </c>
      <c r="O654">
        <f t="shared" si="82"/>
        <v>0</v>
      </c>
      <c r="P654">
        <f t="shared" si="83"/>
        <v>1.1980574165979198E-2</v>
      </c>
      <c r="Q654">
        <f t="shared" si="84"/>
        <v>1.1980574165979198E-2</v>
      </c>
      <c r="R654">
        <f t="shared" si="85"/>
        <v>0</v>
      </c>
      <c r="S654">
        <f t="shared" si="86"/>
        <v>0</v>
      </c>
      <c r="T654">
        <f t="shared" si="87"/>
        <v>0</v>
      </c>
      <c r="U654">
        <v>6.5</v>
      </c>
      <c r="V654">
        <v>1.1499999999999999</v>
      </c>
      <c r="W654" s="9" t="s">
        <v>100</v>
      </c>
    </row>
    <row r="655" spans="1:23">
      <c r="A655" t="s">
        <v>1248</v>
      </c>
      <c r="B655" t="s">
        <v>1247</v>
      </c>
      <c r="C655">
        <v>-0.09</v>
      </c>
      <c r="D655">
        <v>0.02</v>
      </c>
      <c r="E655">
        <v>0.82</v>
      </c>
      <c r="F655">
        <v>7.0000000000000007E-2</v>
      </c>
      <c r="G655">
        <v>3700</v>
      </c>
      <c r="H655">
        <v>840</v>
      </c>
      <c r="I655">
        <v>0</v>
      </c>
      <c r="J655">
        <v>0</v>
      </c>
      <c r="K655" s="2"/>
      <c r="L655">
        <v>0.08</v>
      </c>
      <c r="M655">
        <f t="shared" si="80"/>
        <v>4.3840670792768872</v>
      </c>
      <c r="N655">
        <f t="shared" si="81"/>
        <v>0.67515963564800674</v>
      </c>
      <c r="O655">
        <f t="shared" si="82"/>
        <v>0</v>
      </c>
      <c r="P655">
        <f t="shared" si="83"/>
        <v>5.3322432420572644E-3</v>
      </c>
      <c r="Q655">
        <f t="shared" si="84"/>
        <v>5.3322432420572644E-3</v>
      </c>
      <c r="R655">
        <f t="shared" si="85"/>
        <v>0</v>
      </c>
      <c r="S655">
        <f t="shared" si="86"/>
        <v>0</v>
      </c>
      <c r="T655">
        <f t="shared" si="87"/>
        <v>0</v>
      </c>
      <c r="U655" s="2"/>
      <c r="V655" s="2"/>
      <c r="W655" s="9" t="s">
        <v>100</v>
      </c>
    </row>
    <row r="656" spans="1:23">
      <c r="A656" t="s">
        <v>1249</v>
      </c>
      <c r="B656" t="s">
        <v>1250</v>
      </c>
      <c r="C656">
        <v>-0.26</v>
      </c>
      <c r="D656">
        <v>0.14000000000000001</v>
      </c>
      <c r="E656">
        <v>0.66</v>
      </c>
      <c r="F656">
        <v>0.05</v>
      </c>
      <c r="G656">
        <v>58.43</v>
      </c>
      <c r="H656">
        <v>0.13</v>
      </c>
      <c r="I656">
        <v>0.11</v>
      </c>
      <c r="J656">
        <v>0.1</v>
      </c>
      <c r="K656">
        <v>0.76900000000000002</v>
      </c>
      <c r="L656">
        <v>0.09</v>
      </c>
      <c r="M656">
        <f t="shared" si="80"/>
        <v>0.2566906165304883</v>
      </c>
      <c r="N656">
        <f t="shared" si="81"/>
        <v>6.4932583421787029E-3</v>
      </c>
      <c r="O656">
        <f t="shared" si="82"/>
        <v>1.1059468115170317E-2</v>
      </c>
      <c r="P656">
        <f t="shared" si="83"/>
        <v>1.4151154280447977E-3</v>
      </c>
      <c r="Q656">
        <f t="shared" si="84"/>
        <v>1.2943460732969161E-3</v>
      </c>
      <c r="R656">
        <f t="shared" si="85"/>
        <v>1.231441940144483E-4</v>
      </c>
      <c r="S656">
        <f t="shared" si="86"/>
        <v>8.2020129783338587E-6</v>
      </c>
      <c r="T656">
        <f t="shared" si="87"/>
        <v>5.5855899571567258E-4</v>
      </c>
      <c r="U656">
        <v>7.5205479452054798</v>
      </c>
      <c r="V656">
        <v>0.77</v>
      </c>
      <c r="W656" s="9" t="s">
        <v>100</v>
      </c>
    </row>
    <row r="657" spans="1:23">
      <c r="A657" t="s">
        <v>1251</v>
      </c>
      <c r="B657" t="s">
        <v>1252</v>
      </c>
      <c r="C657">
        <v>0.06</v>
      </c>
      <c r="D657">
        <v>7.0000000000000007E-2</v>
      </c>
      <c r="E657">
        <v>1.0900000000000001</v>
      </c>
      <c r="F657">
        <v>0.08</v>
      </c>
      <c r="G657">
        <v>227</v>
      </c>
      <c r="H657">
        <v>0.2</v>
      </c>
      <c r="I657">
        <v>0.29699999999999999</v>
      </c>
      <c r="J657">
        <v>2.5999999999999999E-2</v>
      </c>
      <c r="K657">
        <v>58.3</v>
      </c>
      <c r="L657">
        <v>1.8</v>
      </c>
      <c r="M657">
        <f t="shared" si="80"/>
        <v>0.74983232909370345</v>
      </c>
      <c r="N657">
        <f t="shared" si="81"/>
        <v>1.834980815301961E-2</v>
      </c>
      <c r="O657">
        <f t="shared" si="82"/>
        <v>1.769236860329755</v>
      </c>
      <c r="P657">
        <f t="shared" si="83"/>
        <v>0.10345385213837562</v>
      </c>
      <c r="Q657">
        <f t="shared" si="84"/>
        <v>5.4624808723731717E-2</v>
      </c>
      <c r="R657">
        <f t="shared" si="85"/>
        <v>1.4983748507570668E-2</v>
      </c>
      <c r="S657">
        <f t="shared" si="86"/>
        <v>5.1959966529508219E-4</v>
      </c>
      <c r="T657">
        <f t="shared" si="87"/>
        <v>8.6568164419804514E-2</v>
      </c>
      <c r="U657">
        <v>9.8876712328767127</v>
      </c>
      <c r="V657">
        <v>14.2</v>
      </c>
      <c r="W657" s="9" t="s">
        <v>33</v>
      </c>
    </row>
    <row r="658" spans="1:23">
      <c r="A658" t="s">
        <v>1253</v>
      </c>
      <c r="B658" t="s">
        <v>1254</v>
      </c>
      <c r="C658">
        <v>0.22</v>
      </c>
      <c r="D658">
        <v>0.02</v>
      </c>
      <c r="E658">
        <v>1.23</v>
      </c>
      <c r="F658">
        <v>0.08</v>
      </c>
      <c r="G658">
        <v>2.1375000000000002</v>
      </c>
      <c r="H658">
        <v>2.0000000000000001E-4</v>
      </c>
      <c r="I658">
        <v>8.0000000000000002E-3</v>
      </c>
      <c r="J658">
        <v>4.0000000000000001E-3</v>
      </c>
      <c r="K658">
        <v>207.7</v>
      </c>
      <c r="L658">
        <v>0.8</v>
      </c>
      <c r="M658">
        <f t="shared" si="80"/>
        <v>3.4810522587345072E-2</v>
      </c>
      <c r="N658">
        <f t="shared" si="81"/>
        <v>7.5470280047626448E-4</v>
      </c>
      <c r="O658">
        <f t="shared" si="82"/>
        <v>1.5107926731898136</v>
      </c>
      <c r="P658">
        <f t="shared" si="83"/>
        <v>6.5766609157089609E-2</v>
      </c>
      <c r="Q658">
        <f t="shared" si="84"/>
        <v>5.8191340325077084E-3</v>
      </c>
      <c r="R658">
        <f t="shared" si="85"/>
        <v>4.8348459843504019E-5</v>
      </c>
      <c r="S658">
        <f t="shared" si="86"/>
        <v>4.7120239319760254E-5</v>
      </c>
      <c r="T658">
        <f t="shared" si="87"/>
        <v>6.5508625395764269E-2</v>
      </c>
      <c r="U658">
        <v>0.23835616438356161</v>
      </c>
      <c r="V658">
        <v>3.2</v>
      </c>
      <c r="W658" s="9" t="s">
        <v>115</v>
      </c>
    </row>
    <row r="659" spans="1:23">
      <c r="A659" t="s">
        <v>1255</v>
      </c>
      <c r="B659" t="s">
        <v>1256</v>
      </c>
      <c r="C659">
        <v>0.02</v>
      </c>
      <c r="D659">
        <v>0.02</v>
      </c>
      <c r="E659">
        <v>1</v>
      </c>
      <c r="F659">
        <v>7.0000000000000007E-2</v>
      </c>
      <c r="G659">
        <v>1534</v>
      </c>
      <c r="H659">
        <v>280</v>
      </c>
      <c r="I659">
        <v>0.73</v>
      </c>
      <c r="J659">
        <v>0.21</v>
      </c>
      <c r="K659">
        <v>37</v>
      </c>
      <c r="L659">
        <v>15</v>
      </c>
      <c r="M659">
        <f t="shared" si="80"/>
        <v>2.6042839240861317</v>
      </c>
      <c r="N659">
        <f t="shared" si="81"/>
        <v>0.32267888526831179</v>
      </c>
      <c r="O659">
        <f t="shared" si="82"/>
        <v>1.4345816348519889</v>
      </c>
      <c r="P659">
        <f t="shared" si="83"/>
        <v>0.75631890067593666</v>
      </c>
      <c r="Q659">
        <f t="shared" si="84"/>
        <v>0.58158714926431987</v>
      </c>
      <c r="R659">
        <f t="shared" si="85"/>
        <v>0.47082287437981124</v>
      </c>
      <c r="S659">
        <f t="shared" si="86"/>
        <v>8.7284410638539145E-2</v>
      </c>
      <c r="T659">
        <f t="shared" si="87"/>
        <v>6.6947142959759481E-2</v>
      </c>
      <c r="U659">
        <f>4700/365</f>
        <v>12.876712328767123</v>
      </c>
      <c r="V659">
        <v>6.27</v>
      </c>
      <c r="W659" s="9" t="s">
        <v>115</v>
      </c>
    </row>
    <row r="660" spans="1:23">
      <c r="A660" t="s">
        <v>1257</v>
      </c>
      <c r="B660" t="s">
        <v>1258</v>
      </c>
      <c r="C660">
        <v>0.37</v>
      </c>
      <c r="D660">
        <v>0.06</v>
      </c>
      <c r="E660">
        <v>1.42</v>
      </c>
      <c r="F660">
        <v>0.11</v>
      </c>
      <c r="G660">
        <v>1475</v>
      </c>
      <c r="H660">
        <v>55</v>
      </c>
      <c r="I660">
        <v>0.7</v>
      </c>
      <c r="J660">
        <v>0.2</v>
      </c>
      <c r="K660">
        <v>132</v>
      </c>
      <c r="L660">
        <v>17</v>
      </c>
      <c r="M660">
        <f t="shared" si="80"/>
        <v>2.8516456081061174</v>
      </c>
      <c r="N660">
        <f t="shared" si="81"/>
        <v>0.10221121474728627</v>
      </c>
      <c r="O660">
        <f t="shared" si="82"/>
        <v>6.6684578665850829</v>
      </c>
      <c r="P660">
        <f t="shared" si="83"/>
        <v>2.052796335447979</v>
      </c>
      <c r="Q660">
        <f t="shared" si="84"/>
        <v>0.8588165434238364</v>
      </c>
      <c r="R660">
        <f t="shared" si="85"/>
        <v>1.8305570614155131</v>
      </c>
      <c r="S660">
        <f t="shared" si="86"/>
        <v>8.2884787042300526E-2</v>
      </c>
      <c r="T660">
        <f t="shared" si="87"/>
        <v>0.34438045320392446</v>
      </c>
      <c r="U660">
        <v>8.087671232876712</v>
      </c>
      <c r="V660">
        <v>26.2</v>
      </c>
      <c r="W660" s="9" t="s">
        <v>115</v>
      </c>
    </row>
    <row r="661" spans="1:23">
      <c r="A661" t="s">
        <v>1259</v>
      </c>
      <c r="B661" t="s">
        <v>1260</v>
      </c>
      <c r="C661">
        <v>0.14000000000000001</v>
      </c>
      <c r="D661">
        <v>0.05</v>
      </c>
      <c r="E661">
        <v>1.35</v>
      </c>
      <c r="F661">
        <v>0.1</v>
      </c>
      <c r="G661">
        <v>1634</v>
      </c>
      <c r="H661">
        <v>17</v>
      </c>
      <c r="I661">
        <v>0.72299999999999998</v>
      </c>
      <c r="J661">
        <v>1.6E-2</v>
      </c>
      <c r="K661" s="2"/>
      <c r="L661" s="2"/>
      <c r="M661">
        <f t="shared" si="80"/>
        <v>3.0020462676723101</v>
      </c>
      <c r="N661">
        <f t="shared" si="81"/>
        <v>7.6993590561666769E-2</v>
      </c>
      <c r="O661">
        <f t="shared" si="82"/>
        <v>0</v>
      </c>
      <c r="P661">
        <f t="shared" si="83"/>
        <v>0</v>
      </c>
      <c r="Q661">
        <f t="shared" si="84"/>
        <v>0</v>
      </c>
      <c r="R661">
        <f t="shared" si="85"/>
        <v>0</v>
      </c>
      <c r="S661">
        <f t="shared" si="86"/>
        <v>0</v>
      </c>
      <c r="T661">
        <f t="shared" si="87"/>
        <v>0</v>
      </c>
      <c r="U661" s="2"/>
      <c r="V661" s="2"/>
      <c r="W661" s="9" t="s">
        <v>46</v>
      </c>
    </row>
    <row r="662" spans="1:23">
      <c r="A662" t="s">
        <v>1261</v>
      </c>
      <c r="B662" t="s">
        <v>1261</v>
      </c>
      <c r="C662">
        <v>0.04</v>
      </c>
      <c r="D662">
        <v>0.1</v>
      </c>
      <c r="E662">
        <v>2.2400000000000002</v>
      </c>
      <c r="F662">
        <v>0.33</v>
      </c>
      <c r="G662">
        <v>1270</v>
      </c>
      <c r="H662">
        <v>57</v>
      </c>
      <c r="I662">
        <v>0.17</v>
      </c>
      <c r="J662">
        <v>0.16</v>
      </c>
      <c r="K662" s="2"/>
      <c r="L662" s="2"/>
      <c r="M662">
        <f t="shared" si="80"/>
        <v>3.004391863212605</v>
      </c>
      <c r="N662">
        <f t="shared" si="81"/>
        <v>0.17276672456421116</v>
      </c>
      <c r="O662">
        <f t="shared" si="82"/>
        <v>0</v>
      </c>
      <c r="P662">
        <f t="shared" si="83"/>
        <v>0</v>
      </c>
      <c r="Q662">
        <f t="shared" si="84"/>
        <v>0</v>
      </c>
      <c r="R662">
        <f t="shared" si="85"/>
        <v>0</v>
      </c>
      <c r="S662">
        <f t="shared" si="86"/>
        <v>0</v>
      </c>
      <c r="T662">
        <f t="shared" si="87"/>
        <v>0</v>
      </c>
      <c r="U662" s="2"/>
      <c r="V662" s="2"/>
      <c r="W662" s="9" t="s">
        <v>902</v>
      </c>
    </row>
    <row r="663" spans="1:23">
      <c r="A663" t="s">
        <v>1262</v>
      </c>
      <c r="B663" t="s">
        <v>1261</v>
      </c>
      <c r="C663">
        <v>0.04</v>
      </c>
      <c r="D663">
        <v>0.1</v>
      </c>
      <c r="E663">
        <v>2.23</v>
      </c>
      <c r="F663">
        <v>0.33</v>
      </c>
      <c r="G663">
        <v>1270</v>
      </c>
      <c r="H663">
        <v>57</v>
      </c>
      <c r="I663">
        <v>0.17</v>
      </c>
      <c r="J663">
        <v>0.16</v>
      </c>
      <c r="K663" s="2"/>
      <c r="L663" s="2"/>
      <c r="M663">
        <f t="shared" si="80"/>
        <v>2.9999143724300259</v>
      </c>
      <c r="N663">
        <f t="shared" si="81"/>
        <v>0.17307373281802027</v>
      </c>
      <c r="O663">
        <f t="shared" si="82"/>
        <v>0</v>
      </c>
      <c r="P663">
        <f t="shared" si="83"/>
        <v>0</v>
      </c>
      <c r="Q663">
        <f t="shared" si="84"/>
        <v>0</v>
      </c>
      <c r="R663">
        <f t="shared" si="85"/>
        <v>0</v>
      </c>
      <c r="S663">
        <f t="shared" si="86"/>
        <v>0</v>
      </c>
      <c r="T663">
        <f t="shared" si="87"/>
        <v>0</v>
      </c>
      <c r="U663" s="2"/>
      <c r="V663" s="2"/>
      <c r="W663" s="9" t="s">
        <v>902</v>
      </c>
    </row>
    <row r="664" spans="1:23">
      <c r="A664" t="s">
        <v>1263</v>
      </c>
      <c r="B664" t="s">
        <v>1264</v>
      </c>
      <c r="C664">
        <v>-0.17</v>
      </c>
      <c r="D664">
        <v>0.08</v>
      </c>
      <c r="E664">
        <v>1.06</v>
      </c>
      <c r="F664">
        <v>0.11</v>
      </c>
      <c r="G664">
        <v>13.481</v>
      </c>
      <c r="H664">
        <v>1E-3</v>
      </c>
      <c r="I664">
        <v>0.05</v>
      </c>
      <c r="J664">
        <v>0.02</v>
      </c>
      <c r="K664">
        <v>1.8</v>
      </c>
      <c r="L664" s="2"/>
      <c r="M664">
        <f t="shared" si="80"/>
        <v>0.11308060357919382</v>
      </c>
      <c r="N664">
        <f t="shared" si="81"/>
        <v>3.9115972028590691E-3</v>
      </c>
      <c r="O664">
        <f t="shared" si="82"/>
        <v>2.1880154933662348E-2</v>
      </c>
      <c r="P664">
        <f t="shared" si="83"/>
        <v>1.513880426324175E-3</v>
      </c>
      <c r="Q664">
        <f t="shared" si="84"/>
        <v>0</v>
      </c>
      <c r="R664">
        <f t="shared" si="85"/>
        <v>2.1934992414699102E-5</v>
      </c>
      <c r="S664">
        <f t="shared" si="86"/>
        <v>5.4101216362936354E-7</v>
      </c>
      <c r="T664">
        <f t="shared" si="87"/>
        <v>1.5137214105049421E-3</v>
      </c>
      <c r="U664" s="2"/>
      <c r="V664" s="2"/>
      <c r="W664" s="9" t="s">
        <v>1265</v>
      </c>
    </row>
    <row r="665" spans="1:23">
      <c r="A665" t="s">
        <v>1266</v>
      </c>
      <c r="B665" t="s">
        <v>1264</v>
      </c>
      <c r="C665">
        <v>-0.17</v>
      </c>
      <c r="D665">
        <v>0.08</v>
      </c>
      <c r="E665">
        <v>1.06</v>
      </c>
      <c r="F665">
        <v>0.11</v>
      </c>
      <c r="G665">
        <v>674</v>
      </c>
      <c r="H665">
        <v>4</v>
      </c>
      <c r="I665">
        <v>0.5</v>
      </c>
      <c r="J665">
        <v>0.02</v>
      </c>
      <c r="K665">
        <v>1.8</v>
      </c>
      <c r="L665" s="2"/>
      <c r="M665">
        <f t="shared" si="80"/>
        <v>1.5346640148718866</v>
      </c>
      <c r="N665">
        <f t="shared" si="81"/>
        <v>5.3431978358383106E-2</v>
      </c>
      <c r="O665">
        <f t="shared" si="82"/>
        <v>6.9893561083167965E-2</v>
      </c>
      <c r="P665">
        <f t="shared" si="83"/>
        <v>4.9263281929466541E-3</v>
      </c>
      <c r="Q665">
        <f t="shared" si="84"/>
        <v>0</v>
      </c>
      <c r="R665">
        <f t="shared" si="85"/>
        <v>9.3191414777557286E-4</v>
      </c>
      <c r="S665">
        <f t="shared" si="86"/>
        <v>1.3826619403198412E-4</v>
      </c>
      <c r="T665">
        <f t="shared" si="87"/>
        <v>4.8354035969487268E-3</v>
      </c>
      <c r="U665" s="2"/>
      <c r="V665" s="2"/>
      <c r="W665" s="9" t="s">
        <v>1265</v>
      </c>
    </row>
    <row r="666" spans="1:23">
      <c r="A666" t="s">
        <v>1267</v>
      </c>
      <c r="B666" t="s">
        <v>1264</v>
      </c>
      <c r="C666">
        <v>-0.17</v>
      </c>
      <c r="D666">
        <v>0.08</v>
      </c>
      <c r="E666">
        <v>1.1299999999999999</v>
      </c>
      <c r="F666">
        <v>0.09</v>
      </c>
      <c r="G666">
        <v>13.481</v>
      </c>
      <c r="H666">
        <v>1E-3</v>
      </c>
      <c r="I666">
        <v>0.05</v>
      </c>
      <c r="J666">
        <v>0.02</v>
      </c>
      <c r="K666">
        <v>956</v>
      </c>
      <c r="L666" s="2"/>
      <c r="M666">
        <f t="shared" si="80"/>
        <v>0.11551693146335619</v>
      </c>
      <c r="N666">
        <f t="shared" si="81"/>
        <v>3.0668265097102839E-3</v>
      </c>
      <c r="O666">
        <f t="shared" si="82"/>
        <v>12.12692892569522</v>
      </c>
      <c r="P666">
        <f t="shared" si="83"/>
        <v>0.6440225585182241</v>
      </c>
      <c r="Q666">
        <f t="shared" si="84"/>
        <v>0</v>
      </c>
      <c r="R666">
        <f t="shared" si="85"/>
        <v>1.2157322231273405E-2</v>
      </c>
      <c r="S666">
        <f t="shared" si="86"/>
        <v>2.9985235827449056E-4</v>
      </c>
      <c r="T666">
        <f t="shared" si="87"/>
        <v>0.64390773056788786</v>
      </c>
      <c r="U666" s="2"/>
      <c r="V666" s="2"/>
      <c r="W666" s="9" t="s">
        <v>1265</v>
      </c>
    </row>
    <row r="667" spans="1:23">
      <c r="A667" t="s">
        <v>1268</v>
      </c>
      <c r="B667" t="s">
        <v>1264</v>
      </c>
      <c r="C667">
        <v>-0.17</v>
      </c>
      <c r="D667">
        <v>0.08</v>
      </c>
      <c r="E667">
        <v>1.1299999999999999</v>
      </c>
      <c r="F667">
        <v>0.09</v>
      </c>
      <c r="G667">
        <v>674</v>
      </c>
      <c r="H667">
        <v>4</v>
      </c>
      <c r="I667">
        <v>0.5</v>
      </c>
      <c r="J667">
        <v>0.02</v>
      </c>
      <c r="K667">
        <v>1370</v>
      </c>
      <c r="L667" s="2"/>
      <c r="M667">
        <f t="shared" si="80"/>
        <v>1.5677284363014596</v>
      </c>
      <c r="N667">
        <f t="shared" si="81"/>
        <v>4.2080755695974914E-2</v>
      </c>
      <c r="O667">
        <f t="shared" si="82"/>
        <v>55.513713864180922</v>
      </c>
      <c r="P667">
        <f t="shared" si="83"/>
        <v>3.0411278230000227</v>
      </c>
      <c r="Q667">
        <f t="shared" si="84"/>
        <v>0</v>
      </c>
      <c r="R667">
        <f t="shared" si="85"/>
        <v>0.74018285152241226</v>
      </c>
      <c r="S667">
        <f t="shared" si="86"/>
        <v>0.10981941417246473</v>
      </c>
      <c r="T667">
        <f t="shared" si="87"/>
        <v>2.9476308246467746</v>
      </c>
      <c r="U667" s="2"/>
      <c r="V667" s="2"/>
      <c r="W667" s="9" t="s">
        <v>1265</v>
      </c>
    </row>
    <row r="668" spans="1:23">
      <c r="A668" t="s">
        <v>1269</v>
      </c>
      <c r="B668" t="s">
        <v>1270</v>
      </c>
      <c r="C668">
        <v>0.02</v>
      </c>
      <c r="D668">
        <v>0.03</v>
      </c>
      <c r="E668">
        <v>0.85</v>
      </c>
      <c r="F668">
        <v>0.08</v>
      </c>
      <c r="G668">
        <v>2754</v>
      </c>
      <c r="H668">
        <v>87</v>
      </c>
      <c r="I668">
        <v>0.53</v>
      </c>
      <c r="J668">
        <v>0.12</v>
      </c>
      <c r="K668">
        <v>34.700000000000003</v>
      </c>
      <c r="L668">
        <v>4.5</v>
      </c>
      <c r="M668">
        <f t="shared" si="80"/>
        <v>3.6440726180170406</v>
      </c>
      <c r="N668">
        <f t="shared" si="81"/>
        <v>0.13769445826236662</v>
      </c>
      <c r="O668">
        <f t="shared" si="82"/>
        <v>1.8205454999816773</v>
      </c>
      <c r="P668">
        <f t="shared" si="83"/>
        <v>0.3083545802493094</v>
      </c>
      <c r="Q668">
        <f t="shared" si="84"/>
        <v>0.23609379682759501</v>
      </c>
      <c r="R668">
        <f t="shared" si="85"/>
        <v>0.16101612265169613</v>
      </c>
      <c r="S668">
        <f t="shared" si="86"/>
        <v>1.9170595315711223E-2</v>
      </c>
      <c r="T668">
        <f t="shared" si="87"/>
        <v>0.11423030588120328</v>
      </c>
      <c r="U668">
        <v>10.49</v>
      </c>
      <c r="V668">
        <v>9.1999999999999993</v>
      </c>
      <c r="W668" s="9" t="s">
        <v>137</v>
      </c>
    </row>
    <row r="669" spans="1:23">
      <c r="A669" t="s">
        <v>1271</v>
      </c>
      <c r="B669" t="s">
        <v>1272</v>
      </c>
      <c r="C669">
        <v>0.33</v>
      </c>
      <c r="D669">
        <v>0.05</v>
      </c>
      <c r="E669">
        <v>1.18</v>
      </c>
      <c r="F669">
        <v>0.06</v>
      </c>
      <c r="G669">
        <v>3.41587</v>
      </c>
      <c r="H669">
        <v>5.9000000000000003E-4</v>
      </c>
      <c r="I669">
        <v>0.13300000000000001</v>
      </c>
      <c r="J669">
        <v>7.1999999999999995E-2</v>
      </c>
      <c r="K669">
        <v>36.1</v>
      </c>
      <c r="L669">
        <v>3</v>
      </c>
      <c r="M669">
        <f t="shared" si="80"/>
        <v>4.6928101201058718E-2</v>
      </c>
      <c r="N669">
        <f t="shared" si="81"/>
        <v>7.9540990139075215E-4</v>
      </c>
      <c r="O669">
        <f t="shared" si="82"/>
        <v>0.29598087134199846</v>
      </c>
      <c r="P669">
        <f t="shared" si="83"/>
        <v>2.6720622672768195E-2</v>
      </c>
      <c r="Q669">
        <f t="shared" si="84"/>
        <v>2.4596748310969405E-2</v>
      </c>
      <c r="R669">
        <f t="shared" si="85"/>
        <v>2.8853518121765686E-3</v>
      </c>
      <c r="S669">
        <f t="shared" si="86"/>
        <v>1.7040921160327056E-5</v>
      </c>
      <c r="T669">
        <f t="shared" si="87"/>
        <v>1.0033249875999949E-2</v>
      </c>
      <c r="U669" s="2"/>
      <c r="V669">
        <v>6.2</v>
      </c>
      <c r="W669" s="9" t="s">
        <v>66</v>
      </c>
    </row>
    <row r="670" spans="1:23">
      <c r="A670" t="s">
        <v>1273</v>
      </c>
      <c r="B670" t="s">
        <v>1274</v>
      </c>
      <c r="C670">
        <v>-0.13</v>
      </c>
      <c r="D670">
        <v>0.04</v>
      </c>
      <c r="E670">
        <v>0.97</v>
      </c>
      <c r="F670">
        <v>7.0000000000000007E-2</v>
      </c>
      <c r="G670">
        <v>2166</v>
      </c>
      <c r="H670">
        <v>38</v>
      </c>
      <c r="I670">
        <v>0.2</v>
      </c>
      <c r="J670">
        <v>0.05</v>
      </c>
      <c r="K670">
        <v>28.9</v>
      </c>
      <c r="L670">
        <v>2.2000000000000002</v>
      </c>
      <c r="M670">
        <f t="shared" si="80"/>
        <v>3.2446483584083921</v>
      </c>
      <c r="N670">
        <f t="shared" si="81"/>
        <v>8.6786697139808702E-2</v>
      </c>
      <c r="O670">
        <f t="shared" si="82"/>
        <v>1.7659466888638995</v>
      </c>
      <c r="P670">
        <f t="shared" si="83"/>
        <v>0.16042169272397089</v>
      </c>
      <c r="Q670">
        <f t="shared" si="84"/>
        <v>0.13443192787199237</v>
      </c>
      <c r="R670">
        <f t="shared" si="85"/>
        <v>1.8395278008998952E-2</v>
      </c>
      <c r="S670">
        <f t="shared" si="86"/>
        <v>1.0327173619087131E-2</v>
      </c>
      <c r="T670">
        <f t="shared" si="87"/>
        <v>8.4959634515788987E-2</v>
      </c>
      <c r="U670">
        <v>11.052054794520551</v>
      </c>
      <c r="V670">
        <v>9.1</v>
      </c>
      <c r="W670" s="9" t="s">
        <v>306</v>
      </c>
    </row>
    <row r="671" spans="1:23">
      <c r="A671" t="s">
        <v>1275</v>
      </c>
      <c r="B671" t="s">
        <v>1276</v>
      </c>
      <c r="C671" s="2"/>
      <c r="D671" s="2"/>
      <c r="E671" s="2"/>
      <c r="F671" s="2"/>
      <c r="G671">
        <v>298.5</v>
      </c>
      <c r="H671">
        <v>0.1</v>
      </c>
      <c r="I671">
        <v>0.9</v>
      </c>
      <c r="J671">
        <v>3.6999999999999998E-2</v>
      </c>
      <c r="K671" s="2"/>
      <c r="L671" s="2"/>
      <c r="M671">
        <f t="shared" si="80"/>
        <v>0</v>
      </c>
      <c r="N671" t="e">
        <f t="shared" si="81"/>
        <v>#DIV/0!</v>
      </c>
      <c r="O671">
        <f t="shared" si="82"/>
        <v>0</v>
      </c>
      <c r="P671" t="e">
        <f t="shared" si="83"/>
        <v>#DIV/0!</v>
      </c>
      <c r="Q671">
        <f t="shared" si="84"/>
        <v>0</v>
      </c>
      <c r="R671">
        <f t="shared" si="85"/>
        <v>0</v>
      </c>
      <c r="S671">
        <f t="shared" si="86"/>
        <v>0</v>
      </c>
      <c r="T671" t="e">
        <f t="shared" si="87"/>
        <v>#DIV/0!</v>
      </c>
      <c r="U671">
        <v>9</v>
      </c>
      <c r="V671">
        <v>11.63</v>
      </c>
      <c r="W671" s="5"/>
    </row>
    <row r="672" spans="1:23">
      <c r="A672" t="s">
        <v>1277</v>
      </c>
      <c r="B672" t="s">
        <v>1278</v>
      </c>
      <c r="C672">
        <v>0.22</v>
      </c>
      <c r="D672">
        <v>0.05</v>
      </c>
      <c r="E672">
        <v>1.48</v>
      </c>
      <c r="F672">
        <v>0.02</v>
      </c>
      <c r="G672">
        <v>256.77999999999997</v>
      </c>
      <c r="H672">
        <v>0.05</v>
      </c>
      <c r="I672">
        <v>0.67300000000000004</v>
      </c>
      <c r="J672">
        <v>7.0000000000000001E-3</v>
      </c>
      <c r="K672" s="2"/>
      <c r="L672">
        <v>4</v>
      </c>
      <c r="M672">
        <f t="shared" si="80"/>
        <v>0.90143162801082133</v>
      </c>
      <c r="N672">
        <f t="shared" si="81"/>
        <v>4.0621886082271809E-3</v>
      </c>
      <c r="O672">
        <f t="shared" si="82"/>
        <v>0</v>
      </c>
      <c r="P672">
        <f t="shared" si="83"/>
        <v>0.12013056946536622</v>
      </c>
      <c r="Q672">
        <f t="shared" si="84"/>
        <v>0.12013056946536622</v>
      </c>
      <c r="R672">
        <f t="shared" si="85"/>
        <v>0</v>
      </c>
      <c r="S672">
        <f t="shared" si="86"/>
        <v>0</v>
      </c>
      <c r="T672">
        <f t="shared" si="87"/>
        <v>0</v>
      </c>
      <c r="U672">
        <v>8.0630136986301366</v>
      </c>
      <c r="V672">
        <v>15.2</v>
      </c>
      <c r="W672" s="9" t="s">
        <v>33</v>
      </c>
    </row>
    <row r="673" spans="1:23">
      <c r="A673" t="s">
        <v>1279</v>
      </c>
      <c r="B673" t="s">
        <v>1278</v>
      </c>
      <c r="C673">
        <v>0.22</v>
      </c>
      <c r="D673">
        <v>0.05</v>
      </c>
      <c r="E673">
        <v>1.48</v>
      </c>
      <c r="F673">
        <v>0.02</v>
      </c>
      <c r="G673">
        <v>85.2</v>
      </c>
      <c r="H673">
        <v>0.1</v>
      </c>
      <c r="I673">
        <v>0</v>
      </c>
      <c r="J673">
        <v>0</v>
      </c>
      <c r="K673" s="2"/>
      <c r="L673">
        <v>0.08</v>
      </c>
      <c r="M673">
        <f t="shared" si="80"/>
        <v>0.43203446352599489</v>
      </c>
      <c r="N673">
        <f t="shared" si="81"/>
        <v>1.9752445684218189E-3</v>
      </c>
      <c r="O673">
        <f t="shared" si="82"/>
        <v>0</v>
      </c>
      <c r="P673">
        <f t="shared" si="83"/>
        <v>2.2488189110419889E-3</v>
      </c>
      <c r="Q673">
        <f t="shared" si="84"/>
        <v>2.2488189110419889E-3</v>
      </c>
      <c r="R673">
        <f t="shared" si="85"/>
        <v>0</v>
      </c>
      <c r="S673">
        <f t="shared" si="86"/>
        <v>0</v>
      </c>
      <c r="T673">
        <f t="shared" si="87"/>
        <v>0</v>
      </c>
      <c r="U673" s="2"/>
      <c r="V673" s="2"/>
      <c r="W673" s="9" t="s">
        <v>33</v>
      </c>
    </row>
    <row r="674" spans="1:23">
      <c r="A674" t="s">
        <v>1280</v>
      </c>
      <c r="B674" t="s">
        <v>1281</v>
      </c>
      <c r="C674">
        <v>-0.24</v>
      </c>
      <c r="D674">
        <v>0.01</v>
      </c>
      <c r="E674">
        <v>0.86</v>
      </c>
      <c r="F674">
        <v>0.06</v>
      </c>
      <c r="G674">
        <v>49.77</v>
      </c>
      <c r="H674">
        <v>7.0000000000000007E-2</v>
      </c>
      <c r="I674">
        <v>0.31</v>
      </c>
      <c r="J674">
        <v>0.1</v>
      </c>
      <c r="K674">
        <v>3.69</v>
      </c>
      <c r="L674">
        <v>0.25</v>
      </c>
      <c r="M674">
        <f t="shared" si="80"/>
        <v>0.25193161339419512</v>
      </c>
      <c r="N674">
        <f t="shared" si="81"/>
        <v>5.8636349061800108E-3</v>
      </c>
      <c r="O674">
        <f t="shared" si="82"/>
        <v>5.7405243437789216E-2</v>
      </c>
      <c r="P674">
        <f t="shared" si="83"/>
        <v>5.1119391933660144E-3</v>
      </c>
      <c r="Q674">
        <f t="shared" si="84"/>
        <v>3.8892441353515724E-3</v>
      </c>
      <c r="R674">
        <f t="shared" si="85"/>
        <v>1.9687604232453428E-3</v>
      </c>
      <c r="S674">
        <f t="shared" si="86"/>
        <v>2.6912913004120598E-5</v>
      </c>
      <c r="T674">
        <f t="shared" si="87"/>
        <v>2.6700113226878703E-3</v>
      </c>
      <c r="U674">
        <v>4.4000000000000004</v>
      </c>
      <c r="V674">
        <v>1.23</v>
      </c>
      <c r="W674" s="9" t="s">
        <v>292</v>
      </c>
    </row>
    <row r="675" spans="1:23">
      <c r="A675" t="s">
        <v>1282</v>
      </c>
      <c r="B675" t="s">
        <v>1283</v>
      </c>
      <c r="C675">
        <v>0.39</v>
      </c>
      <c r="D675">
        <v>0.1</v>
      </c>
      <c r="E675">
        <v>1.25</v>
      </c>
      <c r="F675">
        <v>0.1</v>
      </c>
      <c r="G675">
        <v>1179</v>
      </c>
      <c r="H675">
        <v>34</v>
      </c>
      <c r="I675">
        <v>0.12</v>
      </c>
      <c r="J675">
        <v>0.05</v>
      </c>
      <c r="K675" s="2"/>
      <c r="L675" s="2"/>
      <c r="M675">
        <f t="shared" si="80"/>
        <v>2.3538780806382475</v>
      </c>
      <c r="N675">
        <f t="shared" si="81"/>
        <v>7.7382269931120476E-2</v>
      </c>
      <c r="O675">
        <f t="shared" si="82"/>
        <v>0</v>
      </c>
      <c r="P675">
        <f t="shared" si="83"/>
        <v>0</v>
      </c>
      <c r="Q675">
        <f t="shared" si="84"/>
        <v>0</v>
      </c>
      <c r="R675">
        <f t="shared" si="85"/>
        <v>0</v>
      </c>
      <c r="S675">
        <f t="shared" si="86"/>
        <v>0</v>
      </c>
      <c r="T675">
        <f t="shared" si="87"/>
        <v>0</v>
      </c>
      <c r="U675" s="2"/>
      <c r="V675" s="2"/>
      <c r="W675" s="9" t="s">
        <v>445</v>
      </c>
    </row>
    <row r="676" spans="1:23">
      <c r="A676" t="s">
        <v>1284</v>
      </c>
      <c r="B676" t="s">
        <v>1285</v>
      </c>
      <c r="C676" s="2"/>
      <c r="D676" s="2"/>
      <c r="E676" s="2"/>
      <c r="F676" s="2"/>
      <c r="G676">
        <v>145.40199999999999</v>
      </c>
      <c r="H676">
        <v>1.2999999999999999E-2</v>
      </c>
      <c r="I676">
        <v>0.3226</v>
      </c>
      <c r="J676">
        <v>1.4E-3</v>
      </c>
      <c r="K676" s="2"/>
      <c r="L676" s="2"/>
      <c r="M676">
        <f t="shared" si="80"/>
        <v>0</v>
      </c>
      <c r="N676" t="e">
        <f t="shared" si="81"/>
        <v>#DIV/0!</v>
      </c>
      <c r="O676">
        <f t="shared" si="82"/>
        <v>0</v>
      </c>
      <c r="P676" t="e">
        <f t="shared" si="83"/>
        <v>#DIV/0!</v>
      </c>
      <c r="Q676">
        <f t="shared" si="84"/>
        <v>0</v>
      </c>
      <c r="R676">
        <f t="shared" si="85"/>
        <v>0</v>
      </c>
      <c r="S676">
        <f t="shared" si="86"/>
        <v>0</v>
      </c>
      <c r="T676" t="e">
        <f t="shared" si="87"/>
        <v>#DIV/0!</v>
      </c>
      <c r="U676">
        <v>3.937260273972603</v>
      </c>
      <c r="V676">
        <v>9.07</v>
      </c>
      <c r="W676" s="5"/>
    </row>
    <row r="677" spans="1:23">
      <c r="A677" t="s">
        <v>1286</v>
      </c>
      <c r="B677" t="s">
        <v>1287</v>
      </c>
      <c r="C677">
        <v>0.27</v>
      </c>
      <c r="D677">
        <v>0.02</v>
      </c>
      <c r="E677">
        <v>1.05</v>
      </c>
      <c r="F677">
        <v>7.0000000000000007E-2</v>
      </c>
      <c r="G677">
        <v>325.81</v>
      </c>
      <c r="H677">
        <v>0.26</v>
      </c>
      <c r="I677">
        <v>0.33400000000000002</v>
      </c>
      <c r="J677">
        <v>1.0999999999999999E-2</v>
      </c>
      <c r="K677" s="2"/>
      <c r="L677">
        <v>1.7</v>
      </c>
      <c r="M677">
        <f t="shared" si="80"/>
        <v>0.94227455417935357</v>
      </c>
      <c r="N677">
        <f t="shared" si="81"/>
        <v>2.094543428691337E-2</v>
      </c>
      <c r="O677">
        <f t="shared" si="82"/>
        <v>0</v>
      </c>
      <c r="P677">
        <f t="shared" si="83"/>
        <v>5.6030148819331618E-2</v>
      </c>
      <c r="Q677">
        <f t="shared" si="84"/>
        <v>5.6030148819331618E-2</v>
      </c>
      <c r="R677">
        <f t="shared" si="85"/>
        <v>0</v>
      </c>
      <c r="S677">
        <f t="shared" si="86"/>
        <v>0</v>
      </c>
      <c r="T677">
        <f t="shared" si="87"/>
        <v>0</v>
      </c>
      <c r="U677">
        <v>3.9753424657534251</v>
      </c>
      <c r="V677">
        <v>7.9</v>
      </c>
      <c r="W677" s="9" t="s">
        <v>292</v>
      </c>
    </row>
    <row r="678" spans="1:23">
      <c r="A678" t="s">
        <v>1288</v>
      </c>
      <c r="B678" t="s">
        <v>1287</v>
      </c>
      <c r="C678">
        <v>0.27</v>
      </c>
      <c r="D678">
        <v>0.02</v>
      </c>
      <c r="E678">
        <v>1.05</v>
      </c>
      <c r="F678">
        <v>7.0000000000000007E-2</v>
      </c>
      <c r="G678">
        <v>162</v>
      </c>
      <c r="H678">
        <v>3</v>
      </c>
      <c r="I678">
        <v>0.04</v>
      </c>
      <c r="J678">
        <v>0.04</v>
      </c>
      <c r="K678" s="2"/>
      <c r="L678">
        <v>0.03</v>
      </c>
      <c r="M678">
        <f t="shared" si="80"/>
        <v>0.59139529684327408</v>
      </c>
      <c r="N678">
        <f t="shared" si="81"/>
        <v>1.503404257633967E-2</v>
      </c>
      <c r="O678">
        <f t="shared" si="82"/>
        <v>0</v>
      </c>
      <c r="P678">
        <f t="shared" si="83"/>
        <v>8.3038896204003904E-4</v>
      </c>
      <c r="Q678">
        <f t="shared" si="84"/>
        <v>8.3038896204003904E-4</v>
      </c>
      <c r="R678">
        <f t="shared" si="85"/>
        <v>0</v>
      </c>
      <c r="S678">
        <f t="shared" si="86"/>
        <v>0</v>
      </c>
      <c r="T678">
        <f t="shared" si="87"/>
        <v>0</v>
      </c>
      <c r="U678" s="2"/>
      <c r="V678" s="2"/>
      <c r="W678" s="9" t="s">
        <v>292</v>
      </c>
    </row>
    <row r="679" spans="1:23">
      <c r="A679" t="s">
        <v>1289</v>
      </c>
      <c r="B679" t="s">
        <v>1290</v>
      </c>
      <c r="C679">
        <v>0.08</v>
      </c>
      <c r="D679">
        <v>0.04</v>
      </c>
      <c r="E679">
        <v>0.83</v>
      </c>
      <c r="F679">
        <v>0.08</v>
      </c>
      <c r="G679">
        <v>143.58000000000001</v>
      </c>
      <c r="H679">
        <v>0.6</v>
      </c>
      <c r="I679">
        <v>0.14000000000000001</v>
      </c>
      <c r="J679">
        <v>0.03</v>
      </c>
      <c r="K679">
        <v>18.3</v>
      </c>
      <c r="L679">
        <v>0.5</v>
      </c>
      <c r="M679">
        <f t="shared" si="80"/>
        <v>0.50453746463703852</v>
      </c>
      <c r="N679">
        <f t="shared" si="81"/>
        <v>1.6270865242488865E-2</v>
      </c>
      <c r="O679">
        <f t="shared" si="82"/>
        <v>0.41220470204521903</v>
      </c>
      <c r="P679">
        <f t="shared" si="83"/>
        <v>2.8841878225750673E-2</v>
      </c>
      <c r="Q679">
        <f t="shared" si="84"/>
        <v>1.1262423553148059E-2</v>
      </c>
      <c r="R679">
        <f t="shared" si="85"/>
        <v>1.7658708165951855E-3</v>
      </c>
      <c r="S679">
        <f t="shared" si="86"/>
        <v>5.741812258604523E-4</v>
      </c>
      <c r="T679">
        <f t="shared" si="87"/>
        <v>2.6487049127403631E-2</v>
      </c>
      <c r="U679">
        <v>1.0493150684931509</v>
      </c>
      <c r="V679">
        <v>2</v>
      </c>
      <c r="W679" s="9" t="s">
        <v>100</v>
      </c>
    </row>
    <row r="680" spans="1:23">
      <c r="A680" t="s">
        <v>1291</v>
      </c>
      <c r="B680" t="s">
        <v>1292</v>
      </c>
      <c r="C680">
        <v>0.02</v>
      </c>
      <c r="D680">
        <v>0.01</v>
      </c>
      <c r="E680">
        <v>1.04</v>
      </c>
      <c r="F680">
        <v>7.0000000000000007E-2</v>
      </c>
      <c r="G680">
        <v>13.186</v>
      </c>
      <c r="H680">
        <v>6.0000000000000001E-3</v>
      </c>
      <c r="I680">
        <v>0.15</v>
      </c>
      <c r="J680">
        <v>0.11</v>
      </c>
      <c r="K680">
        <v>2.21</v>
      </c>
      <c r="L680">
        <v>0.23</v>
      </c>
      <c r="M680">
        <f t="shared" si="80"/>
        <v>0.11071961944526854</v>
      </c>
      <c r="N680">
        <f t="shared" si="81"/>
        <v>2.4843210779129186E-3</v>
      </c>
      <c r="O680">
        <f t="shared" si="82"/>
        <v>2.6064779940060536E-2</v>
      </c>
      <c r="P680">
        <f t="shared" si="83"/>
        <v>2.986606685768636E-3</v>
      </c>
      <c r="Q680">
        <f t="shared" si="84"/>
        <v>2.7126241566578836E-3</v>
      </c>
      <c r="R680">
        <f t="shared" si="85"/>
        <v>4.3996815244091943E-4</v>
      </c>
      <c r="S680">
        <f t="shared" si="86"/>
        <v>3.9534020840376994E-6</v>
      </c>
      <c r="T680">
        <f t="shared" si="87"/>
        <v>1.1695734588488701E-3</v>
      </c>
      <c r="U680">
        <f>2733/365</f>
        <v>7.4876712328767123</v>
      </c>
      <c r="V680">
        <v>1.42</v>
      </c>
      <c r="W680" s="9" t="s">
        <v>292</v>
      </c>
    </row>
    <row r="681" spans="1:23">
      <c r="A681" t="s">
        <v>1293</v>
      </c>
      <c r="B681" t="s">
        <v>1292</v>
      </c>
      <c r="C681">
        <v>0.02</v>
      </c>
      <c r="D681">
        <v>0.01</v>
      </c>
      <c r="E681">
        <v>1.04</v>
      </c>
      <c r="F681">
        <v>7.0000000000000007E-2</v>
      </c>
      <c r="G681">
        <v>46.024999999999999</v>
      </c>
      <c r="H681">
        <v>7.2999999999999995E-2</v>
      </c>
      <c r="I681">
        <v>0.24</v>
      </c>
      <c r="J681">
        <v>0.18</v>
      </c>
      <c r="K681">
        <v>1.82</v>
      </c>
      <c r="L681">
        <v>0.96</v>
      </c>
      <c r="M681">
        <f t="shared" si="80"/>
        <v>0.25476811174388336</v>
      </c>
      <c r="N681">
        <f t="shared" si="81"/>
        <v>5.7222958545888681E-3</v>
      </c>
      <c r="O681">
        <f t="shared" si="82"/>
        <v>3.1970738960871041E-2</v>
      </c>
      <c r="P681">
        <f t="shared" si="83"/>
        <v>1.6987939306230972E-2</v>
      </c>
      <c r="Q681">
        <f t="shared" si="84"/>
        <v>1.6863686484855048E-2</v>
      </c>
      <c r="R681">
        <f t="shared" si="85"/>
        <v>1.4655517010925601E-3</v>
      </c>
      <c r="S681">
        <f t="shared" si="86"/>
        <v>1.6902871223201782E-5</v>
      </c>
      <c r="T681">
        <f t="shared" si="87"/>
        <v>1.4345844405519058E-3</v>
      </c>
      <c r="U681">
        <f>2733/365</f>
        <v>7.4876712328767123</v>
      </c>
      <c r="V681">
        <v>1.42</v>
      </c>
      <c r="W681" s="9" t="s">
        <v>292</v>
      </c>
    </row>
    <row r="682" spans="1:23">
      <c r="A682" t="s">
        <v>1294</v>
      </c>
      <c r="B682" t="s">
        <v>1295</v>
      </c>
      <c r="C682">
        <v>0.09</v>
      </c>
      <c r="D682">
        <v>0.05</v>
      </c>
      <c r="E682">
        <v>0.98</v>
      </c>
      <c r="F682">
        <v>0.08</v>
      </c>
      <c r="G682">
        <v>30.052</v>
      </c>
      <c r="H682">
        <v>2.7E-2</v>
      </c>
      <c r="I682">
        <v>0.2</v>
      </c>
      <c r="J682">
        <v>0.06</v>
      </c>
      <c r="K682">
        <v>46.6</v>
      </c>
      <c r="L682">
        <v>3</v>
      </c>
      <c r="M682">
        <f t="shared" si="80"/>
        <v>0.18798752742766295</v>
      </c>
      <c r="N682">
        <f t="shared" si="81"/>
        <v>5.1165459564535302E-3</v>
      </c>
      <c r="O682">
        <f t="shared" si="82"/>
        <v>0.68892751914889538</v>
      </c>
      <c r="P682">
        <f t="shared" si="83"/>
        <v>5.8710832404688669E-2</v>
      </c>
      <c r="Q682">
        <f t="shared" si="84"/>
        <v>4.4351557026752926E-2</v>
      </c>
      <c r="R682">
        <f t="shared" si="85"/>
        <v>8.6115939893611944E-3</v>
      </c>
      <c r="S682">
        <f t="shared" si="86"/>
        <v>2.0632063331359183E-4</v>
      </c>
      <c r="T682">
        <f t="shared" si="87"/>
        <v>3.7492654103341246E-2</v>
      </c>
      <c r="U682">
        <v>2.331506849315069</v>
      </c>
      <c r="V682">
        <v>15.1</v>
      </c>
      <c r="W682" s="9" t="s">
        <v>1296</v>
      </c>
    </row>
    <row r="683" spans="1:23">
      <c r="A683" t="s">
        <v>1297</v>
      </c>
      <c r="B683" t="s">
        <v>1295</v>
      </c>
      <c r="C683">
        <v>0.09</v>
      </c>
      <c r="D683">
        <v>0.05</v>
      </c>
      <c r="E683">
        <v>0.98</v>
      </c>
      <c r="F683">
        <v>0.08</v>
      </c>
      <c r="G683">
        <v>192.9</v>
      </c>
      <c r="H683">
        <v>0.9</v>
      </c>
      <c r="I683">
        <v>0.06</v>
      </c>
      <c r="J683">
        <v>0.06</v>
      </c>
      <c r="K683">
        <v>63.9</v>
      </c>
      <c r="L683">
        <v>4.3</v>
      </c>
      <c r="M683">
        <f t="shared" si="80"/>
        <v>0.64928434854029271</v>
      </c>
      <c r="N683">
        <f t="shared" si="81"/>
        <v>1.7782651837297724E-2</v>
      </c>
      <c r="O683">
        <f t="shared" si="82"/>
        <v>1.7886388784691174</v>
      </c>
      <c r="P683">
        <f t="shared" si="83"/>
        <v>0.15495747210516664</v>
      </c>
      <c r="Q683">
        <f t="shared" si="84"/>
        <v>0.12036224064815657</v>
      </c>
      <c r="R683">
        <f t="shared" si="85"/>
        <v>6.4623644745973709E-3</v>
      </c>
      <c r="S683">
        <f t="shared" si="86"/>
        <v>2.7817089867326877E-3</v>
      </c>
      <c r="T683">
        <f t="shared" si="87"/>
        <v>9.7340891345258085E-2</v>
      </c>
      <c r="U683">
        <v>2.331506849315069</v>
      </c>
      <c r="V683">
        <v>15.1</v>
      </c>
      <c r="W683" s="9" t="s">
        <v>1296</v>
      </c>
    </row>
    <row r="684" spans="1:23">
      <c r="A684" t="s">
        <v>1298</v>
      </c>
      <c r="B684" t="s">
        <v>1299</v>
      </c>
      <c r="C684">
        <v>0</v>
      </c>
      <c r="D684">
        <v>0.05</v>
      </c>
      <c r="E684">
        <v>1.38</v>
      </c>
      <c r="F684">
        <v>0.12</v>
      </c>
      <c r="G684">
        <v>507</v>
      </c>
      <c r="H684">
        <v>16</v>
      </c>
      <c r="I684">
        <v>0.157</v>
      </c>
      <c r="J684">
        <v>8.5999999999999993E-2</v>
      </c>
      <c r="K684">
        <v>23.5</v>
      </c>
      <c r="L684">
        <v>1.9</v>
      </c>
      <c r="M684">
        <f t="shared" si="80"/>
        <v>1.3860208349167111</v>
      </c>
      <c r="N684">
        <f t="shared" si="81"/>
        <v>4.9641808720666078E-2</v>
      </c>
      <c r="O684">
        <f t="shared" si="82"/>
        <v>1.1283587360251082</v>
      </c>
      <c r="P684">
        <f t="shared" si="83"/>
        <v>0.11395767147607175</v>
      </c>
      <c r="Q684">
        <f t="shared" si="84"/>
        <v>9.1229004189264051E-2</v>
      </c>
      <c r="R684">
        <f t="shared" si="85"/>
        <v>1.5620119991481026E-2</v>
      </c>
      <c r="S684">
        <f t="shared" si="86"/>
        <v>1.1869651398028754E-2</v>
      </c>
      <c r="T684">
        <f t="shared" si="87"/>
        <v>6.5412100639136703E-2</v>
      </c>
      <c r="U684">
        <v>2.838356164383562</v>
      </c>
      <c r="V684">
        <v>5.7</v>
      </c>
      <c r="W684" s="9" t="s">
        <v>25</v>
      </c>
    </row>
    <row r="685" spans="1:23">
      <c r="A685" t="s">
        <v>1300</v>
      </c>
      <c r="B685" t="s">
        <v>1301</v>
      </c>
      <c r="C685">
        <v>-0.18</v>
      </c>
      <c r="D685" s="2"/>
      <c r="E685" s="2"/>
      <c r="F685" s="2"/>
      <c r="G685">
        <v>482</v>
      </c>
      <c r="H685">
        <v>5</v>
      </c>
      <c r="I685">
        <v>0.11</v>
      </c>
      <c r="J685">
        <v>0.105</v>
      </c>
      <c r="K685" s="2"/>
      <c r="L685" s="2"/>
      <c r="M685">
        <f t="shared" si="80"/>
        <v>0</v>
      </c>
      <c r="N685" t="e">
        <f t="shared" si="81"/>
        <v>#DIV/0!</v>
      </c>
      <c r="O685">
        <f t="shared" si="82"/>
        <v>0</v>
      </c>
      <c r="P685" t="e">
        <f t="shared" si="83"/>
        <v>#DIV/0!</v>
      </c>
      <c r="Q685">
        <f t="shared" si="84"/>
        <v>0</v>
      </c>
      <c r="R685">
        <f t="shared" si="85"/>
        <v>0</v>
      </c>
      <c r="S685">
        <f t="shared" si="86"/>
        <v>0</v>
      </c>
      <c r="T685" t="e">
        <f t="shared" si="87"/>
        <v>#DIV/0!</v>
      </c>
      <c r="U685">
        <v>8.0246575342465754</v>
      </c>
      <c r="V685">
        <v>50.9</v>
      </c>
      <c r="W685" s="9" t="s">
        <v>860</v>
      </c>
    </row>
    <row r="686" spans="1:23">
      <c r="A686" t="s">
        <v>1302</v>
      </c>
      <c r="B686" t="s">
        <v>1303</v>
      </c>
      <c r="C686">
        <v>0.41</v>
      </c>
      <c r="D686">
        <v>0.09</v>
      </c>
      <c r="E686">
        <v>1.03</v>
      </c>
      <c r="F686">
        <v>0.09</v>
      </c>
      <c r="G686">
        <v>4375</v>
      </c>
      <c r="H686">
        <v>169</v>
      </c>
      <c r="I686">
        <v>0.06</v>
      </c>
      <c r="J686">
        <v>0.04</v>
      </c>
      <c r="K686" s="2"/>
      <c r="L686" s="2"/>
      <c r="M686">
        <f t="shared" si="80"/>
        <v>5.2893528169953985</v>
      </c>
      <c r="N686">
        <f t="shared" si="81"/>
        <v>0.2056409933853722</v>
      </c>
      <c r="O686">
        <f t="shared" si="82"/>
        <v>0</v>
      </c>
      <c r="P686">
        <f t="shared" si="83"/>
        <v>0</v>
      </c>
      <c r="Q686">
        <f t="shared" si="84"/>
        <v>0</v>
      </c>
      <c r="R686">
        <f t="shared" si="85"/>
        <v>0</v>
      </c>
      <c r="S686">
        <f t="shared" si="86"/>
        <v>0</v>
      </c>
      <c r="T686">
        <f t="shared" si="87"/>
        <v>0</v>
      </c>
      <c r="U686">
        <v>11.17808219178082</v>
      </c>
      <c r="V686">
        <v>7.9</v>
      </c>
      <c r="W686" s="9" t="s">
        <v>1304</v>
      </c>
    </row>
    <row r="687" spans="1:23">
      <c r="A687" t="s">
        <v>1305</v>
      </c>
      <c r="B687" t="s">
        <v>1306</v>
      </c>
      <c r="C687">
        <v>-0.2</v>
      </c>
      <c r="D687">
        <v>0.02</v>
      </c>
      <c r="E687">
        <v>1.41</v>
      </c>
      <c r="F687">
        <v>0.09</v>
      </c>
      <c r="G687">
        <v>361.1</v>
      </c>
      <c r="H687">
        <v>9.9</v>
      </c>
      <c r="I687">
        <v>0</v>
      </c>
      <c r="J687">
        <v>0.14000000000000001</v>
      </c>
      <c r="K687">
        <v>25.9</v>
      </c>
      <c r="L687">
        <v>3.5</v>
      </c>
      <c r="M687">
        <f t="shared" si="80"/>
        <v>1.1133442065079397</v>
      </c>
      <c r="N687">
        <f t="shared" si="81"/>
        <v>3.1228461563642021E-2</v>
      </c>
      <c r="O687">
        <f t="shared" si="82"/>
        <v>1.1407710497684116</v>
      </c>
      <c r="P687">
        <f t="shared" si="83"/>
        <v>0.16195652977281905</v>
      </c>
      <c r="Q687">
        <f t="shared" si="84"/>
        <v>0.15415824996870425</v>
      </c>
      <c r="R687">
        <f t="shared" si="85"/>
        <v>0</v>
      </c>
      <c r="S687">
        <f t="shared" si="86"/>
        <v>1.0425213138287896E-2</v>
      </c>
      <c r="T687">
        <f t="shared" si="87"/>
        <v>4.8543448926315381E-2</v>
      </c>
      <c r="U687">
        <v>3.8328767123287668</v>
      </c>
      <c r="V687">
        <v>5.4</v>
      </c>
      <c r="W687" s="9" t="s">
        <v>25</v>
      </c>
    </row>
    <row r="688" spans="1:23">
      <c r="A688" t="s">
        <v>1307</v>
      </c>
      <c r="B688" t="s">
        <v>1308</v>
      </c>
      <c r="C688">
        <v>-0.28999999999999998</v>
      </c>
      <c r="D688">
        <v>0.05</v>
      </c>
      <c r="E688">
        <v>3.66</v>
      </c>
      <c r="F688">
        <v>1.02</v>
      </c>
      <c r="G688">
        <v>647.29999999999995</v>
      </c>
      <c r="H688">
        <v>16.8</v>
      </c>
      <c r="I688">
        <v>0.3</v>
      </c>
      <c r="J688">
        <v>0.1</v>
      </c>
      <c r="K688">
        <v>104.8</v>
      </c>
      <c r="L688">
        <v>10.6</v>
      </c>
      <c r="M688">
        <f t="shared" si="80"/>
        <v>2.2578869328553486</v>
      </c>
      <c r="N688">
        <f t="shared" si="81"/>
        <v>0.21335634585023455</v>
      </c>
      <c r="O688">
        <f t="shared" si="82"/>
        <v>10.102946673099968</v>
      </c>
      <c r="P688">
        <f t="shared" si="83"/>
        <v>2.1647384312934048</v>
      </c>
      <c r="Q688">
        <f t="shared" si="84"/>
        <v>1.0218629268593478</v>
      </c>
      <c r="R688">
        <f t="shared" si="85"/>
        <v>0.33306417603626265</v>
      </c>
      <c r="S688">
        <f t="shared" si="86"/>
        <v>8.7403833414737939E-2</v>
      </c>
      <c r="T688">
        <f t="shared" si="87"/>
        <v>1.8770502015595567</v>
      </c>
      <c r="U688">
        <v>5.0410958904109586</v>
      </c>
      <c r="V688">
        <v>50</v>
      </c>
      <c r="W688" s="9" t="s">
        <v>28</v>
      </c>
    </row>
    <row r="689" spans="1:23">
      <c r="A689" t="s">
        <v>1309</v>
      </c>
      <c r="B689" t="s">
        <v>1310</v>
      </c>
      <c r="C689">
        <v>0.38</v>
      </c>
      <c r="D689">
        <v>0.02</v>
      </c>
      <c r="E689">
        <v>1.24</v>
      </c>
      <c r="F689">
        <v>0.09</v>
      </c>
      <c r="G689">
        <v>498.9</v>
      </c>
      <c r="H689">
        <v>1</v>
      </c>
      <c r="I689">
        <v>0.71</v>
      </c>
      <c r="J689">
        <v>0.04</v>
      </c>
      <c r="K689">
        <v>20.8</v>
      </c>
      <c r="L689">
        <v>1.5</v>
      </c>
      <c r="M689">
        <f t="shared" si="80"/>
        <v>1.3231862768658356</v>
      </c>
      <c r="N689">
        <f t="shared" si="81"/>
        <v>3.2061363488112685E-2</v>
      </c>
      <c r="O689">
        <f t="shared" si="82"/>
        <v>0.65956282541454436</v>
      </c>
      <c r="P689">
        <f t="shared" si="83"/>
        <v>6.8614173830606764E-2</v>
      </c>
      <c r="Q689">
        <f t="shared" si="84"/>
        <v>4.7564626832779636E-2</v>
      </c>
      <c r="R689">
        <f t="shared" si="85"/>
        <v>3.7772906315331846E-2</v>
      </c>
      <c r="S689">
        <f t="shared" si="86"/>
        <v>4.4067804196869399E-4</v>
      </c>
      <c r="T689">
        <f t="shared" si="87"/>
        <v>3.1914330261994091E-2</v>
      </c>
      <c r="U689">
        <v>5.0191780821917806</v>
      </c>
      <c r="V689">
        <v>4.5999999999999996</v>
      </c>
      <c r="W689" s="9" t="s">
        <v>115</v>
      </c>
    </row>
    <row r="690" spans="1:23">
      <c r="A690" t="s">
        <v>1311</v>
      </c>
      <c r="B690" t="s">
        <v>1312</v>
      </c>
      <c r="C690">
        <v>-0.18</v>
      </c>
      <c r="D690">
        <v>0.01</v>
      </c>
      <c r="E690">
        <v>0.96</v>
      </c>
      <c r="F690">
        <v>7.0000000000000007E-2</v>
      </c>
      <c r="G690">
        <v>8.1256000000000004</v>
      </c>
      <c r="H690">
        <v>1.2999999999999999E-3</v>
      </c>
      <c r="I690">
        <v>0.1</v>
      </c>
      <c r="J690">
        <v>0.05</v>
      </c>
      <c r="K690">
        <v>3.02</v>
      </c>
      <c r="L690">
        <v>0.18</v>
      </c>
      <c r="M690">
        <f t="shared" si="80"/>
        <v>7.8066635207392682E-2</v>
      </c>
      <c r="N690">
        <f t="shared" si="81"/>
        <v>1.897471208335867E-3</v>
      </c>
      <c r="O690">
        <f t="shared" si="82"/>
        <v>2.8917938603339119E-2</v>
      </c>
      <c r="P690">
        <f t="shared" si="83"/>
        <v>2.2289384199041949E-3</v>
      </c>
      <c r="Q690">
        <f t="shared" si="84"/>
        <v>1.7235857445698811E-3</v>
      </c>
      <c r="R690">
        <f t="shared" si="85"/>
        <v>1.4605019496635919E-4</v>
      </c>
      <c r="S690">
        <f t="shared" si="86"/>
        <v>1.5421761750656714E-6</v>
      </c>
      <c r="T690">
        <f t="shared" si="87"/>
        <v>1.405733126551207E-3</v>
      </c>
      <c r="U690">
        <f>2717/365</f>
        <v>7.4438356164383563</v>
      </c>
      <c r="V690">
        <v>1.48</v>
      </c>
      <c r="W690" s="9" t="s">
        <v>292</v>
      </c>
    </row>
    <row r="691" spans="1:23">
      <c r="A691" t="s">
        <v>1313</v>
      </c>
      <c r="B691" t="s">
        <v>1312</v>
      </c>
      <c r="C691">
        <v>-0.18</v>
      </c>
      <c r="D691">
        <v>0.01</v>
      </c>
      <c r="E691">
        <v>0.96</v>
      </c>
      <c r="F691">
        <v>7.0000000000000007E-2</v>
      </c>
      <c r="G691">
        <v>103.49</v>
      </c>
      <c r="H691">
        <v>0.57999999999999996</v>
      </c>
      <c r="I691">
        <v>0.37</v>
      </c>
      <c r="J691">
        <v>0.19</v>
      </c>
      <c r="K691">
        <v>1.98</v>
      </c>
      <c r="L691">
        <v>0.37</v>
      </c>
      <c r="M691">
        <f t="shared" si="80"/>
        <v>0.42575598268003273</v>
      </c>
      <c r="N691">
        <f t="shared" si="81"/>
        <v>1.0469786747622296E-2</v>
      </c>
      <c r="O691">
        <f t="shared" si="82"/>
        <v>4.134149606383343E-2</v>
      </c>
      <c r="P691">
        <f t="shared" si="83"/>
        <v>8.6640408063697535E-3</v>
      </c>
      <c r="Q691">
        <f t="shared" si="84"/>
        <v>7.7254310826355395E-3</v>
      </c>
      <c r="R691">
        <f t="shared" si="85"/>
        <v>3.3672890433176805E-3</v>
      </c>
      <c r="S691">
        <f t="shared" si="86"/>
        <v>7.7231512600326572E-5</v>
      </c>
      <c r="T691">
        <f t="shared" si="87"/>
        <v>2.0096560586585696E-3</v>
      </c>
      <c r="U691">
        <f>2717/365</f>
        <v>7.4438356164383563</v>
      </c>
      <c r="V691">
        <v>1.48</v>
      </c>
      <c r="W691" s="9" t="s">
        <v>292</v>
      </c>
    </row>
    <row r="692" spans="1:23">
      <c r="A692" t="s">
        <v>1314</v>
      </c>
      <c r="B692" t="s">
        <v>1315</v>
      </c>
      <c r="C692">
        <v>-0.35</v>
      </c>
      <c r="D692">
        <v>0.02</v>
      </c>
      <c r="E692">
        <v>0.75</v>
      </c>
      <c r="F692">
        <v>0.06</v>
      </c>
      <c r="G692">
        <v>9.4939999999999998</v>
      </c>
      <c r="H692">
        <v>5.0000000000000001E-3</v>
      </c>
      <c r="I692">
        <v>0</v>
      </c>
      <c r="J692">
        <v>0</v>
      </c>
      <c r="K692">
        <v>2.75</v>
      </c>
      <c r="L692">
        <v>0.39</v>
      </c>
      <c r="M692">
        <f t="shared" si="80"/>
        <v>7.9761135807160904E-2</v>
      </c>
      <c r="N692">
        <f t="shared" si="81"/>
        <v>2.1271479671418889E-3</v>
      </c>
      <c r="O692">
        <f t="shared" si="82"/>
        <v>2.3644679655084263E-2</v>
      </c>
      <c r="P692">
        <f t="shared" si="83"/>
        <v>3.5825296250863053E-3</v>
      </c>
      <c r="Q692">
        <f t="shared" si="84"/>
        <v>3.3532454783574044E-3</v>
      </c>
      <c r="R692">
        <f t="shared" si="85"/>
        <v>0</v>
      </c>
      <c r="S692">
        <f t="shared" si="86"/>
        <v>4.1508109780008893E-6</v>
      </c>
      <c r="T692">
        <f t="shared" si="87"/>
        <v>1.2610495816044939E-3</v>
      </c>
      <c r="U692">
        <v>5.5205479452054798</v>
      </c>
      <c r="V692">
        <v>2.78</v>
      </c>
      <c r="W692" s="9" t="s">
        <v>150</v>
      </c>
    </row>
    <row r="693" spans="1:23">
      <c r="A693" t="s">
        <v>1316</v>
      </c>
      <c r="B693" t="s">
        <v>1317</v>
      </c>
      <c r="C693">
        <v>0.05</v>
      </c>
      <c r="D693">
        <v>0.05</v>
      </c>
      <c r="E693">
        <v>1.62</v>
      </c>
      <c r="F693">
        <v>0.11</v>
      </c>
      <c r="G693">
        <v>436.9</v>
      </c>
      <c r="H693">
        <v>4.5</v>
      </c>
      <c r="I693">
        <v>0</v>
      </c>
      <c r="J693">
        <v>0.105</v>
      </c>
      <c r="K693">
        <v>41.2</v>
      </c>
      <c r="L693">
        <v>1.9</v>
      </c>
      <c r="M693">
        <f t="shared" si="80"/>
        <v>1.3240298968973165</v>
      </c>
      <c r="N693">
        <f t="shared" si="81"/>
        <v>3.1316485423784145E-2</v>
      </c>
      <c r="O693">
        <f t="shared" si="82"/>
        <v>2.1211826353361332</v>
      </c>
      <c r="P693">
        <f t="shared" si="83"/>
        <v>0.1372663330976471</v>
      </c>
      <c r="Q693">
        <f t="shared" si="84"/>
        <v>9.782152929948186E-2</v>
      </c>
      <c r="R693">
        <f t="shared" si="85"/>
        <v>0</v>
      </c>
      <c r="S693">
        <f t="shared" si="86"/>
        <v>7.2826137628844104E-3</v>
      </c>
      <c r="T693">
        <f t="shared" si="87"/>
        <v>9.6020613122211773E-2</v>
      </c>
      <c r="U693">
        <v>4.065753424657534</v>
      </c>
      <c r="V693">
        <v>3.6</v>
      </c>
      <c r="W693" s="9" t="s">
        <v>25</v>
      </c>
    </row>
    <row r="694" spans="1:23">
      <c r="A694" t="s">
        <v>1318</v>
      </c>
      <c r="B694" t="s">
        <v>1319</v>
      </c>
      <c r="C694">
        <v>-0.03</v>
      </c>
      <c r="D694">
        <v>0.02</v>
      </c>
      <c r="E694">
        <v>0.96</v>
      </c>
      <c r="F694">
        <v>7.0000000000000007E-2</v>
      </c>
      <c r="G694">
        <v>4951</v>
      </c>
      <c r="H694">
        <v>536</v>
      </c>
      <c r="I694">
        <v>0.85</v>
      </c>
      <c r="J694">
        <v>0.05</v>
      </c>
      <c r="K694">
        <v>176</v>
      </c>
      <c r="L694">
        <v>29.5</v>
      </c>
      <c r="M694">
        <f t="shared" si="80"/>
        <v>5.610787045514642</v>
      </c>
      <c r="N694">
        <f t="shared" si="81"/>
        <v>0.42729899819051648</v>
      </c>
      <c r="O694">
        <f t="shared" si="82"/>
        <v>7.5642541971467407</v>
      </c>
      <c r="P694">
        <f t="shared" si="83"/>
        <v>1.7774473194552516</v>
      </c>
      <c r="Q694">
        <f t="shared" si="84"/>
        <v>1.2678721523626642</v>
      </c>
      <c r="R694">
        <f t="shared" si="85"/>
        <v>1.1584893815449959</v>
      </c>
      <c r="S694">
        <f t="shared" si="86"/>
        <v>0.27297113375551468</v>
      </c>
      <c r="T694">
        <f t="shared" si="87"/>
        <v>0.36770680125018879</v>
      </c>
      <c r="U694">
        <f>3400/365</f>
        <v>9.3150684931506849</v>
      </c>
      <c r="V694">
        <v>6.55</v>
      </c>
      <c r="W694" s="9" t="s">
        <v>115</v>
      </c>
    </row>
    <row r="695" spans="1:23">
      <c r="A695" t="s">
        <v>1320</v>
      </c>
      <c r="B695" t="s">
        <v>1321</v>
      </c>
      <c r="C695">
        <v>0.3</v>
      </c>
      <c r="D695">
        <v>0.04</v>
      </c>
      <c r="E695">
        <v>0.93</v>
      </c>
      <c r="F695">
        <v>0.08</v>
      </c>
      <c r="G695">
        <v>439.3</v>
      </c>
      <c r="H695">
        <v>5.6</v>
      </c>
      <c r="I695">
        <v>0.09</v>
      </c>
      <c r="J695">
        <v>0.125</v>
      </c>
      <c r="K695">
        <v>14.1</v>
      </c>
      <c r="L695">
        <v>2.2000000000000002</v>
      </c>
      <c r="M695">
        <f t="shared" si="80"/>
        <v>1.1044342732820418</v>
      </c>
      <c r="N695">
        <f t="shared" si="81"/>
        <v>3.3029991590717421E-2</v>
      </c>
      <c r="O695">
        <f t="shared" si="82"/>
        <v>0.50030968933326281</v>
      </c>
      <c r="P695">
        <f t="shared" si="83"/>
        <v>8.3388734885594021E-2</v>
      </c>
      <c r="Q695">
        <f t="shared" si="84"/>
        <v>7.8062504718665132E-2</v>
      </c>
      <c r="R695">
        <f t="shared" si="85"/>
        <v>5.6744470259090709E-3</v>
      </c>
      <c r="S695">
        <f t="shared" si="86"/>
        <v>2.1259080812400578E-3</v>
      </c>
      <c r="T695">
        <f t="shared" si="87"/>
        <v>2.86915950872122E-2</v>
      </c>
      <c r="U695">
        <v>7</v>
      </c>
      <c r="V695">
        <v>6.3</v>
      </c>
      <c r="W695" s="9" t="s">
        <v>115</v>
      </c>
    </row>
    <row r="696" spans="1:23">
      <c r="A696" t="s">
        <v>1322</v>
      </c>
      <c r="B696" t="s">
        <v>1323</v>
      </c>
      <c r="C696">
        <v>0.24</v>
      </c>
      <c r="D696">
        <v>0.12</v>
      </c>
      <c r="E696">
        <v>0.84</v>
      </c>
      <c r="F696">
        <v>0.18</v>
      </c>
      <c r="G696">
        <v>17.043099999999999</v>
      </c>
      <c r="H696">
        <v>4.7000000000000002E-3</v>
      </c>
      <c r="I696">
        <v>0.254</v>
      </c>
      <c r="J696">
        <v>9.1999999999999998E-2</v>
      </c>
      <c r="K696">
        <v>9.8000000000000007</v>
      </c>
      <c r="L696">
        <v>1</v>
      </c>
      <c r="M696">
        <f t="shared" si="80"/>
        <v>0.12234801111273688</v>
      </c>
      <c r="N696">
        <f t="shared" si="81"/>
        <v>8.7391725983554727E-3</v>
      </c>
      <c r="O696">
        <f t="shared" si="82"/>
        <v>0.10682103994514613</v>
      </c>
      <c r="P696">
        <f t="shared" si="83"/>
        <v>1.8942138449595958E-2</v>
      </c>
      <c r="Q696">
        <f t="shared" si="84"/>
        <v>1.0900106116851646E-2</v>
      </c>
      <c r="R696">
        <f t="shared" si="85"/>
        <v>2.6683450079725305E-3</v>
      </c>
      <c r="S696">
        <f t="shared" si="86"/>
        <v>9.8193968574220065E-6</v>
      </c>
      <c r="T696">
        <f t="shared" si="87"/>
        <v>1.5260148563592306E-2</v>
      </c>
      <c r="U696">
        <v>13.698630136986299</v>
      </c>
      <c r="V696">
        <v>2.94</v>
      </c>
      <c r="W696" s="9" t="s">
        <v>100</v>
      </c>
    </row>
    <row r="697" spans="1:23">
      <c r="A697" t="s">
        <v>1324</v>
      </c>
      <c r="B697" t="s">
        <v>1325</v>
      </c>
      <c r="C697">
        <v>0.02</v>
      </c>
      <c r="D697">
        <v>0.03</v>
      </c>
      <c r="E697">
        <v>1.68</v>
      </c>
      <c r="F697">
        <v>0.15</v>
      </c>
      <c r="G697">
        <v>868</v>
      </c>
      <c r="H697">
        <v>37</v>
      </c>
      <c r="I697">
        <v>0.37</v>
      </c>
      <c r="J697">
        <v>0.1</v>
      </c>
      <c r="K697">
        <v>22.4</v>
      </c>
      <c r="L697">
        <v>2.4</v>
      </c>
      <c r="M697">
        <f t="shared" si="80"/>
        <v>2.1179758366053041</v>
      </c>
      <c r="N697">
        <f t="shared" si="81"/>
        <v>8.7155243455706854E-2</v>
      </c>
      <c r="O697">
        <f t="shared" si="82"/>
        <v>1.3799652876519612</v>
      </c>
      <c r="P697">
        <f t="shared" si="83"/>
        <v>0.1802548288251456</v>
      </c>
      <c r="Q697">
        <f t="shared" si="84"/>
        <v>0.14785342367699586</v>
      </c>
      <c r="R697">
        <f t="shared" si="85"/>
        <v>5.9157357945918865E-2</v>
      </c>
      <c r="S697">
        <f t="shared" si="86"/>
        <v>1.9607801706268264E-2</v>
      </c>
      <c r="T697">
        <f t="shared" si="87"/>
        <v>8.2140790931664362E-2</v>
      </c>
      <c r="U697">
        <v>3.6767123287671239</v>
      </c>
      <c r="V697">
        <v>3.7</v>
      </c>
      <c r="W697" s="9" t="s">
        <v>28</v>
      </c>
    </row>
    <row r="698" spans="1:23">
      <c r="A698" t="s">
        <v>1326</v>
      </c>
      <c r="B698" t="s">
        <v>1327</v>
      </c>
      <c r="C698" s="2"/>
      <c r="D698" s="2"/>
      <c r="E698" s="2"/>
      <c r="F698" s="2"/>
      <c r="G698">
        <v>917.3</v>
      </c>
      <c r="H698">
        <v>1.1000000000000001</v>
      </c>
      <c r="I698">
        <v>0.502</v>
      </c>
      <c r="J698">
        <v>1E-3</v>
      </c>
      <c r="K698" s="2"/>
      <c r="L698" s="2"/>
      <c r="M698">
        <f t="shared" si="80"/>
        <v>0</v>
      </c>
      <c r="N698" t="e">
        <f t="shared" si="81"/>
        <v>#DIV/0!</v>
      </c>
      <c r="O698">
        <f t="shared" si="82"/>
        <v>0</v>
      </c>
      <c r="P698" t="e">
        <f t="shared" si="83"/>
        <v>#DIV/0!</v>
      </c>
      <c r="Q698">
        <f t="shared" si="84"/>
        <v>0</v>
      </c>
      <c r="R698">
        <f t="shared" si="85"/>
        <v>0</v>
      </c>
      <c r="S698">
        <f t="shared" si="86"/>
        <v>0</v>
      </c>
      <c r="T698" t="e">
        <f t="shared" si="87"/>
        <v>#DIV/0!</v>
      </c>
      <c r="U698">
        <v>2.3013698630136989</v>
      </c>
      <c r="V698">
        <v>3.57</v>
      </c>
      <c r="W698" s="5"/>
    </row>
    <row r="699" spans="1:23">
      <c r="A699" t="s">
        <v>1328</v>
      </c>
      <c r="B699" t="s">
        <v>1329</v>
      </c>
      <c r="C699">
        <v>0.31</v>
      </c>
      <c r="D699">
        <v>0.18</v>
      </c>
      <c r="E699">
        <v>2.1</v>
      </c>
      <c r="F699">
        <v>0.1</v>
      </c>
      <c r="G699">
        <v>184.2</v>
      </c>
      <c r="H699">
        <v>0.5</v>
      </c>
      <c r="I699">
        <v>0.02</v>
      </c>
      <c r="J699">
        <v>0.03</v>
      </c>
      <c r="K699" s="2"/>
      <c r="L699" s="2"/>
      <c r="M699">
        <f t="shared" si="80"/>
        <v>0.81171631015300749</v>
      </c>
      <c r="N699">
        <f t="shared" si="81"/>
        <v>1.2967847860559005E-2</v>
      </c>
      <c r="O699">
        <f t="shared" si="82"/>
        <v>0</v>
      </c>
      <c r="P699">
        <f t="shared" si="83"/>
        <v>0</v>
      </c>
      <c r="Q699">
        <f t="shared" si="84"/>
        <v>0</v>
      </c>
      <c r="R699">
        <f t="shared" si="85"/>
        <v>0</v>
      </c>
      <c r="S699">
        <f t="shared" si="86"/>
        <v>0</v>
      </c>
      <c r="T699">
        <f t="shared" si="87"/>
        <v>0</v>
      </c>
      <c r="U699">
        <v>3.504109589041096</v>
      </c>
      <c r="V699">
        <v>23.6</v>
      </c>
      <c r="W699" s="9" t="s">
        <v>1330</v>
      </c>
    </row>
    <row r="700" spans="1:23">
      <c r="A700" t="s">
        <v>1331</v>
      </c>
      <c r="B700" t="s">
        <v>1332</v>
      </c>
      <c r="C700">
        <v>0.04</v>
      </c>
      <c r="D700">
        <v>0.04</v>
      </c>
      <c r="E700">
        <v>2.06</v>
      </c>
      <c r="F700">
        <v>0.2</v>
      </c>
      <c r="G700">
        <v>144.30000000000001</v>
      </c>
      <c r="H700">
        <v>0.5</v>
      </c>
      <c r="I700">
        <v>0.09</v>
      </c>
      <c r="J700">
        <v>0.06</v>
      </c>
      <c r="K700">
        <v>45.5</v>
      </c>
      <c r="L700">
        <v>1.6</v>
      </c>
      <c r="M700">
        <f t="shared" si="80"/>
        <v>0.68539045377439478</v>
      </c>
      <c r="N700">
        <f t="shared" si="81"/>
        <v>2.2237354626720843E-2</v>
      </c>
      <c r="O700">
        <f t="shared" si="82"/>
        <v>1.8928771194011975</v>
      </c>
      <c r="P700">
        <f t="shared" si="83"/>
        <v>0.13982780788995511</v>
      </c>
      <c r="Q700">
        <f t="shared" si="84"/>
        <v>6.6562711891031121E-2</v>
      </c>
      <c r="R700">
        <f t="shared" si="85"/>
        <v>1.030500700147844E-2</v>
      </c>
      <c r="S700">
        <f t="shared" si="86"/>
        <v>2.1862752591836421E-3</v>
      </c>
      <c r="T700">
        <f t="shared" si="87"/>
        <v>0.12251631840784449</v>
      </c>
      <c r="U700" s="2"/>
      <c r="V700" s="2"/>
      <c r="W700" s="9" t="s">
        <v>137</v>
      </c>
    </row>
    <row r="701" spans="1:23">
      <c r="A701" t="s">
        <v>1333</v>
      </c>
      <c r="B701" t="s">
        <v>1334</v>
      </c>
      <c r="C701">
        <v>-0.26</v>
      </c>
      <c r="D701">
        <v>0.03</v>
      </c>
      <c r="E701">
        <v>0.84</v>
      </c>
      <c r="F701">
        <v>0.06</v>
      </c>
      <c r="G701">
        <v>499.48</v>
      </c>
      <c r="H701">
        <v>0.32</v>
      </c>
      <c r="I701">
        <v>0.54900000000000004</v>
      </c>
      <c r="J701">
        <v>3.0000000000000001E-3</v>
      </c>
      <c r="K701" s="2"/>
      <c r="L701" s="2"/>
      <c r="M701">
        <f t="shared" si="80"/>
        <v>1.1629916262652118</v>
      </c>
      <c r="N701">
        <f t="shared" si="81"/>
        <v>2.7694731759135189E-2</v>
      </c>
      <c r="O701">
        <f t="shared" si="82"/>
        <v>0</v>
      </c>
      <c r="P701">
        <f t="shared" si="83"/>
        <v>0</v>
      </c>
      <c r="Q701">
        <f t="shared" si="84"/>
        <v>0</v>
      </c>
      <c r="R701">
        <f t="shared" si="85"/>
        <v>0</v>
      </c>
      <c r="S701">
        <f t="shared" si="86"/>
        <v>0</v>
      </c>
      <c r="T701">
        <f t="shared" si="87"/>
        <v>0</v>
      </c>
      <c r="U701" s="2"/>
      <c r="V701" s="2"/>
      <c r="W701" s="9" t="s">
        <v>422</v>
      </c>
    </row>
    <row r="702" spans="1:23">
      <c r="A702" t="s">
        <v>1335</v>
      </c>
      <c r="B702" t="s">
        <v>1336</v>
      </c>
      <c r="C702">
        <v>-0.12</v>
      </c>
      <c r="D702">
        <v>0.02</v>
      </c>
      <c r="E702">
        <v>0.95</v>
      </c>
      <c r="F702">
        <v>0.06</v>
      </c>
      <c r="G702">
        <v>232.08</v>
      </c>
      <c r="H702">
        <v>0.15</v>
      </c>
      <c r="I702">
        <v>0.16300000000000001</v>
      </c>
      <c r="J702">
        <v>6.0000000000000001E-3</v>
      </c>
      <c r="K702" s="2"/>
      <c r="L702" s="2"/>
      <c r="M702">
        <f t="shared" si="80"/>
        <v>0.72689403109688544</v>
      </c>
      <c r="N702">
        <f t="shared" si="81"/>
        <v>1.5306237128655285E-2</v>
      </c>
      <c r="O702">
        <f t="shared" si="82"/>
        <v>0</v>
      </c>
      <c r="P702">
        <f t="shared" si="83"/>
        <v>0</v>
      </c>
      <c r="Q702">
        <f t="shared" si="84"/>
        <v>0</v>
      </c>
      <c r="R702">
        <f t="shared" si="85"/>
        <v>0</v>
      </c>
      <c r="S702">
        <f t="shared" si="86"/>
        <v>0</v>
      </c>
      <c r="T702">
        <f t="shared" si="87"/>
        <v>0</v>
      </c>
      <c r="U702" s="2"/>
      <c r="V702" s="2"/>
      <c r="W702" s="9" t="s">
        <v>422</v>
      </c>
    </row>
    <row r="703" spans="1:23">
      <c r="A703" t="s">
        <v>1337</v>
      </c>
      <c r="B703" t="s">
        <v>1337</v>
      </c>
      <c r="C703">
        <v>-0.06</v>
      </c>
      <c r="D703">
        <v>0.01</v>
      </c>
      <c r="E703">
        <v>1.03</v>
      </c>
      <c r="F703">
        <v>7.0000000000000007E-2</v>
      </c>
      <c r="G703">
        <v>3830</v>
      </c>
      <c r="H703">
        <v>150</v>
      </c>
      <c r="I703">
        <v>0.1</v>
      </c>
      <c r="J703">
        <v>7.0000000000000007E-2</v>
      </c>
      <c r="K703">
        <v>12.9</v>
      </c>
      <c r="L703">
        <v>0.8</v>
      </c>
      <c r="M703">
        <f t="shared" si="80"/>
        <v>4.840419641738734</v>
      </c>
      <c r="N703">
        <f t="shared" si="81"/>
        <v>0.16732074563310351</v>
      </c>
      <c r="O703">
        <f t="shared" si="82"/>
        <v>1.0074926147019627</v>
      </c>
      <c r="P703">
        <f t="shared" si="83"/>
        <v>7.8810852277600596E-2</v>
      </c>
      <c r="Q703">
        <f t="shared" si="84"/>
        <v>6.2480162152059697E-2</v>
      </c>
      <c r="R703">
        <f t="shared" si="85"/>
        <v>7.1236851544583223E-3</v>
      </c>
      <c r="S703">
        <f t="shared" si="86"/>
        <v>1.3152645100547821E-2</v>
      </c>
      <c r="T703">
        <f t="shared" si="87"/>
        <v>4.5646914581965951E-2</v>
      </c>
      <c r="U703" s="2"/>
      <c r="V703" s="2"/>
      <c r="W703" s="9" t="s">
        <v>137</v>
      </c>
    </row>
    <row r="704" spans="1:23">
      <c r="A704" t="s">
        <v>1338</v>
      </c>
      <c r="B704" t="s">
        <v>1339</v>
      </c>
      <c r="C704">
        <v>0.24</v>
      </c>
      <c r="D704">
        <v>0.1</v>
      </c>
      <c r="E704">
        <v>0.67</v>
      </c>
      <c r="F704">
        <v>7.0000000000000007E-2</v>
      </c>
      <c r="G704">
        <v>57.435000000000002</v>
      </c>
      <c r="H704">
        <v>4.2000000000000003E-2</v>
      </c>
      <c r="I704">
        <v>0.16600000000000001</v>
      </c>
      <c r="J704">
        <v>3.4000000000000002E-2</v>
      </c>
      <c r="K704" s="2"/>
      <c r="L704" s="2"/>
      <c r="M704">
        <f t="shared" si="80"/>
        <v>0.25504341106153805</v>
      </c>
      <c r="N704">
        <f t="shared" si="81"/>
        <v>8.8829790521337219E-3</v>
      </c>
      <c r="O704">
        <f t="shared" si="82"/>
        <v>0</v>
      </c>
      <c r="P704">
        <f t="shared" si="83"/>
        <v>0</v>
      </c>
      <c r="Q704">
        <f t="shared" si="84"/>
        <v>0</v>
      </c>
      <c r="R704">
        <f t="shared" si="85"/>
        <v>0</v>
      </c>
      <c r="S704">
        <f t="shared" si="86"/>
        <v>0</v>
      </c>
      <c r="T704">
        <f t="shared" si="87"/>
        <v>0</v>
      </c>
      <c r="U704">
        <v>6.0986301369863014</v>
      </c>
      <c r="V704">
        <v>3.9</v>
      </c>
      <c r="W704" s="9" t="s">
        <v>188</v>
      </c>
    </row>
    <row r="705" spans="1:23">
      <c r="A705" t="s">
        <v>1340</v>
      </c>
      <c r="B705" t="s">
        <v>1341</v>
      </c>
      <c r="C705">
        <v>0.26</v>
      </c>
      <c r="D705">
        <v>0.02</v>
      </c>
      <c r="E705">
        <v>0.99</v>
      </c>
      <c r="F705">
        <v>7.0000000000000007E-2</v>
      </c>
      <c r="G705">
        <v>6.6738590000000002</v>
      </c>
      <c r="H705">
        <v>1.8604700000000002E-5</v>
      </c>
      <c r="I705">
        <v>0.142483</v>
      </c>
      <c r="J705">
        <v>9.4544500000000005E-4</v>
      </c>
      <c r="K705">
        <v>424.32900000000001</v>
      </c>
      <c r="L705">
        <v>0.45346700000000001</v>
      </c>
      <c r="M705">
        <f t="shared" si="80"/>
        <v>6.9172664774423978E-2</v>
      </c>
      <c r="N705">
        <f t="shared" si="81"/>
        <v>1.6303321714689744E-3</v>
      </c>
      <c r="O705">
        <f t="shared" si="82"/>
        <v>3.8637431758485197</v>
      </c>
      <c r="P705">
        <f t="shared" si="83"/>
        <v>0.18217688166891666</v>
      </c>
      <c r="Q705">
        <f t="shared" si="84"/>
        <v>4.1290602968981627E-3</v>
      </c>
      <c r="R705">
        <f t="shared" si="85"/>
        <v>5.3126974722469576E-4</v>
      </c>
      <c r="S705">
        <f t="shared" si="86"/>
        <v>3.5903157210697713E-6</v>
      </c>
      <c r="T705">
        <f t="shared" si="87"/>
        <v>0.18212930795245549</v>
      </c>
      <c r="U705">
        <v>3.0465753424657529</v>
      </c>
      <c r="V705">
        <v>2.2854299999999999</v>
      </c>
      <c r="W705" s="9" t="s">
        <v>712</v>
      </c>
    </row>
    <row r="706" spans="1:23">
      <c r="A706" t="s">
        <v>1342</v>
      </c>
      <c r="B706" t="s">
        <v>1341</v>
      </c>
      <c r="C706">
        <v>0.26</v>
      </c>
      <c r="D706">
        <v>0.02</v>
      </c>
      <c r="E706">
        <v>0.99</v>
      </c>
      <c r="F706">
        <v>7.0000000000000007E-2</v>
      </c>
      <c r="G706">
        <v>147.76916</v>
      </c>
      <c r="H706">
        <v>8.9013700000000001E-2</v>
      </c>
      <c r="I706">
        <v>0.15315500000000001</v>
      </c>
      <c r="J706">
        <v>1.3195699999999999E-2</v>
      </c>
      <c r="K706">
        <v>49.898899999999998</v>
      </c>
      <c r="L706">
        <v>0.54377200000000003</v>
      </c>
      <c r="M706">
        <f t="shared" ref="M706:M769" si="88">(G706/365)^(2/3)*E706^(1/3)</f>
        <v>0.54543000427424448</v>
      </c>
      <c r="N706">
        <f t="shared" ref="N706:N769" si="89">SQRT((2/3*(G706/365)^(-1/3)*E706^(1/3)*(H706/365))^2+(1/3*(G706/365)^(2/3)*E706^(-2/3)*F706)^2)</f>
        <v>1.2857118573836991E-2</v>
      </c>
      <c r="O706">
        <f t="shared" ref="O706:O769" si="90">0.004919*K706*SQRT(1-I706^2)*G706^(1/3)*E706^(2/3)</f>
        <v>1.2737914596236113</v>
      </c>
      <c r="P706">
        <f t="shared" ref="P706:P769" si="91">SQRT(Q706^2+R706^2+S706^2+T706^2)</f>
        <v>6.1684575837107965E-2</v>
      </c>
      <c r="Q706">
        <f t="shared" ref="Q706:Q769" si="92">0.004919*SQRT(1-I706^2)*G706^(1/3)*E706^(2/3)*L706</f>
        <v>1.3881110196466264E-2</v>
      </c>
      <c r="R706">
        <f t="shared" ref="R706:R769" si="93">0.004919*K706*I706/SQRT(1-I706^2)*G706^(1/3)*E706^(2/3)*J706</f>
        <v>2.6361512944399158E-3</v>
      </c>
      <c r="S706">
        <f t="shared" ref="S706:S769" si="94">0.004919*K706*SQRT(1-I706^2)*1/3*G706^(-2/3)*E706^(2/3)*H706</f>
        <v>2.5577030834105999E-4</v>
      </c>
      <c r="T706">
        <f t="shared" ref="T706:T769" si="95">0.004919*K706*SQRT(1-I706^2)*G706^(1/3)*2/3*E706^(-1/3)*F706</f>
        <v>6.0044041867779667E-2</v>
      </c>
      <c r="U706">
        <v>3.0465753424657529</v>
      </c>
      <c r="V706">
        <v>2.2854299999999999</v>
      </c>
      <c r="W706" s="9" t="s">
        <v>712</v>
      </c>
    </row>
    <row r="707" spans="1:23">
      <c r="A707" t="s">
        <v>1343</v>
      </c>
      <c r="B707" t="s">
        <v>1341</v>
      </c>
      <c r="C707">
        <v>0.26</v>
      </c>
      <c r="D707">
        <v>0.02</v>
      </c>
      <c r="E707">
        <v>0.99</v>
      </c>
      <c r="F707">
        <v>7.0000000000000007E-2</v>
      </c>
      <c r="G707">
        <v>950.69650999999999</v>
      </c>
      <c r="H707">
        <v>12.643599999999999</v>
      </c>
      <c r="I707">
        <v>0.16525100000000001</v>
      </c>
      <c r="J707">
        <v>4.0445500000000002E-2</v>
      </c>
      <c r="K707">
        <v>12.245100000000001</v>
      </c>
      <c r="L707">
        <v>0.64218600000000003</v>
      </c>
      <c r="M707">
        <f t="shared" si="88"/>
        <v>1.8867357923171562</v>
      </c>
      <c r="N707">
        <f t="shared" si="89"/>
        <v>4.7510854432359036E-2</v>
      </c>
      <c r="O707">
        <f t="shared" si="90"/>
        <v>0.58022657695145419</v>
      </c>
      <c r="P707">
        <f t="shared" si="91"/>
        <v>4.1189016679289779E-2</v>
      </c>
      <c r="Q707">
        <f t="shared" si="92"/>
        <v>3.0429590983017417E-2</v>
      </c>
      <c r="R707">
        <f t="shared" si="93"/>
        <v>3.986910905454057E-3</v>
      </c>
      <c r="S707">
        <f t="shared" si="94"/>
        <v>2.572202825744887E-3</v>
      </c>
      <c r="T707">
        <f t="shared" si="95"/>
        <v>2.7350747735085387E-2</v>
      </c>
      <c r="U707">
        <v>3.0465753424657529</v>
      </c>
      <c r="V707">
        <v>2.2854299999999999</v>
      </c>
      <c r="W707" s="9" t="s">
        <v>712</v>
      </c>
    </row>
    <row r="708" spans="1:23">
      <c r="A708" t="s">
        <v>1344</v>
      </c>
      <c r="B708" t="s">
        <v>1345</v>
      </c>
      <c r="C708">
        <v>0.22</v>
      </c>
      <c r="D708">
        <v>0.12</v>
      </c>
      <c r="E708">
        <v>0.81</v>
      </c>
      <c r="F708">
        <v>0.19</v>
      </c>
      <c r="G708">
        <v>345.63</v>
      </c>
      <c r="H708">
        <v>1.99</v>
      </c>
      <c r="I708">
        <v>0.54</v>
      </c>
      <c r="J708">
        <v>0.04</v>
      </c>
      <c r="K708">
        <v>59.05</v>
      </c>
      <c r="L708">
        <v>7.73</v>
      </c>
      <c r="M708">
        <f t="shared" si="88"/>
        <v>0.89889172870898548</v>
      </c>
      <c r="N708">
        <f t="shared" si="89"/>
        <v>7.0368354197122687E-2</v>
      </c>
      <c r="O708">
        <f t="shared" si="90"/>
        <v>1.4908358367934602</v>
      </c>
      <c r="P708">
        <f t="shared" si="91"/>
        <v>0.30743063011492217</v>
      </c>
      <c r="Q708">
        <f t="shared" si="92"/>
        <v>0.19515937372419048</v>
      </c>
      <c r="R708">
        <f t="shared" si="93"/>
        <v>4.5457445051861591E-2</v>
      </c>
      <c r="S708">
        <f t="shared" si="94"/>
        <v>2.8612131616844476E-3</v>
      </c>
      <c r="T708">
        <f t="shared" si="95"/>
        <v>0.23313482221461518</v>
      </c>
      <c r="U708">
        <v>5.2082191780821914</v>
      </c>
      <c r="V708">
        <v>2.4700000000000002</v>
      </c>
      <c r="W708" s="9" t="s">
        <v>100</v>
      </c>
    </row>
    <row r="709" spans="1:23">
      <c r="A709" t="s">
        <v>1346</v>
      </c>
      <c r="B709" t="s">
        <v>1345</v>
      </c>
      <c r="C709">
        <v>0.22</v>
      </c>
      <c r="D709">
        <v>0.12</v>
      </c>
      <c r="E709">
        <v>0.81</v>
      </c>
      <c r="F709">
        <v>0.19</v>
      </c>
      <c r="G709">
        <v>9017.76</v>
      </c>
      <c r="H709">
        <v>3180.74</v>
      </c>
      <c r="I709">
        <v>0.14000000000000001</v>
      </c>
      <c r="J709">
        <v>0.1</v>
      </c>
      <c r="K709">
        <v>170.54</v>
      </c>
      <c r="L709">
        <v>110.17</v>
      </c>
      <c r="M709">
        <f t="shared" si="88"/>
        <v>7.9073727516902519</v>
      </c>
      <c r="N709">
        <f t="shared" si="89"/>
        <v>1.9594873625588169</v>
      </c>
      <c r="O709">
        <f t="shared" si="90"/>
        <v>15.023148817361081</v>
      </c>
      <c r="P709">
        <f t="shared" si="91"/>
        <v>10.142644154299775</v>
      </c>
      <c r="Q709">
        <f t="shared" si="92"/>
        <v>9.705056322321278</v>
      </c>
      <c r="R709">
        <f t="shared" si="93"/>
        <v>0.21452884888112519</v>
      </c>
      <c r="S709">
        <f t="shared" si="94"/>
        <v>1.7663192917580837</v>
      </c>
      <c r="T709">
        <f t="shared" si="95"/>
        <v>2.3492989920153127</v>
      </c>
      <c r="U709" s="2"/>
      <c r="V709" s="2"/>
      <c r="W709" s="9" t="s">
        <v>100</v>
      </c>
    </row>
    <row r="710" spans="1:23">
      <c r="A710" t="s">
        <v>1347</v>
      </c>
      <c r="B710" t="s">
        <v>1348</v>
      </c>
      <c r="C710">
        <v>0.25</v>
      </c>
      <c r="D710">
        <v>0.1</v>
      </c>
      <c r="E710">
        <v>0.35</v>
      </c>
      <c r="F710">
        <v>0.03</v>
      </c>
      <c r="G710">
        <v>41.396999999999998</v>
      </c>
      <c r="H710">
        <v>1.6E-2</v>
      </c>
      <c r="I710">
        <v>0.314</v>
      </c>
      <c r="J710">
        <v>8.5999999999999993E-2</v>
      </c>
      <c r="K710" s="2"/>
      <c r="L710" s="2"/>
      <c r="M710">
        <f t="shared" si="88"/>
        <v>0.16512266325727065</v>
      </c>
      <c r="N710">
        <f t="shared" si="89"/>
        <v>4.717982226043956E-3</v>
      </c>
      <c r="O710">
        <f t="shared" si="90"/>
        <v>0</v>
      </c>
      <c r="P710">
        <f t="shared" si="91"/>
        <v>0</v>
      </c>
      <c r="Q710">
        <f t="shared" si="92"/>
        <v>0</v>
      </c>
      <c r="R710">
        <f t="shared" si="93"/>
        <v>0</v>
      </c>
      <c r="S710">
        <f t="shared" si="94"/>
        <v>0</v>
      </c>
      <c r="T710">
        <f t="shared" si="95"/>
        <v>0</v>
      </c>
      <c r="U710">
        <v>9.9232876712328775</v>
      </c>
      <c r="V710">
        <v>9.23</v>
      </c>
      <c r="W710" s="9" t="s">
        <v>115</v>
      </c>
    </row>
    <row r="711" spans="1:23">
      <c r="A711" t="s">
        <v>1349</v>
      </c>
      <c r="B711" t="s">
        <v>1348</v>
      </c>
      <c r="C711">
        <v>0.25</v>
      </c>
      <c r="D711">
        <v>0.1</v>
      </c>
      <c r="E711">
        <v>0.34</v>
      </c>
      <c r="F711">
        <v>0.05</v>
      </c>
      <c r="G711">
        <v>532.58000000000004</v>
      </c>
      <c r="H711">
        <v>3.33</v>
      </c>
      <c r="I711">
        <v>0.34200000000000003</v>
      </c>
      <c r="J711">
        <v>5.6000000000000001E-2</v>
      </c>
      <c r="K711" s="2"/>
      <c r="L711" s="2"/>
      <c r="M711">
        <f t="shared" si="88"/>
        <v>0.8978855139704327</v>
      </c>
      <c r="N711">
        <f t="shared" si="89"/>
        <v>4.4172841096562242E-2</v>
      </c>
      <c r="O711">
        <f t="shared" si="90"/>
        <v>0</v>
      </c>
      <c r="P711">
        <f t="shared" si="91"/>
        <v>0</v>
      </c>
      <c r="Q711">
        <f t="shared" si="92"/>
        <v>0</v>
      </c>
      <c r="R711">
        <f t="shared" si="93"/>
        <v>0</v>
      </c>
      <c r="S711">
        <f t="shared" si="94"/>
        <v>0</v>
      </c>
      <c r="T711">
        <f t="shared" si="95"/>
        <v>0</v>
      </c>
      <c r="U711" s="2"/>
      <c r="V711" s="2"/>
      <c r="W711" s="9" t="s">
        <v>115</v>
      </c>
    </row>
    <row r="712" spans="1:23">
      <c r="A712" t="s">
        <v>1350</v>
      </c>
      <c r="B712" t="s">
        <v>1351</v>
      </c>
      <c r="C712">
        <v>0.01</v>
      </c>
      <c r="D712">
        <v>0.06</v>
      </c>
      <c r="E712">
        <v>0.77</v>
      </c>
      <c r="F712">
        <v>0.19</v>
      </c>
      <c r="G712">
        <v>8.1351999999999993</v>
      </c>
      <c r="H712">
        <v>4.0000000000000001E-3</v>
      </c>
      <c r="I712">
        <v>0.187</v>
      </c>
      <c r="J712">
        <v>0.1</v>
      </c>
      <c r="K712">
        <v>4.6399999999999997</v>
      </c>
      <c r="L712">
        <v>0.47</v>
      </c>
      <c r="M712">
        <f t="shared" si="88"/>
        <v>7.2590617084075493E-2</v>
      </c>
      <c r="N712">
        <f t="shared" si="89"/>
        <v>5.9707042306080789E-3</v>
      </c>
      <c r="O712">
        <f t="shared" si="90"/>
        <v>3.7883375052737714E-2</v>
      </c>
      <c r="P712">
        <f t="shared" si="91"/>
        <v>7.3553061715854315E-3</v>
      </c>
      <c r="Q712">
        <f t="shared" si="92"/>
        <v>3.8373246281867938E-3</v>
      </c>
      <c r="R712">
        <f t="shared" si="93"/>
        <v>7.3408948882076885E-4</v>
      </c>
      <c r="S712">
        <f t="shared" si="94"/>
        <v>6.2089643446975634E-6</v>
      </c>
      <c r="T712">
        <f t="shared" si="95"/>
        <v>6.2318971948226529E-3</v>
      </c>
      <c r="U712">
        <v>1.167123287671233</v>
      </c>
      <c r="V712">
        <v>3.15</v>
      </c>
      <c r="W712" s="9" t="s">
        <v>115</v>
      </c>
    </row>
    <row r="713" spans="1:23">
      <c r="A713" t="s">
        <v>1352</v>
      </c>
      <c r="B713" t="s">
        <v>1351</v>
      </c>
      <c r="C713">
        <v>0.01</v>
      </c>
      <c r="D713">
        <v>0.06</v>
      </c>
      <c r="E713">
        <v>0.77</v>
      </c>
      <c r="F713">
        <v>0.19</v>
      </c>
      <c r="G713">
        <v>32.03</v>
      </c>
      <c r="H713">
        <v>0.02</v>
      </c>
      <c r="I713">
        <v>0.05</v>
      </c>
      <c r="J713">
        <v>0.02</v>
      </c>
      <c r="K713">
        <v>32.4</v>
      </c>
      <c r="L713">
        <v>0.6</v>
      </c>
      <c r="M713">
        <f t="shared" si="88"/>
        <v>0.18099765902700324</v>
      </c>
      <c r="N713">
        <f t="shared" si="89"/>
        <v>1.488744400101048E-2</v>
      </c>
      <c r="O713">
        <f t="shared" si="90"/>
        <v>0.42467602917894276</v>
      </c>
      <c r="P713">
        <f t="shared" si="91"/>
        <v>7.0302735395893212E-2</v>
      </c>
      <c r="Q713">
        <f t="shared" si="92"/>
        <v>7.8643709107211624E-3</v>
      </c>
      <c r="R713">
        <f t="shared" si="93"/>
        <v>4.2574038012926593E-4</v>
      </c>
      <c r="S713">
        <f t="shared" si="94"/>
        <v>8.8391305896335254E-5</v>
      </c>
      <c r="T713">
        <f t="shared" si="95"/>
        <v>6.9860126012120452E-2</v>
      </c>
      <c r="U713">
        <v>1.167123287671233</v>
      </c>
      <c r="V713">
        <v>3.15</v>
      </c>
      <c r="W713" s="9" t="s">
        <v>115</v>
      </c>
    </row>
    <row r="714" spans="1:23">
      <c r="A714" t="s">
        <v>1353</v>
      </c>
      <c r="B714" t="s">
        <v>1351</v>
      </c>
      <c r="C714">
        <v>0.01</v>
      </c>
      <c r="D714">
        <v>0.06</v>
      </c>
      <c r="E714">
        <v>0.77</v>
      </c>
      <c r="F714">
        <v>0.19</v>
      </c>
      <c r="G714">
        <v>431.7</v>
      </c>
      <c r="H714">
        <v>8.5</v>
      </c>
      <c r="I714">
        <v>0.27</v>
      </c>
      <c r="J714">
        <v>0.05</v>
      </c>
      <c r="K714">
        <v>18.2</v>
      </c>
      <c r="L714">
        <v>0.5</v>
      </c>
      <c r="M714">
        <f t="shared" si="88"/>
        <v>1.025076705687874</v>
      </c>
      <c r="N714">
        <f t="shared" si="89"/>
        <v>8.5380600553125727E-2</v>
      </c>
      <c r="O714">
        <f t="shared" si="90"/>
        <v>0.54730909783933057</v>
      </c>
      <c r="P714">
        <f t="shared" si="91"/>
        <v>9.1698067820238996E-2</v>
      </c>
      <c r="Q714">
        <f t="shared" si="92"/>
        <v>1.5035964226355237E-2</v>
      </c>
      <c r="R714">
        <f t="shared" si="93"/>
        <v>7.969661116202096E-3</v>
      </c>
      <c r="S714">
        <f t="shared" si="94"/>
        <v>3.5920989357071361E-3</v>
      </c>
      <c r="T714">
        <f t="shared" si="95"/>
        <v>9.0033531246296802E-2</v>
      </c>
      <c r="U714">
        <v>1.167123287671233</v>
      </c>
      <c r="V714">
        <v>3.15</v>
      </c>
      <c r="W714" s="9" t="s">
        <v>115</v>
      </c>
    </row>
    <row r="715" spans="1:23">
      <c r="A715" t="s">
        <v>1354</v>
      </c>
      <c r="B715" t="s">
        <v>1355</v>
      </c>
      <c r="C715">
        <v>-0.31</v>
      </c>
      <c r="D715">
        <v>0.09</v>
      </c>
      <c r="E715">
        <v>2.2999999999999998</v>
      </c>
      <c r="F715">
        <v>0.43</v>
      </c>
      <c r="G715">
        <v>124.6</v>
      </c>
      <c r="H715">
        <v>0</v>
      </c>
      <c r="I715">
        <v>0.23</v>
      </c>
      <c r="J715">
        <v>0</v>
      </c>
      <c r="K715">
        <v>287.5</v>
      </c>
      <c r="L715">
        <v>0.04</v>
      </c>
      <c r="M715">
        <f t="shared" si="88"/>
        <v>0.64475204840385048</v>
      </c>
      <c r="N715">
        <f t="shared" si="89"/>
        <v>4.018020011792111E-2</v>
      </c>
      <c r="O715">
        <f t="shared" si="90"/>
        <v>11.977619008945117</v>
      </c>
      <c r="P715">
        <f t="shared" si="91"/>
        <v>1.4928635891979993</v>
      </c>
      <c r="Q715">
        <f t="shared" si="92"/>
        <v>1.6664513403749728E-3</v>
      </c>
      <c r="R715">
        <f t="shared" si="93"/>
        <v>0</v>
      </c>
      <c r="S715">
        <f t="shared" si="94"/>
        <v>0</v>
      </c>
      <c r="T715">
        <f t="shared" si="95"/>
        <v>1.4928626590859131</v>
      </c>
      <c r="U715">
        <v>2.8082191780821919</v>
      </c>
      <c r="V715">
        <v>23.7</v>
      </c>
      <c r="W715" s="9" t="s">
        <v>115</v>
      </c>
    </row>
    <row r="716" spans="1:23">
      <c r="A716" t="s">
        <v>1356</v>
      </c>
      <c r="B716" t="s">
        <v>1357</v>
      </c>
      <c r="C716">
        <v>0.25</v>
      </c>
      <c r="D716">
        <v>0.04</v>
      </c>
      <c r="E716">
        <v>1.02</v>
      </c>
      <c r="F716">
        <v>7.0000000000000007E-2</v>
      </c>
      <c r="G716">
        <v>28.125</v>
      </c>
      <c r="H716">
        <v>1.9E-2</v>
      </c>
      <c r="I716">
        <v>0.14000000000000001</v>
      </c>
      <c r="J716">
        <v>7.0000000000000007E-2</v>
      </c>
      <c r="K716" s="2"/>
      <c r="L716" s="2"/>
      <c r="M716">
        <f t="shared" si="88"/>
        <v>0.18227754403292362</v>
      </c>
      <c r="N716">
        <f t="shared" si="89"/>
        <v>4.1705557630231926E-3</v>
      </c>
      <c r="O716">
        <f t="shared" si="90"/>
        <v>0</v>
      </c>
      <c r="P716">
        <f t="shared" si="91"/>
        <v>0</v>
      </c>
      <c r="Q716">
        <f t="shared" si="92"/>
        <v>0</v>
      </c>
      <c r="R716">
        <f t="shared" si="93"/>
        <v>0</v>
      </c>
      <c r="S716">
        <f t="shared" si="94"/>
        <v>0</v>
      </c>
      <c r="T716">
        <f t="shared" si="95"/>
        <v>0</v>
      </c>
      <c r="U716" s="2"/>
      <c r="V716" s="2"/>
      <c r="W716" s="9" t="s">
        <v>422</v>
      </c>
    </row>
    <row r="717" spans="1:23">
      <c r="A717" t="s">
        <v>1358</v>
      </c>
      <c r="B717" t="s">
        <v>1357</v>
      </c>
      <c r="C717">
        <v>0.25</v>
      </c>
      <c r="D717">
        <v>0.04</v>
      </c>
      <c r="E717">
        <v>1.02</v>
      </c>
      <c r="F717">
        <v>7.0000000000000007E-2</v>
      </c>
      <c r="G717">
        <v>67.3</v>
      </c>
      <c r="H717">
        <v>0.08</v>
      </c>
      <c r="I717">
        <v>0.12</v>
      </c>
      <c r="J717">
        <v>0.04</v>
      </c>
      <c r="K717" s="2"/>
      <c r="L717" s="2"/>
      <c r="M717">
        <f t="shared" si="88"/>
        <v>0.32609804144853716</v>
      </c>
      <c r="N717">
        <f t="shared" si="89"/>
        <v>7.464233970030665E-3</v>
      </c>
      <c r="O717">
        <f t="shared" si="90"/>
        <v>0</v>
      </c>
      <c r="P717">
        <f t="shared" si="91"/>
        <v>0</v>
      </c>
      <c r="Q717">
        <f t="shared" si="92"/>
        <v>0</v>
      </c>
      <c r="R717">
        <f t="shared" si="93"/>
        <v>0</v>
      </c>
      <c r="S717">
        <f t="shared" si="94"/>
        <v>0</v>
      </c>
      <c r="T717">
        <f t="shared" si="95"/>
        <v>0</v>
      </c>
      <c r="U717" s="2"/>
      <c r="V717" s="2"/>
      <c r="W717" s="9" t="s">
        <v>422</v>
      </c>
    </row>
    <row r="718" spans="1:23">
      <c r="A718" t="s">
        <v>1359</v>
      </c>
      <c r="B718" t="s">
        <v>1360</v>
      </c>
      <c r="C718">
        <v>0.16</v>
      </c>
      <c r="D718">
        <v>0.1</v>
      </c>
      <c r="E718">
        <v>2.04</v>
      </c>
      <c r="F718">
        <v>0.37</v>
      </c>
      <c r="G718">
        <v>1084.5</v>
      </c>
      <c r="H718">
        <v>23.2</v>
      </c>
      <c r="I718">
        <v>0.13</v>
      </c>
      <c r="J718">
        <v>0.05</v>
      </c>
      <c r="K718" s="2"/>
      <c r="L718" s="2"/>
      <c r="M718">
        <f t="shared" si="88"/>
        <v>2.6212061831344662</v>
      </c>
      <c r="N718">
        <f t="shared" si="89"/>
        <v>0.16282108077381768</v>
      </c>
      <c r="O718">
        <f t="shared" si="90"/>
        <v>0</v>
      </c>
      <c r="P718">
        <f t="shared" si="91"/>
        <v>0</v>
      </c>
      <c r="Q718">
        <f t="shared" si="92"/>
        <v>0</v>
      </c>
      <c r="R718">
        <f t="shared" si="93"/>
        <v>0</v>
      </c>
      <c r="S718">
        <f t="shared" si="94"/>
        <v>0</v>
      </c>
      <c r="T718">
        <f t="shared" si="95"/>
        <v>0</v>
      </c>
      <c r="U718" s="2"/>
      <c r="V718" s="2"/>
      <c r="W718" s="9" t="s">
        <v>1361</v>
      </c>
    </row>
    <row r="719" spans="1:23">
      <c r="A719" t="s">
        <v>1362</v>
      </c>
      <c r="B719" t="s">
        <v>1363</v>
      </c>
      <c r="C719">
        <v>0.15</v>
      </c>
      <c r="D719">
        <v>0.08</v>
      </c>
      <c r="E719">
        <v>2.1</v>
      </c>
      <c r="F719">
        <v>0.39</v>
      </c>
      <c r="G719">
        <v>2592.5</v>
      </c>
      <c r="H719">
        <v>116.1</v>
      </c>
      <c r="I719">
        <v>0.59</v>
      </c>
      <c r="J719">
        <v>0.04</v>
      </c>
      <c r="K719" s="2"/>
      <c r="L719" s="2"/>
      <c r="M719">
        <f t="shared" si="88"/>
        <v>4.731770786562028</v>
      </c>
      <c r="N719">
        <f t="shared" si="89"/>
        <v>0.3252052666875942</v>
      </c>
      <c r="O719">
        <f t="shared" si="90"/>
        <v>0</v>
      </c>
      <c r="P719">
        <f t="shared" si="91"/>
        <v>0</v>
      </c>
      <c r="Q719">
        <f t="shared" si="92"/>
        <v>0</v>
      </c>
      <c r="R719">
        <f t="shared" si="93"/>
        <v>0</v>
      </c>
      <c r="S719">
        <f t="shared" si="94"/>
        <v>0</v>
      </c>
      <c r="T719">
        <f t="shared" si="95"/>
        <v>0</v>
      </c>
      <c r="U719" s="2"/>
      <c r="V719" s="2"/>
      <c r="W719" s="9" t="s">
        <v>1364</v>
      </c>
    </row>
    <row r="720" spans="1:23">
      <c r="A720" t="s">
        <v>1365</v>
      </c>
      <c r="B720" t="s">
        <v>1366</v>
      </c>
      <c r="C720">
        <v>0</v>
      </c>
      <c r="D720">
        <v>0.1</v>
      </c>
      <c r="E720">
        <v>1.58</v>
      </c>
      <c r="F720">
        <v>0.28000000000000003</v>
      </c>
      <c r="G720">
        <v>88.9</v>
      </c>
      <c r="H720">
        <v>0.1</v>
      </c>
      <c r="I720">
        <v>0.05</v>
      </c>
      <c r="J720">
        <v>0.04</v>
      </c>
      <c r="K720">
        <v>45.5</v>
      </c>
      <c r="L720" s="2"/>
      <c r="M720">
        <f t="shared" si="88"/>
        <v>0.45424653863290904</v>
      </c>
      <c r="N720">
        <f t="shared" si="89"/>
        <v>2.6835290977474269E-2</v>
      </c>
      <c r="O720">
        <f t="shared" si="90"/>
        <v>1.353370325309877</v>
      </c>
      <c r="P720">
        <f t="shared" si="91"/>
        <v>0.15991568186431271</v>
      </c>
      <c r="Q720">
        <f t="shared" si="92"/>
        <v>0</v>
      </c>
      <c r="R720">
        <f t="shared" si="93"/>
        <v>2.7135244617741898E-3</v>
      </c>
      <c r="S720">
        <f t="shared" si="94"/>
        <v>5.0745044068611846E-4</v>
      </c>
      <c r="T720">
        <f t="shared" si="95"/>
        <v>0.15989185277922596</v>
      </c>
      <c r="U720">
        <v>4.1726027397260266</v>
      </c>
      <c r="V720">
        <v>9.4</v>
      </c>
      <c r="W720" s="9" t="s">
        <v>1330</v>
      </c>
    </row>
    <row r="721" spans="1:23">
      <c r="A721" t="s">
        <v>1367</v>
      </c>
      <c r="B721" t="s">
        <v>1366</v>
      </c>
      <c r="C721">
        <v>0</v>
      </c>
      <c r="D721">
        <v>0.1</v>
      </c>
      <c r="E721">
        <v>1.58</v>
      </c>
      <c r="F721">
        <v>0.28000000000000003</v>
      </c>
      <c r="G721">
        <v>2131.8000000000002</v>
      </c>
      <c r="H721">
        <v>88.3</v>
      </c>
      <c r="I721">
        <v>0.17</v>
      </c>
      <c r="J721">
        <v>0.06</v>
      </c>
      <c r="K721">
        <v>69</v>
      </c>
      <c r="L721" s="2"/>
      <c r="M721">
        <f t="shared" si="88"/>
        <v>3.777357513989267</v>
      </c>
      <c r="N721">
        <f t="shared" si="89"/>
        <v>0.24631093882583724</v>
      </c>
      <c r="O721">
        <f t="shared" si="90"/>
        <v>5.8395327836982123</v>
      </c>
      <c r="P721">
        <f t="shared" si="91"/>
        <v>0.6973005983027607</v>
      </c>
      <c r="Q721">
        <f t="shared" si="92"/>
        <v>0</v>
      </c>
      <c r="R721">
        <f t="shared" si="93"/>
        <v>6.1335840174772706E-2</v>
      </c>
      <c r="S721">
        <f t="shared" si="94"/>
        <v>8.06252532758783E-2</v>
      </c>
      <c r="T721">
        <f t="shared" si="95"/>
        <v>0.68990260735675091</v>
      </c>
      <c r="U721" s="2"/>
      <c r="V721" s="2"/>
      <c r="W721" s="9" t="s">
        <v>1330</v>
      </c>
    </row>
    <row r="722" spans="1:23">
      <c r="A722" t="s">
        <v>1368</v>
      </c>
      <c r="B722" t="s">
        <v>1369</v>
      </c>
      <c r="C722">
        <v>7.0000000000000007E-2</v>
      </c>
      <c r="D722">
        <v>0.01</v>
      </c>
      <c r="E722">
        <v>1.1200000000000001</v>
      </c>
      <c r="F722">
        <v>7.0000000000000007E-2</v>
      </c>
      <c r="G722">
        <v>1.8371999999999999</v>
      </c>
      <c r="H722">
        <v>0</v>
      </c>
      <c r="I722">
        <v>0.41</v>
      </c>
      <c r="J722">
        <v>0</v>
      </c>
      <c r="K722">
        <v>2</v>
      </c>
      <c r="L722">
        <v>0.01</v>
      </c>
      <c r="M722">
        <f t="shared" si="88"/>
        <v>3.0501068649125638E-2</v>
      </c>
      <c r="N722">
        <f t="shared" si="89"/>
        <v>6.3543893019011742E-4</v>
      </c>
      <c r="O722">
        <f t="shared" si="90"/>
        <v>1.1852406584028499E-2</v>
      </c>
      <c r="P722">
        <f t="shared" si="91"/>
        <v>4.9739328705372524E-4</v>
      </c>
      <c r="Q722">
        <f t="shared" si="92"/>
        <v>5.9262032920142492E-5</v>
      </c>
      <c r="R722">
        <f t="shared" si="93"/>
        <v>0</v>
      </c>
      <c r="S722">
        <f t="shared" si="94"/>
        <v>0</v>
      </c>
      <c r="T722">
        <f t="shared" si="95"/>
        <v>4.9385027433452081E-4</v>
      </c>
      <c r="U722" s="2"/>
      <c r="V722" s="2"/>
      <c r="W722" s="9" t="s">
        <v>1370</v>
      </c>
    </row>
    <row r="723" spans="1:23">
      <c r="A723" t="s">
        <v>1371</v>
      </c>
      <c r="B723" t="s">
        <v>1369</v>
      </c>
      <c r="C723">
        <v>7.0000000000000007E-2</v>
      </c>
      <c r="D723">
        <v>0.01</v>
      </c>
      <c r="E723">
        <v>1.1200000000000001</v>
      </c>
      <c r="F723">
        <v>7.0000000000000007E-2</v>
      </c>
      <c r="G723">
        <v>194</v>
      </c>
      <c r="H723">
        <v>0</v>
      </c>
      <c r="I723">
        <v>0.04</v>
      </c>
      <c r="J723">
        <v>0</v>
      </c>
      <c r="K723">
        <v>3.3</v>
      </c>
      <c r="L723">
        <v>0.01</v>
      </c>
      <c r="M723">
        <f t="shared" si="88"/>
        <v>0.68141535836908207</v>
      </c>
      <c r="N723">
        <f t="shared" si="89"/>
        <v>1.4196153299355876E-2</v>
      </c>
      <c r="O723">
        <f t="shared" si="90"/>
        <v>0.10126413104869419</v>
      </c>
      <c r="P723">
        <f t="shared" si="91"/>
        <v>4.2304826593730282E-3</v>
      </c>
      <c r="Q723">
        <f t="shared" si="92"/>
        <v>3.068610031778612E-4</v>
      </c>
      <c r="R723">
        <f t="shared" si="93"/>
        <v>0</v>
      </c>
      <c r="S723">
        <f t="shared" si="94"/>
        <v>0</v>
      </c>
      <c r="T723">
        <f t="shared" si="95"/>
        <v>4.2193387936955914E-3</v>
      </c>
      <c r="U723" s="2"/>
      <c r="V723" s="2"/>
      <c r="W723" s="9" t="s">
        <v>1370</v>
      </c>
    </row>
    <row r="724" spans="1:23">
      <c r="A724" t="s">
        <v>1372</v>
      </c>
      <c r="B724" t="s">
        <v>1373</v>
      </c>
      <c r="C724">
        <v>0.2</v>
      </c>
      <c r="D724">
        <v>0.13</v>
      </c>
      <c r="E724">
        <v>1.69</v>
      </c>
      <c r="F724">
        <v>0.3</v>
      </c>
      <c r="G724">
        <v>822.3</v>
      </c>
      <c r="H724">
        <v>16.8</v>
      </c>
      <c r="I724">
        <v>7.0000000000000007E-2</v>
      </c>
      <c r="J724">
        <v>7.0000000000000007E-2</v>
      </c>
      <c r="K724" s="2"/>
      <c r="L724" s="2"/>
      <c r="M724">
        <f t="shared" si="88"/>
        <v>2.0470126134387732</v>
      </c>
      <c r="N724">
        <f t="shared" si="89"/>
        <v>0.12429246586582407</v>
      </c>
      <c r="O724">
        <f t="shared" si="90"/>
        <v>0</v>
      </c>
      <c r="P724">
        <f t="shared" si="91"/>
        <v>0</v>
      </c>
      <c r="Q724">
        <f t="shared" si="92"/>
        <v>0</v>
      </c>
      <c r="R724">
        <f t="shared" si="93"/>
        <v>0</v>
      </c>
      <c r="S724">
        <f t="shared" si="94"/>
        <v>0</v>
      </c>
      <c r="T724">
        <f t="shared" si="95"/>
        <v>0</v>
      </c>
      <c r="U724" s="2"/>
      <c r="V724" s="2"/>
      <c r="W724" s="9" t="s">
        <v>1364</v>
      </c>
    </row>
    <row r="725" spans="1:23">
      <c r="A725" t="s">
        <v>1374</v>
      </c>
      <c r="B725" t="s">
        <v>1375</v>
      </c>
      <c r="C725">
        <v>-0.13</v>
      </c>
      <c r="D725">
        <v>0.13</v>
      </c>
      <c r="E725">
        <v>1.33</v>
      </c>
      <c r="F725">
        <v>0.4</v>
      </c>
      <c r="G725">
        <v>511.09800000000001</v>
      </c>
      <c r="H725">
        <v>8.8999999999999996E-2</v>
      </c>
      <c r="I725">
        <v>0.71240000000000003</v>
      </c>
      <c r="J725">
        <v>3.8999999999999998E-3</v>
      </c>
      <c r="K725">
        <v>307.60000000000002</v>
      </c>
      <c r="L725">
        <v>2.2999999999999998</v>
      </c>
      <c r="M725">
        <f t="shared" si="88"/>
        <v>1.3764425568910104</v>
      </c>
      <c r="N725">
        <f t="shared" si="89"/>
        <v>0.13798932127980262</v>
      </c>
      <c r="O725">
        <f t="shared" si="90"/>
        <v>10.267452253420684</v>
      </c>
      <c r="P725">
        <f t="shared" si="91"/>
        <v>2.0608823292957745</v>
      </c>
      <c r="Q725">
        <f t="shared" si="92"/>
        <v>7.6772237265499227E-2</v>
      </c>
      <c r="R725">
        <f t="shared" si="93"/>
        <v>5.7923808475976668E-2</v>
      </c>
      <c r="S725">
        <f t="shared" si="94"/>
        <v>5.959739296928318E-4</v>
      </c>
      <c r="T725">
        <f t="shared" si="95"/>
        <v>2.0586370432923675</v>
      </c>
      <c r="U725" s="2"/>
      <c r="V725" s="2"/>
      <c r="W725" s="9" t="s">
        <v>25</v>
      </c>
    </row>
    <row r="726" spans="1:23">
      <c r="A726" t="s">
        <v>1376</v>
      </c>
      <c r="B726" t="s">
        <v>1377</v>
      </c>
      <c r="C726">
        <v>0.22</v>
      </c>
      <c r="D726">
        <v>0.2</v>
      </c>
      <c r="E726">
        <v>0.49</v>
      </c>
      <c r="F726">
        <v>0.05</v>
      </c>
      <c r="G726">
        <v>111.7</v>
      </c>
      <c r="H726">
        <v>0.7</v>
      </c>
      <c r="I726">
        <v>0.28999999999999998</v>
      </c>
      <c r="J726">
        <v>0.02</v>
      </c>
      <c r="K726" s="2"/>
      <c r="L726" s="2"/>
      <c r="M726">
        <f t="shared" si="88"/>
        <v>0.35801858006782522</v>
      </c>
      <c r="N726">
        <f t="shared" si="89"/>
        <v>1.2269019614909522E-2</v>
      </c>
      <c r="O726">
        <f t="shared" si="90"/>
        <v>0</v>
      </c>
      <c r="P726">
        <f t="shared" si="91"/>
        <v>0</v>
      </c>
      <c r="Q726">
        <f t="shared" si="92"/>
        <v>0</v>
      </c>
      <c r="R726">
        <f t="shared" si="93"/>
        <v>0</v>
      </c>
      <c r="S726">
        <f t="shared" si="94"/>
        <v>0</v>
      </c>
      <c r="T726">
        <f t="shared" si="95"/>
        <v>0</v>
      </c>
      <c r="U726">
        <v>0.48767123287671232</v>
      </c>
      <c r="V726">
        <v>3.9</v>
      </c>
      <c r="W726" s="9" t="s">
        <v>115</v>
      </c>
    </row>
    <row r="727" spans="1:23">
      <c r="A727" t="s">
        <v>1378</v>
      </c>
      <c r="B727" t="s">
        <v>1379</v>
      </c>
      <c r="C727">
        <v>-0.15</v>
      </c>
      <c r="D727">
        <v>0.08</v>
      </c>
      <c r="E727">
        <v>1.98</v>
      </c>
      <c r="F727">
        <v>0.37</v>
      </c>
      <c r="G727">
        <v>1560</v>
      </c>
      <c r="H727">
        <v>54</v>
      </c>
      <c r="I727">
        <v>0.16</v>
      </c>
      <c r="J727">
        <v>0.06</v>
      </c>
      <c r="K727" s="2"/>
      <c r="L727" s="2"/>
      <c r="M727">
        <f t="shared" si="88"/>
        <v>3.307066180378893</v>
      </c>
      <c r="N727">
        <f t="shared" si="89"/>
        <v>0.21967817699294565</v>
      </c>
      <c r="O727">
        <f t="shared" si="90"/>
        <v>0</v>
      </c>
      <c r="P727">
        <f t="shared" si="91"/>
        <v>0</v>
      </c>
      <c r="Q727">
        <f t="shared" si="92"/>
        <v>0</v>
      </c>
      <c r="R727">
        <f t="shared" si="93"/>
        <v>0</v>
      </c>
      <c r="S727">
        <f t="shared" si="94"/>
        <v>0</v>
      </c>
      <c r="T727">
        <f t="shared" si="95"/>
        <v>0</v>
      </c>
      <c r="U727" s="2"/>
      <c r="V727" s="2"/>
      <c r="W727" s="9" t="s">
        <v>1364</v>
      </c>
    </row>
    <row r="728" spans="1:23">
      <c r="A728" t="s">
        <v>1380</v>
      </c>
      <c r="B728" t="s">
        <v>1381</v>
      </c>
      <c r="C728">
        <v>0.23</v>
      </c>
      <c r="D728">
        <v>0.05</v>
      </c>
      <c r="E728">
        <v>0.94</v>
      </c>
      <c r="F728">
        <v>7.0000000000000007E-2</v>
      </c>
      <c r="G728">
        <v>5.0505000000000004</v>
      </c>
      <c r="H728">
        <v>1.5E-3</v>
      </c>
      <c r="I728">
        <v>2.4E-2</v>
      </c>
      <c r="J728">
        <v>1.4E-2</v>
      </c>
      <c r="K728">
        <v>130.9</v>
      </c>
      <c r="L728">
        <v>1.7</v>
      </c>
      <c r="M728">
        <f t="shared" si="88"/>
        <v>5.645949099961408E-2</v>
      </c>
      <c r="N728">
        <f t="shared" si="89"/>
        <v>1.4015213112838929E-3</v>
      </c>
      <c r="O728">
        <f t="shared" si="90"/>
        <v>1.0597938227739374</v>
      </c>
      <c r="P728">
        <f t="shared" si="91"/>
        <v>5.438560068592075E-2</v>
      </c>
      <c r="Q728">
        <f t="shared" si="92"/>
        <v>1.3763556139921262E-2</v>
      </c>
      <c r="R728">
        <f t="shared" si="93"/>
        <v>3.5629595091977274E-4</v>
      </c>
      <c r="S728">
        <f t="shared" si="94"/>
        <v>1.0491969337431317E-4</v>
      </c>
      <c r="T728">
        <f t="shared" si="95"/>
        <v>5.2613877726365693E-2</v>
      </c>
      <c r="U728">
        <v>0.39945205479452062</v>
      </c>
      <c r="V728">
        <v>5.97</v>
      </c>
      <c r="W728" s="9" t="s">
        <v>499</v>
      </c>
    </row>
    <row r="729" spans="1:23">
      <c r="A729" t="s">
        <v>1382</v>
      </c>
      <c r="B729" t="s">
        <v>1383</v>
      </c>
      <c r="C729">
        <v>0.28999999999999998</v>
      </c>
      <c r="D729">
        <v>0.13</v>
      </c>
      <c r="E729">
        <v>1.63</v>
      </c>
      <c r="F729">
        <v>0.28000000000000003</v>
      </c>
      <c r="G729">
        <v>1058.8</v>
      </c>
      <c r="H729">
        <v>6.7</v>
      </c>
      <c r="I729">
        <v>0.61</v>
      </c>
      <c r="J729">
        <v>0.03</v>
      </c>
      <c r="K729">
        <v>320.10000000000002</v>
      </c>
      <c r="L729" s="2"/>
      <c r="M729">
        <f t="shared" si="88"/>
        <v>2.3937378130660729</v>
      </c>
      <c r="N729">
        <f t="shared" si="89"/>
        <v>0.13743623301897481</v>
      </c>
      <c r="O729">
        <f t="shared" si="90"/>
        <v>17.613166965381598</v>
      </c>
      <c r="P729">
        <f t="shared" si="91"/>
        <v>2.0816770930543136</v>
      </c>
      <c r="Q729">
        <f t="shared" si="92"/>
        <v>0</v>
      </c>
      <c r="R729">
        <f t="shared" si="93"/>
        <v>0.51333166979850819</v>
      </c>
      <c r="S729">
        <f t="shared" si="94"/>
        <v>3.7151561096857057E-2</v>
      </c>
      <c r="T729">
        <f t="shared" si="95"/>
        <v>2.017049795626523</v>
      </c>
      <c r="U729">
        <v>4.1643835616438354</v>
      </c>
      <c r="V729">
        <v>10.1</v>
      </c>
      <c r="W729" s="9" t="s">
        <v>1330</v>
      </c>
    </row>
    <row r="730" spans="1:23">
      <c r="A730" t="s">
        <v>1384</v>
      </c>
      <c r="B730" t="s">
        <v>1385</v>
      </c>
      <c r="C730">
        <v>0.19</v>
      </c>
      <c r="D730">
        <v>0.02</v>
      </c>
      <c r="E730">
        <v>1.1499999999999999</v>
      </c>
      <c r="F730">
        <v>0.08</v>
      </c>
      <c r="G730">
        <v>302.8</v>
      </c>
      <c r="H730">
        <v>2.2999999999999998</v>
      </c>
      <c r="I730">
        <v>0.14000000000000001</v>
      </c>
      <c r="J730">
        <v>0.13</v>
      </c>
      <c r="K730">
        <v>57.1</v>
      </c>
      <c r="L730">
        <v>5.2</v>
      </c>
      <c r="M730">
        <f t="shared" si="88"/>
        <v>0.9249990450138118</v>
      </c>
      <c r="N730">
        <f t="shared" si="89"/>
        <v>2.19547451660288E-2</v>
      </c>
      <c r="O730">
        <f t="shared" si="90"/>
        <v>2.049895707091832</v>
      </c>
      <c r="P730">
        <f t="shared" si="91"/>
        <v>0.21298476931066324</v>
      </c>
      <c r="Q730">
        <f t="shared" si="92"/>
        <v>0.18668051973515809</v>
      </c>
      <c r="R730">
        <f t="shared" si="93"/>
        <v>3.8053959474776966E-2</v>
      </c>
      <c r="S730">
        <f t="shared" si="94"/>
        <v>5.1901806762562931E-3</v>
      </c>
      <c r="T730">
        <f t="shared" si="95"/>
        <v>9.5067626995563231E-2</v>
      </c>
      <c r="U730" s="2"/>
      <c r="V730" s="2"/>
      <c r="W730" s="9" t="s">
        <v>292</v>
      </c>
    </row>
    <row r="731" spans="1:23" s="7" customFormat="1">
      <c r="A731" s="7" t="s">
        <v>1386</v>
      </c>
      <c r="B731" s="7" t="s">
        <v>1387</v>
      </c>
      <c r="C731" s="7">
        <v>0.09</v>
      </c>
      <c r="D731" s="7">
        <v>0.09</v>
      </c>
      <c r="M731" s="7">
        <f t="shared" si="88"/>
        <v>0</v>
      </c>
      <c r="N731" s="7" t="e">
        <f t="shared" si="89"/>
        <v>#DIV/0!</v>
      </c>
      <c r="O731" s="7">
        <f t="shared" si="90"/>
        <v>0</v>
      </c>
      <c r="P731" s="7" t="e">
        <f t="shared" si="91"/>
        <v>#DIV/0!</v>
      </c>
      <c r="Q731" s="7">
        <f t="shared" si="92"/>
        <v>0</v>
      </c>
      <c r="R731" s="7">
        <f t="shared" si="93"/>
        <v>0</v>
      </c>
      <c r="S731" s="7" t="e">
        <f t="shared" si="94"/>
        <v>#DIV/0!</v>
      </c>
      <c r="T731" s="7" t="e">
        <f t="shared" si="95"/>
        <v>#DIV/0!</v>
      </c>
      <c r="W731" s="8" t="s">
        <v>1388</v>
      </c>
    </row>
    <row r="732" spans="1:23">
      <c r="A732" t="s">
        <v>1389</v>
      </c>
      <c r="B732" t="s">
        <v>1390</v>
      </c>
      <c r="C732">
        <v>0.11</v>
      </c>
      <c r="D732">
        <v>0.03</v>
      </c>
      <c r="E732">
        <v>1.56</v>
      </c>
      <c r="F732">
        <v>0.17</v>
      </c>
      <c r="G732">
        <v>1300</v>
      </c>
      <c r="H732">
        <v>15</v>
      </c>
      <c r="I732">
        <v>0.125</v>
      </c>
      <c r="J732">
        <v>4.9000000000000002E-2</v>
      </c>
      <c r="K732">
        <v>27.3</v>
      </c>
      <c r="L732">
        <v>1.3</v>
      </c>
      <c r="M732">
        <f t="shared" si="88"/>
        <v>2.7048417297609095</v>
      </c>
      <c r="N732">
        <f t="shared" si="89"/>
        <v>0.10043167670558702</v>
      </c>
      <c r="O732">
        <f t="shared" si="90"/>
        <v>1.9559178358696896</v>
      </c>
      <c r="P732">
        <f t="shared" si="91"/>
        <v>0.17050222841786447</v>
      </c>
      <c r="Q732">
        <f t="shared" si="92"/>
        <v>9.3138944565223286E-2</v>
      </c>
      <c r="R732">
        <f t="shared" si="93"/>
        <v>1.2170155423189177E-2</v>
      </c>
      <c r="S732">
        <f t="shared" si="94"/>
        <v>7.5227609071911155E-3</v>
      </c>
      <c r="T732">
        <f t="shared" si="95"/>
        <v>0.14209659491360993</v>
      </c>
      <c r="U732">
        <v>9.1863013698630134</v>
      </c>
      <c r="V732">
        <v>4.8</v>
      </c>
      <c r="W732" s="9" t="s">
        <v>28</v>
      </c>
    </row>
    <row r="733" spans="1:23">
      <c r="A733" t="s">
        <v>1391</v>
      </c>
      <c r="B733" t="s">
        <v>1392</v>
      </c>
      <c r="C733" s="2"/>
      <c r="D733" s="2"/>
      <c r="E733" s="2"/>
      <c r="F733" s="2"/>
      <c r="G733">
        <v>48.616</v>
      </c>
      <c r="H733">
        <v>3.3999999999999998E-3</v>
      </c>
      <c r="I733">
        <v>0.21</v>
      </c>
      <c r="J733">
        <v>0.105</v>
      </c>
      <c r="K733" s="2"/>
      <c r="L733" s="2"/>
      <c r="M733">
        <f t="shared" si="88"/>
        <v>0</v>
      </c>
      <c r="N733" t="e">
        <f t="shared" si="89"/>
        <v>#DIV/0!</v>
      </c>
      <c r="O733">
        <f t="shared" si="90"/>
        <v>0</v>
      </c>
      <c r="P733" t="e">
        <f t="shared" si="91"/>
        <v>#DIV/0!</v>
      </c>
      <c r="Q733">
        <f t="shared" si="92"/>
        <v>0</v>
      </c>
      <c r="R733">
        <f t="shared" si="93"/>
        <v>0</v>
      </c>
      <c r="S733">
        <f t="shared" si="94"/>
        <v>0</v>
      </c>
      <c r="T733" t="e">
        <f t="shared" si="95"/>
        <v>#DIV/0!</v>
      </c>
      <c r="U733">
        <v>10.08767123287671</v>
      </c>
      <c r="V733">
        <v>0.65</v>
      </c>
      <c r="W733" s="5"/>
    </row>
    <row r="734" spans="1:23">
      <c r="A734" t="s">
        <v>1393</v>
      </c>
      <c r="B734" t="s">
        <v>1392</v>
      </c>
      <c r="C734" s="2"/>
      <c r="D734" s="2"/>
      <c r="E734" s="2"/>
      <c r="F734" s="2"/>
      <c r="G734">
        <v>121.54</v>
      </c>
      <c r="H734">
        <v>0.25</v>
      </c>
      <c r="I734">
        <v>0.23</v>
      </c>
      <c r="J734">
        <v>0.11</v>
      </c>
      <c r="K734" s="2"/>
      <c r="L734" s="2"/>
      <c r="M734">
        <f t="shared" si="88"/>
        <v>0</v>
      </c>
      <c r="N734" t="e">
        <f t="shared" si="89"/>
        <v>#DIV/0!</v>
      </c>
      <c r="O734">
        <f t="shared" si="90"/>
        <v>0</v>
      </c>
      <c r="P734" t="e">
        <f t="shared" si="91"/>
        <v>#DIV/0!</v>
      </c>
      <c r="Q734">
        <f t="shared" si="92"/>
        <v>0</v>
      </c>
      <c r="R734">
        <f t="shared" si="93"/>
        <v>0</v>
      </c>
      <c r="S734">
        <f t="shared" si="94"/>
        <v>0</v>
      </c>
      <c r="T734" t="e">
        <f t="shared" si="95"/>
        <v>#DIV/0!</v>
      </c>
      <c r="U734">
        <v>10.08767123287671</v>
      </c>
      <c r="V734">
        <v>0.65</v>
      </c>
      <c r="W734" s="5"/>
    </row>
    <row r="735" spans="1:23">
      <c r="A735" t="s">
        <v>1394</v>
      </c>
      <c r="B735" t="s">
        <v>1395</v>
      </c>
      <c r="C735">
        <v>-0.12</v>
      </c>
      <c r="D735">
        <v>0.06</v>
      </c>
      <c r="E735">
        <v>1.26</v>
      </c>
      <c r="F735">
        <v>0.09</v>
      </c>
      <c r="G735">
        <v>2.9895933000000001</v>
      </c>
      <c r="H735">
        <v>4.8999999999999997E-6</v>
      </c>
      <c r="I735">
        <v>0.03</v>
      </c>
      <c r="J735">
        <v>1.8499999999999999E-2</v>
      </c>
      <c r="K735" s="2"/>
      <c r="L735" s="2"/>
      <c r="M735">
        <f t="shared" si="88"/>
        <v>4.388704565597578E-2</v>
      </c>
      <c r="N735">
        <f t="shared" si="89"/>
        <v>1.0449296595759895E-3</v>
      </c>
      <c r="O735">
        <f t="shared" si="90"/>
        <v>0</v>
      </c>
      <c r="P735">
        <f t="shared" si="91"/>
        <v>0</v>
      </c>
      <c r="Q735">
        <f t="shared" si="92"/>
        <v>0</v>
      </c>
      <c r="R735">
        <f t="shared" si="93"/>
        <v>0</v>
      </c>
      <c r="S735">
        <f t="shared" si="94"/>
        <v>0</v>
      </c>
      <c r="T735">
        <f t="shared" si="95"/>
        <v>0</v>
      </c>
      <c r="U735" s="2"/>
      <c r="V735" s="2"/>
      <c r="W735" s="9" t="s">
        <v>327</v>
      </c>
    </row>
    <row r="736" spans="1:23">
      <c r="A736" t="s">
        <v>1396</v>
      </c>
      <c r="B736" t="s">
        <v>1397</v>
      </c>
      <c r="C736">
        <v>-0.22</v>
      </c>
      <c r="D736">
        <v>0.06</v>
      </c>
      <c r="E736">
        <v>1.19</v>
      </c>
      <c r="F736">
        <v>0.09</v>
      </c>
      <c r="G736">
        <v>1276</v>
      </c>
      <c r="H736">
        <v>77</v>
      </c>
      <c r="I736">
        <v>0.21</v>
      </c>
      <c r="J736">
        <v>3.8E-3</v>
      </c>
      <c r="K736">
        <v>65.7</v>
      </c>
      <c r="L736">
        <v>2.5</v>
      </c>
      <c r="M736">
        <f t="shared" si="88"/>
        <v>2.4409236414543529</v>
      </c>
      <c r="N736">
        <f t="shared" si="89"/>
        <v>0.11588584125547816</v>
      </c>
      <c r="O736">
        <f t="shared" si="90"/>
        <v>3.8485454693611323</v>
      </c>
      <c r="P736">
        <f t="shared" si="91"/>
        <v>0.25515121816095593</v>
      </c>
      <c r="Q736">
        <f t="shared" si="92"/>
        <v>0.14644389152820139</v>
      </c>
      <c r="R736">
        <f t="shared" si="93"/>
        <v>3.2128248609166058E-3</v>
      </c>
      <c r="S736">
        <f t="shared" si="94"/>
        <v>7.7413270935425132E-2</v>
      </c>
      <c r="T736">
        <f t="shared" si="95"/>
        <v>0.19404430937955289</v>
      </c>
      <c r="U736">
        <v>1.394520547945205</v>
      </c>
      <c r="V736">
        <v>2.2000000000000002</v>
      </c>
      <c r="W736" s="9" t="s">
        <v>137</v>
      </c>
    </row>
    <row r="737" spans="1:23">
      <c r="A737" t="s">
        <v>1398</v>
      </c>
      <c r="B737" t="s">
        <v>1399</v>
      </c>
      <c r="C737">
        <v>-0.03</v>
      </c>
      <c r="D737">
        <v>0.04</v>
      </c>
      <c r="E737">
        <v>0.89</v>
      </c>
      <c r="F737">
        <v>0.06</v>
      </c>
      <c r="G737">
        <v>62.95</v>
      </c>
      <c r="H737">
        <v>0.17</v>
      </c>
      <c r="I737">
        <v>0.05</v>
      </c>
      <c r="J737">
        <v>0.05</v>
      </c>
      <c r="K737" s="2"/>
      <c r="L737" s="2"/>
      <c r="M737">
        <f t="shared" si="88"/>
        <v>0.29803361381131416</v>
      </c>
      <c r="N737">
        <f t="shared" si="89"/>
        <v>6.7188442923177688E-3</v>
      </c>
      <c r="O737">
        <f t="shared" si="90"/>
        <v>0</v>
      </c>
      <c r="P737">
        <f t="shared" si="91"/>
        <v>0</v>
      </c>
      <c r="Q737">
        <f t="shared" si="92"/>
        <v>0</v>
      </c>
      <c r="R737">
        <f t="shared" si="93"/>
        <v>0</v>
      </c>
      <c r="S737">
        <f t="shared" si="94"/>
        <v>0</v>
      </c>
      <c r="T737">
        <f t="shared" si="95"/>
        <v>0</v>
      </c>
      <c r="U737" s="2"/>
      <c r="V737" s="2"/>
      <c r="W737" s="9" t="s">
        <v>1400</v>
      </c>
    </row>
    <row r="738" spans="1:23">
      <c r="A738" t="s">
        <v>1401</v>
      </c>
      <c r="B738" t="s">
        <v>1402</v>
      </c>
      <c r="C738">
        <v>0.01</v>
      </c>
      <c r="D738">
        <v>0.09</v>
      </c>
      <c r="E738">
        <v>1.22</v>
      </c>
      <c r="F738">
        <v>0.06</v>
      </c>
      <c r="G738">
        <v>6.2385368999999997</v>
      </c>
      <c r="H738">
        <v>3.3000000000000002E-6</v>
      </c>
      <c r="I738">
        <v>0.05</v>
      </c>
      <c r="J738">
        <v>0.05</v>
      </c>
      <c r="K738" s="2"/>
      <c r="L738" s="2"/>
      <c r="M738">
        <f t="shared" si="88"/>
        <v>7.0900048575544869E-2</v>
      </c>
      <c r="N738">
        <f t="shared" si="89"/>
        <v>1.1622958785565424E-3</v>
      </c>
      <c r="O738">
        <f t="shared" si="90"/>
        <v>0</v>
      </c>
      <c r="P738">
        <f t="shared" si="91"/>
        <v>0</v>
      </c>
      <c r="Q738">
        <f t="shared" si="92"/>
        <v>0</v>
      </c>
      <c r="R738">
        <f t="shared" si="93"/>
        <v>0</v>
      </c>
      <c r="S738">
        <f t="shared" si="94"/>
        <v>0</v>
      </c>
      <c r="T738">
        <f t="shared" si="95"/>
        <v>0</v>
      </c>
      <c r="U738" s="2"/>
      <c r="V738" s="2"/>
      <c r="W738" s="9" t="s">
        <v>1400</v>
      </c>
    </row>
    <row r="739" spans="1:23">
      <c r="A739" t="s">
        <v>1403</v>
      </c>
      <c r="B739" t="s">
        <v>1404</v>
      </c>
      <c r="C739">
        <v>0.44</v>
      </c>
      <c r="D739">
        <v>0.14000000000000001</v>
      </c>
      <c r="E739">
        <v>1.06</v>
      </c>
      <c r="F739">
        <v>0.08</v>
      </c>
      <c r="G739">
        <v>223.3</v>
      </c>
      <c r="H739">
        <v>2.1</v>
      </c>
      <c r="I739">
        <v>0.31850000000000001</v>
      </c>
      <c r="J739">
        <v>7.8600000000000003E-2</v>
      </c>
      <c r="K739">
        <v>246</v>
      </c>
      <c r="L739">
        <v>17</v>
      </c>
      <c r="M739">
        <f t="shared" si="88"/>
        <v>0.73479443895047736</v>
      </c>
      <c r="N739">
        <f t="shared" si="89"/>
        <v>1.9050800284038452E-2</v>
      </c>
      <c r="O739">
        <f t="shared" si="90"/>
        <v>7.2346647561536717</v>
      </c>
      <c r="P739">
        <f t="shared" si="91"/>
        <v>0.65084509171987448</v>
      </c>
      <c r="Q739">
        <f t="shared" si="92"/>
        <v>0.49995650753907489</v>
      </c>
      <c r="R739">
        <f t="shared" si="93"/>
        <v>0.20156002323949307</v>
      </c>
      <c r="S739">
        <f t="shared" si="94"/>
        <v>2.2679199862550715E-2</v>
      </c>
      <c r="T739">
        <f t="shared" si="95"/>
        <v>0.3640082896177948</v>
      </c>
      <c r="U739">
        <v>1.789041095890411</v>
      </c>
      <c r="V739">
        <v>8</v>
      </c>
      <c r="W739" s="9" t="s">
        <v>1400</v>
      </c>
    </row>
    <row r="740" spans="1:23">
      <c r="A740" t="s">
        <v>1405</v>
      </c>
      <c r="B740" t="s">
        <v>1406</v>
      </c>
      <c r="C740">
        <v>0.32</v>
      </c>
      <c r="D740">
        <v>0.04</v>
      </c>
      <c r="E740">
        <v>1.1299999999999999</v>
      </c>
      <c r="F740">
        <v>0.08</v>
      </c>
      <c r="G740">
        <v>523.9</v>
      </c>
      <c r="H740">
        <v>0.7</v>
      </c>
      <c r="I740">
        <v>2.1399999999999999E-2</v>
      </c>
      <c r="J740">
        <v>7.7000000000000002E-3</v>
      </c>
      <c r="K740" s="2"/>
      <c r="L740" s="2"/>
      <c r="M740">
        <f t="shared" si="88"/>
        <v>1.3253477256518815</v>
      </c>
      <c r="N740">
        <f t="shared" si="89"/>
        <v>3.1298915133949265E-2</v>
      </c>
      <c r="O740">
        <f t="shared" si="90"/>
        <v>0</v>
      </c>
      <c r="P740">
        <f t="shared" si="91"/>
        <v>0</v>
      </c>
      <c r="Q740">
        <f t="shared" si="92"/>
        <v>0</v>
      </c>
      <c r="R740">
        <f t="shared" si="93"/>
        <v>0</v>
      </c>
      <c r="S740">
        <f t="shared" si="94"/>
        <v>0</v>
      </c>
      <c r="T740">
        <f t="shared" si="95"/>
        <v>0</v>
      </c>
      <c r="U740">
        <v>1.0027397260273969</v>
      </c>
      <c r="V740" s="2"/>
      <c r="W740" s="9" t="s">
        <v>1400</v>
      </c>
    </row>
    <row r="741" spans="1:23" s="7" customFormat="1">
      <c r="A741" s="7" t="s">
        <v>1407</v>
      </c>
      <c r="B741" s="7" t="s">
        <v>1408</v>
      </c>
      <c r="C741" s="7">
        <v>0.17</v>
      </c>
      <c r="D741" s="7">
        <v>7.0000000000000007E-2</v>
      </c>
      <c r="E741" s="7">
        <v>0.89</v>
      </c>
      <c r="F741" s="7" t="s">
        <v>1409</v>
      </c>
      <c r="G741" s="7">
        <v>982</v>
      </c>
      <c r="H741" s="7">
        <v>8</v>
      </c>
      <c r="M741" s="7">
        <f t="shared" si="88"/>
        <v>1.8606974013814523</v>
      </c>
      <c r="N741" s="7" t="e">
        <f t="shared" si="89"/>
        <v>#VALUE!</v>
      </c>
      <c r="O741" s="7">
        <f t="shared" si="90"/>
        <v>0</v>
      </c>
      <c r="P741" s="7" t="e">
        <f t="shared" si="91"/>
        <v>#VALUE!</v>
      </c>
      <c r="Q741" s="7">
        <f t="shared" si="92"/>
        <v>0</v>
      </c>
      <c r="R741" s="7">
        <f t="shared" si="93"/>
        <v>0</v>
      </c>
      <c r="S741" s="7">
        <f t="shared" si="94"/>
        <v>0</v>
      </c>
      <c r="T741" s="7" t="e">
        <f t="shared" si="95"/>
        <v>#VALUE!</v>
      </c>
      <c r="W741" s="8" t="s">
        <v>1400</v>
      </c>
    </row>
    <row r="742" spans="1:23">
      <c r="A742" t="s">
        <v>1410</v>
      </c>
      <c r="B742" t="s">
        <v>1411</v>
      </c>
      <c r="C742">
        <v>0.12</v>
      </c>
      <c r="D742">
        <v>7.0000000000000007E-2</v>
      </c>
      <c r="E742">
        <v>1.08</v>
      </c>
      <c r="F742">
        <v>0.05</v>
      </c>
      <c r="G742">
        <v>580</v>
      </c>
      <c r="H742">
        <v>15</v>
      </c>
      <c r="I742">
        <v>0.18</v>
      </c>
      <c r="J742">
        <v>0.05</v>
      </c>
      <c r="K742" s="2"/>
      <c r="L742" s="2"/>
      <c r="M742">
        <f t="shared" si="88"/>
        <v>1.3971123699917432</v>
      </c>
      <c r="N742">
        <f t="shared" si="89"/>
        <v>3.2327828770663335E-2</v>
      </c>
      <c r="O742">
        <f t="shared" si="90"/>
        <v>0</v>
      </c>
      <c r="P742">
        <f t="shared" si="91"/>
        <v>0</v>
      </c>
      <c r="Q742">
        <f t="shared" si="92"/>
        <v>0</v>
      </c>
      <c r="R742">
        <f t="shared" si="93"/>
        <v>0</v>
      </c>
      <c r="S742">
        <f t="shared" si="94"/>
        <v>0</v>
      </c>
      <c r="T742">
        <f t="shared" si="95"/>
        <v>0</v>
      </c>
      <c r="U742">
        <v>2.2958904109589038</v>
      </c>
      <c r="V742" s="2"/>
      <c r="W742" s="9" t="s">
        <v>1400</v>
      </c>
    </row>
    <row r="743" spans="1:23">
      <c r="A743" t="s">
        <v>1412</v>
      </c>
      <c r="B743" t="s">
        <v>1413</v>
      </c>
      <c r="C743">
        <v>0.37</v>
      </c>
      <c r="D743">
        <v>0.09</v>
      </c>
      <c r="E743">
        <v>1.05</v>
      </c>
      <c r="F743">
        <v>0.08</v>
      </c>
      <c r="G743">
        <v>22.339500000000001</v>
      </c>
      <c r="H743">
        <v>1.8E-3</v>
      </c>
      <c r="I743">
        <v>5.6279999999999997E-2</v>
      </c>
      <c r="J743">
        <v>2.0999999999999999E-3</v>
      </c>
      <c r="K743" s="2"/>
      <c r="L743" s="2"/>
      <c r="M743">
        <f t="shared" si="88"/>
        <v>0.15785202433203169</v>
      </c>
      <c r="N743">
        <f t="shared" si="89"/>
        <v>4.0089492676749815E-3</v>
      </c>
      <c r="O743">
        <f t="shared" si="90"/>
        <v>0</v>
      </c>
      <c r="P743">
        <f t="shared" si="91"/>
        <v>0</v>
      </c>
      <c r="Q743">
        <f t="shared" si="92"/>
        <v>0</v>
      </c>
      <c r="R743">
        <f t="shared" si="93"/>
        <v>0</v>
      </c>
      <c r="S743">
        <f t="shared" si="94"/>
        <v>0</v>
      </c>
      <c r="T743">
        <f t="shared" si="95"/>
        <v>0</v>
      </c>
      <c r="U743" s="2"/>
      <c r="V743" s="2"/>
      <c r="W743" s="9" t="s">
        <v>1400</v>
      </c>
    </row>
    <row r="744" spans="1:23" s="7" customFormat="1">
      <c r="A744" s="7" t="s">
        <v>1414</v>
      </c>
      <c r="B744" s="7" t="s">
        <v>1415</v>
      </c>
      <c r="C744" s="7">
        <v>0.34</v>
      </c>
      <c r="D744" s="7">
        <v>7.0000000000000007E-2</v>
      </c>
      <c r="E744" s="7">
        <v>0.82</v>
      </c>
      <c r="F744" s="7">
        <v>0.06</v>
      </c>
      <c r="M744" s="7">
        <f t="shared" si="88"/>
        <v>0</v>
      </c>
      <c r="N744" s="7" t="e">
        <f t="shared" si="89"/>
        <v>#DIV/0!</v>
      </c>
      <c r="O744" s="7">
        <f t="shared" si="90"/>
        <v>0</v>
      </c>
      <c r="P744" s="7" t="e">
        <f t="shared" si="91"/>
        <v>#DIV/0!</v>
      </c>
      <c r="Q744" s="7">
        <f t="shared" si="92"/>
        <v>0</v>
      </c>
      <c r="R744" s="7">
        <f t="shared" si="93"/>
        <v>0</v>
      </c>
      <c r="S744" s="7" t="e">
        <f t="shared" si="94"/>
        <v>#DIV/0!</v>
      </c>
      <c r="T744" s="7">
        <f t="shared" si="95"/>
        <v>0</v>
      </c>
      <c r="W744" s="8" t="s">
        <v>1400</v>
      </c>
    </row>
    <row r="745" spans="1:23">
      <c r="A745" t="s">
        <v>1416</v>
      </c>
      <c r="B745" t="s">
        <v>1417</v>
      </c>
      <c r="C745">
        <v>-0.02</v>
      </c>
      <c r="D745">
        <v>0.06</v>
      </c>
      <c r="E745">
        <v>1.42</v>
      </c>
      <c r="F745">
        <v>0.12</v>
      </c>
      <c r="G745">
        <v>406.2</v>
      </c>
      <c r="H745">
        <v>3.2</v>
      </c>
      <c r="I745">
        <v>0.498</v>
      </c>
      <c r="J745">
        <v>4.3999999999999997E-2</v>
      </c>
      <c r="K745" s="2"/>
      <c r="L745" s="2"/>
      <c r="M745">
        <f t="shared" si="88"/>
        <v>1.2070561816835736</v>
      </c>
      <c r="N745">
        <f t="shared" si="89"/>
        <v>3.4587501561330537E-2</v>
      </c>
      <c r="O745">
        <f t="shared" si="90"/>
        <v>0</v>
      </c>
      <c r="P745">
        <f t="shared" si="91"/>
        <v>0</v>
      </c>
      <c r="Q745">
        <f t="shared" si="92"/>
        <v>0</v>
      </c>
      <c r="R745">
        <f t="shared" si="93"/>
        <v>0</v>
      </c>
      <c r="S745">
        <f t="shared" si="94"/>
        <v>0</v>
      </c>
      <c r="T745">
        <f t="shared" si="95"/>
        <v>0</v>
      </c>
      <c r="U745" s="2"/>
      <c r="V745" s="2"/>
      <c r="W745" s="9" t="s">
        <v>1400</v>
      </c>
    </row>
    <row r="746" spans="1:23" s="7" customFormat="1">
      <c r="A746" s="7" t="s">
        <v>1418</v>
      </c>
      <c r="B746" s="7" t="s">
        <v>1419</v>
      </c>
      <c r="G746" s="7">
        <v>9.8693000000000008</v>
      </c>
      <c r="H746" s="7">
        <v>1.6000000000000001E-3</v>
      </c>
      <c r="M746" s="7">
        <f t="shared" si="88"/>
        <v>0</v>
      </c>
      <c r="N746" s="7" t="e">
        <f t="shared" si="89"/>
        <v>#DIV/0!</v>
      </c>
      <c r="O746" s="7">
        <f t="shared" si="90"/>
        <v>0</v>
      </c>
      <c r="P746" s="7" t="e">
        <f t="shared" si="91"/>
        <v>#DIV/0!</v>
      </c>
      <c r="Q746" s="7">
        <f t="shared" si="92"/>
        <v>0</v>
      </c>
      <c r="R746" s="7">
        <f t="shared" si="93"/>
        <v>0</v>
      </c>
      <c r="S746" s="7">
        <f t="shared" si="94"/>
        <v>0</v>
      </c>
      <c r="T746" s="7" t="e">
        <f t="shared" si="95"/>
        <v>#DIV/0!</v>
      </c>
      <c r="W746" s="8" t="s">
        <v>1420</v>
      </c>
    </row>
    <row r="747" spans="1:23">
      <c r="A747" t="s">
        <v>1421</v>
      </c>
      <c r="B747" t="s">
        <v>1422</v>
      </c>
      <c r="C747">
        <v>-0.04</v>
      </c>
      <c r="D747">
        <v>0.06</v>
      </c>
      <c r="E747">
        <v>2.66</v>
      </c>
      <c r="F747">
        <v>0.5</v>
      </c>
      <c r="G747">
        <v>121.71</v>
      </c>
      <c r="H747">
        <v>0.30499999999999999</v>
      </c>
      <c r="I747">
        <v>0.35</v>
      </c>
      <c r="J747">
        <v>0.08</v>
      </c>
      <c r="K747">
        <v>67.42</v>
      </c>
      <c r="L747">
        <v>5.85</v>
      </c>
      <c r="M747">
        <f t="shared" si="88"/>
        <v>0.66626880137563782</v>
      </c>
      <c r="N747">
        <f t="shared" si="89"/>
        <v>4.1761002285851723E-2</v>
      </c>
      <c r="O747">
        <f t="shared" si="90"/>
        <v>2.9556452842022471</v>
      </c>
      <c r="P747">
        <f t="shared" si="91"/>
        <v>0.46027698697840047</v>
      </c>
      <c r="Q747">
        <f t="shared" si="92"/>
        <v>0.25645987707776841</v>
      </c>
      <c r="R747">
        <f t="shared" si="93"/>
        <v>9.4311188555741193E-2</v>
      </c>
      <c r="S747">
        <f t="shared" si="94"/>
        <v>2.4689064488858377E-3</v>
      </c>
      <c r="T747">
        <f t="shared" si="95"/>
        <v>0.37038161456168506</v>
      </c>
      <c r="U747">
        <v>10.21643835616438</v>
      </c>
      <c r="V747">
        <v>15</v>
      </c>
      <c r="W747" s="9" t="s">
        <v>137</v>
      </c>
    </row>
    <row r="748" spans="1:23">
      <c r="A748" t="s">
        <v>1423</v>
      </c>
      <c r="B748" t="s">
        <v>1424</v>
      </c>
      <c r="C748">
        <v>0.02</v>
      </c>
      <c r="D748">
        <v>0.02</v>
      </c>
      <c r="E748">
        <v>1.01</v>
      </c>
      <c r="F748">
        <v>0.02</v>
      </c>
      <c r="G748">
        <v>6.9580000000000002</v>
      </c>
      <c r="H748">
        <v>1E-3</v>
      </c>
      <c r="I748">
        <v>0.24</v>
      </c>
      <c r="J748">
        <v>0.08</v>
      </c>
      <c r="K748" s="2"/>
      <c r="L748" s="2"/>
      <c r="M748">
        <f t="shared" si="88"/>
        <v>7.1598100052245789E-2</v>
      </c>
      <c r="N748">
        <f t="shared" si="89"/>
        <v>4.7264450612153301E-4</v>
      </c>
      <c r="O748">
        <f t="shared" si="90"/>
        <v>0</v>
      </c>
      <c r="P748">
        <f t="shared" si="91"/>
        <v>0</v>
      </c>
      <c r="Q748">
        <f t="shared" si="92"/>
        <v>0</v>
      </c>
      <c r="R748">
        <f t="shared" si="93"/>
        <v>0</v>
      </c>
      <c r="S748">
        <f t="shared" si="94"/>
        <v>0</v>
      </c>
      <c r="T748">
        <f t="shared" si="95"/>
        <v>0</v>
      </c>
      <c r="U748">
        <v>5.1753424657534248</v>
      </c>
      <c r="V748">
        <v>11.55</v>
      </c>
      <c r="W748" s="9" t="s">
        <v>1425</v>
      </c>
    </row>
    <row r="749" spans="1:23">
      <c r="A749" t="s">
        <v>1426</v>
      </c>
      <c r="B749" t="s">
        <v>1427</v>
      </c>
      <c r="C749">
        <v>0.03</v>
      </c>
      <c r="D749">
        <v>0.05</v>
      </c>
      <c r="E749">
        <v>0.96</v>
      </c>
      <c r="F749">
        <v>0.01</v>
      </c>
      <c r="G749">
        <v>5.1180000000000003</v>
      </c>
      <c r="H749">
        <v>1E-3</v>
      </c>
      <c r="I749">
        <v>0.39</v>
      </c>
      <c r="J749">
        <v>0.17</v>
      </c>
      <c r="K749" s="2"/>
      <c r="L749" s="2"/>
      <c r="M749">
        <f t="shared" si="88"/>
        <v>5.7362581676103343E-2</v>
      </c>
      <c r="N749">
        <f t="shared" si="89"/>
        <v>1.9931573638277196E-4</v>
      </c>
      <c r="O749">
        <f t="shared" si="90"/>
        <v>0</v>
      </c>
      <c r="P749">
        <f t="shared" si="91"/>
        <v>0</v>
      </c>
      <c r="Q749">
        <f t="shared" si="92"/>
        <v>0</v>
      </c>
      <c r="R749">
        <f t="shared" si="93"/>
        <v>0</v>
      </c>
      <c r="S749">
        <f t="shared" si="94"/>
        <v>0</v>
      </c>
      <c r="T749">
        <f t="shared" si="95"/>
        <v>0</v>
      </c>
      <c r="U749">
        <v>4.1260273972602741</v>
      </c>
      <c r="V749">
        <v>14.6</v>
      </c>
      <c r="W749" s="9" t="s">
        <v>1425</v>
      </c>
    </row>
    <row r="750" spans="1:23">
      <c r="A750" t="s">
        <v>1428</v>
      </c>
      <c r="B750" t="s">
        <v>1429</v>
      </c>
      <c r="C750">
        <v>0.32</v>
      </c>
      <c r="D750">
        <v>0.04</v>
      </c>
      <c r="E750">
        <v>1.1200000000000001</v>
      </c>
      <c r="F750">
        <v>0.08</v>
      </c>
      <c r="G750">
        <v>643.25</v>
      </c>
      <c r="H750">
        <v>0.9</v>
      </c>
      <c r="I750">
        <v>0.128</v>
      </c>
      <c r="J750">
        <v>1.7000000000000001E-2</v>
      </c>
      <c r="K750">
        <v>37.78</v>
      </c>
      <c r="L750">
        <v>0.4</v>
      </c>
      <c r="M750">
        <f t="shared" si="88"/>
        <v>1.5151790651902308</v>
      </c>
      <c r="N750">
        <f t="shared" si="89"/>
        <v>3.6103365244017464E-2</v>
      </c>
      <c r="O750">
        <f t="shared" si="90"/>
        <v>1.7158929182464493</v>
      </c>
      <c r="P750">
        <f t="shared" si="91"/>
        <v>8.3794322714737704E-2</v>
      </c>
      <c r="Q750">
        <f t="shared" si="92"/>
        <v>1.816720929853308E-2</v>
      </c>
      <c r="R750">
        <f t="shared" si="93"/>
        <v>3.7959762652338652E-3</v>
      </c>
      <c r="S750">
        <f t="shared" si="94"/>
        <v>8.0026098013825844E-4</v>
      </c>
      <c r="T750">
        <f t="shared" si="95"/>
        <v>8.1709186583164256E-2</v>
      </c>
      <c r="U750">
        <v>7.0904109589041093</v>
      </c>
      <c r="V750">
        <v>4.7</v>
      </c>
      <c r="W750" s="9" t="s">
        <v>66</v>
      </c>
    </row>
    <row r="751" spans="1:23">
      <c r="A751" t="s">
        <v>1430</v>
      </c>
      <c r="B751" t="s">
        <v>1429</v>
      </c>
      <c r="C751">
        <v>0.32</v>
      </c>
      <c r="D751">
        <v>0.04</v>
      </c>
      <c r="E751">
        <v>1.1200000000000001</v>
      </c>
      <c r="F751">
        <v>0.08</v>
      </c>
      <c r="G751">
        <v>4205.8</v>
      </c>
      <c r="H751">
        <v>458.9</v>
      </c>
      <c r="I751">
        <v>9.8500000000000004E-2</v>
      </c>
      <c r="J751">
        <v>6.2700000000000006E-2</v>
      </c>
      <c r="K751">
        <v>21.79</v>
      </c>
      <c r="L751">
        <v>2.2999999999999998</v>
      </c>
      <c r="M751">
        <f t="shared" si="88"/>
        <v>5.2979742405183563</v>
      </c>
      <c r="N751">
        <f t="shared" si="89"/>
        <v>0.40549824273486079</v>
      </c>
      <c r="O751">
        <f t="shared" si="90"/>
        <v>1.8568571871100752</v>
      </c>
      <c r="P751">
        <f t="shared" si="91"/>
        <v>0.22567279144111385</v>
      </c>
      <c r="Q751">
        <f t="shared" si="92"/>
        <v>0.19599685774911302</v>
      </c>
      <c r="R751">
        <f t="shared" si="93"/>
        <v>1.1580211249326245E-2</v>
      </c>
      <c r="S751">
        <f t="shared" si="94"/>
        <v>6.7534655568089602E-2</v>
      </c>
      <c r="T751">
        <f t="shared" si="95"/>
        <v>8.8421770814765474E-2</v>
      </c>
      <c r="U751">
        <v>7.0904109589041093</v>
      </c>
      <c r="V751">
        <v>4.7</v>
      </c>
      <c r="W751" s="9" t="s">
        <v>66</v>
      </c>
    </row>
    <row r="752" spans="1:23">
      <c r="A752" t="s">
        <v>1431</v>
      </c>
      <c r="B752" t="s">
        <v>1429</v>
      </c>
      <c r="C752">
        <v>0.32</v>
      </c>
      <c r="D752">
        <v>0.04</v>
      </c>
      <c r="E752">
        <v>1.1200000000000001</v>
      </c>
      <c r="F752">
        <v>0.08</v>
      </c>
      <c r="G752">
        <v>9.6386000000000003</v>
      </c>
      <c r="H752">
        <v>1.5E-3</v>
      </c>
      <c r="I752">
        <v>0.17199999999999999</v>
      </c>
      <c r="J752">
        <v>0.04</v>
      </c>
      <c r="K752">
        <v>3.06</v>
      </c>
      <c r="L752">
        <v>0.13</v>
      </c>
      <c r="M752">
        <f t="shared" si="88"/>
        <v>9.2091610840356691E-2</v>
      </c>
      <c r="N752">
        <f t="shared" si="89"/>
        <v>2.1926782175412519E-3</v>
      </c>
      <c r="O752">
        <f t="shared" si="90"/>
        <v>3.4032502954361152E-2</v>
      </c>
      <c r="P752">
        <f t="shared" si="91"/>
        <v>2.185168213739719E-3</v>
      </c>
      <c r="Q752">
        <f t="shared" si="92"/>
        <v>1.4458252889107677E-3</v>
      </c>
      <c r="R752">
        <f t="shared" si="93"/>
        <v>2.4128169808206444E-4</v>
      </c>
      <c r="S752">
        <f t="shared" si="94"/>
        <v>1.7654277049758859E-6</v>
      </c>
      <c r="T752">
        <f t="shared" si="95"/>
        <v>1.6205953787791025E-3</v>
      </c>
      <c r="U752">
        <v>7.0904109589041093</v>
      </c>
      <c r="V752">
        <v>1.73</v>
      </c>
      <c r="W752" s="9" t="s">
        <v>66</v>
      </c>
    </row>
    <row r="753" spans="1:23">
      <c r="A753" t="s">
        <v>1432</v>
      </c>
      <c r="B753" t="s">
        <v>1429</v>
      </c>
      <c r="C753">
        <v>0.32</v>
      </c>
      <c r="D753">
        <v>0.04</v>
      </c>
      <c r="E753">
        <v>1.1200000000000001</v>
      </c>
      <c r="F753">
        <v>0.08</v>
      </c>
      <c r="G753">
        <v>310.54998999999998</v>
      </c>
      <c r="H753">
        <v>0.83</v>
      </c>
      <c r="I753">
        <v>6.6600000000000006E-2</v>
      </c>
      <c r="J753">
        <v>1.2200000000000001E-2</v>
      </c>
      <c r="K753">
        <v>14.91</v>
      </c>
      <c r="L753">
        <v>0.59</v>
      </c>
      <c r="M753">
        <f t="shared" si="88"/>
        <v>0.93246336408255992</v>
      </c>
      <c r="N753">
        <f t="shared" si="89"/>
        <v>2.2263589129293264E-2</v>
      </c>
      <c r="O753">
        <f t="shared" si="90"/>
        <v>0.53445565372793169</v>
      </c>
      <c r="P753">
        <f t="shared" si="91"/>
        <v>3.3096911714569473E-2</v>
      </c>
      <c r="Q753">
        <f t="shared" si="92"/>
        <v>2.1148815271594883E-2</v>
      </c>
      <c r="R753">
        <f t="shared" si="93"/>
        <v>4.3619065760024437E-4</v>
      </c>
      <c r="S753">
        <f t="shared" si="94"/>
        <v>4.7614255018350258E-4</v>
      </c>
      <c r="T753">
        <f t="shared" si="95"/>
        <v>2.5450269225139602E-2</v>
      </c>
      <c r="U753">
        <v>7.0904109589041093</v>
      </c>
      <c r="V753">
        <v>1.73</v>
      </c>
      <c r="W753" s="9" t="s">
        <v>66</v>
      </c>
    </row>
    <row r="754" spans="1:23">
      <c r="A754" t="s">
        <v>1433</v>
      </c>
      <c r="B754" t="s">
        <v>1434</v>
      </c>
      <c r="C754">
        <v>0.25</v>
      </c>
      <c r="D754">
        <v>0.06</v>
      </c>
      <c r="E754">
        <v>2.2799999999999998</v>
      </c>
      <c r="F754">
        <v>0.55000000000000004</v>
      </c>
      <c r="G754">
        <v>357.8</v>
      </c>
      <c r="H754">
        <v>1.2</v>
      </c>
      <c r="I754">
        <v>0.09</v>
      </c>
      <c r="J754">
        <v>0.06</v>
      </c>
      <c r="K754">
        <v>52</v>
      </c>
      <c r="L754">
        <v>5.4</v>
      </c>
      <c r="M754">
        <f t="shared" si="88"/>
        <v>1.2988029414437214</v>
      </c>
      <c r="N754">
        <f t="shared" si="89"/>
        <v>0.10447627562369001</v>
      </c>
      <c r="O754">
        <f t="shared" si="90"/>
        <v>3.1329306972288862</v>
      </c>
      <c r="P754">
        <f t="shared" si="91"/>
        <v>0.59999974649892096</v>
      </c>
      <c r="Q754">
        <f t="shared" si="92"/>
        <v>0.3253428031737689</v>
      </c>
      <c r="R754">
        <f t="shared" si="93"/>
        <v>1.7055979196527859E-2</v>
      </c>
      <c r="S754">
        <f t="shared" si="94"/>
        <v>3.502437895169241E-3</v>
      </c>
      <c r="T754">
        <f t="shared" si="95"/>
        <v>0.50383388405727714</v>
      </c>
      <c r="U754">
        <v>9.5890410958904102</v>
      </c>
      <c r="V754">
        <v>14.2</v>
      </c>
      <c r="W754" s="9" t="s">
        <v>137</v>
      </c>
    </row>
    <row r="755" spans="1:23">
      <c r="A755" t="s">
        <v>1435</v>
      </c>
      <c r="B755" t="s">
        <v>1436</v>
      </c>
      <c r="C755">
        <v>-0.08</v>
      </c>
      <c r="D755">
        <v>0.05</v>
      </c>
      <c r="E755">
        <v>1.18</v>
      </c>
      <c r="F755">
        <v>0.26</v>
      </c>
      <c r="G755">
        <v>714.3</v>
      </c>
      <c r="H755">
        <v>5.3</v>
      </c>
      <c r="I755">
        <v>0.21</v>
      </c>
      <c r="J755">
        <v>7.0000000000000007E-2</v>
      </c>
      <c r="K755">
        <v>137.6</v>
      </c>
      <c r="L755">
        <v>9.1</v>
      </c>
      <c r="M755">
        <f t="shared" si="88"/>
        <v>1.6533032756914712</v>
      </c>
      <c r="N755">
        <f t="shared" si="89"/>
        <v>0.12170414029174491</v>
      </c>
      <c r="O755">
        <f t="shared" si="90"/>
        <v>6.6056624207380992</v>
      </c>
      <c r="P755">
        <f t="shared" si="91"/>
        <v>1.0690918570001542</v>
      </c>
      <c r="Q755">
        <f t="shared" si="92"/>
        <v>0.43685703509241791</v>
      </c>
      <c r="R755">
        <f t="shared" si="93"/>
        <v>0.10158305009399526</v>
      </c>
      <c r="S755">
        <f t="shared" si="94"/>
        <v>1.6337678300392903E-2</v>
      </c>
      <c r="T755">
        <f t="shared" si="95"/>
        <v>0.97032329344175483</v>
      </c>
      <c r="U755">
        <v>4.1890410958904107</v>
      </c>
      <c r="V755">
        <v>18.3</v>
      </c>
      <c r="W755" s="9" t="s">
        <v>25</v>
      </c>
    </row>
    <row r="756" spans="1:23">
      <c r="A756" t="s">
        <v>1437</v>
      </c>
      <c r="B756" t="s">
        <v>1438</v>
      </c>
      <c r="C756">
        <v>-0.25</v>
      </c>
      <c r="D756">
        <v>0.06</v>
      </c>
      <c r="E756">
        <v>1.37</v>
      </c>
      <c r="F756">
        <v>0.37</v>
      </c>
      <c r="G756">
        <v>677.8</v>
      </c>
      <c r="H756">
        <v>6.2</v>
      </c>
      <c r="I756">
        <v>0.19</v>
      </c>
      <c r="J756">
        <v>7.0000000000000007E-2</v>
      </c>
      <c r="K756">
        <v>188</v>
      </c>
      <c r="L756">
        <v>13</v>
      </c>
      <c r="M756">
        <f t="shared" si="88"/>
        <v>1.6779511859482144</v>
      </c>
      <c r="N756">
        <f t="shared" si="89"/>
        <v>0.15140260310525017</v>
      </c>
      <c r="O756">
        <f t="shared" si="90"/>
        <v>9.8378054142475726</v>
      </c>
      <c r="P756">
        <f t="shared" si="91"/>
        <v>1.9025100091328457</v>
      </c>
      <c r="Q756">
        <f t="shared" si="92"/>
        <v>0.680273778644779</v>
      </c>
      <c r="R756">
        <f t="shared" si="93"/>
        <v>0.13574313933965426</v>
      </c>
      <c r="S756">
        <f t="shared" si="94"/>
        <v>2.9996259254615413E-2</v>
      </c>
      <c r="T756">
        <f t="shared" si="95"/>
        <v>1.7712836998888573</v>
      </c>
      <c r="U756">
        <v>2.1479452054794521</v>
      </c>
      <c r="V756">
        <v>12.6</v>
      </c>
      <c r="W756" s="9" t="s">
        <v>25</v>
      </c>
    </row>
    <row r="757" spans="1:23">
      <c r="A757" t="s">
        <v>1439</v>
      </c>
      <c r="B757" t="s">
        <v>1440</v>
      </c>
      <c r="C757">
        <v>0.14000000000000001</v>
      </c>
      <c r="D757">
        <v>0.05</v>
      </c>
      <c r="E757">
        <v>2.94</v>
      </c>
      <c r="F757">
        <v>0.08</v>
      </c>
      <c r="G757">
        <v>529.9</v>
      </c>
      <c r="H757">
        <v>0.2</v>
      </c>
      <c r="I757">
        <v>0.1298</v>
      </c>
      <c r="J757">
        <v>4.4999999999999997E-3</v>
      </c>
      <c r="K757">
        <v>288.10000000000002</v>
      </c>
      <c r="L757">
        <v>1.3</v>
      </c>
      <c r="M757">
        <f t="shared" si="88"/>
        <v>1.8367490060909399</v>
      </c>
      <c r="N757">
        <f t="shared" si="89"/>
        <v>1.6666264140794185E-2</v>
      </c>
      <c r="O757">
        <f t="shared" si="90"/>
        <v>23.336009825146334</v>
      </c>
      <c r="P757">
        <f t="shared" si="91"/>
        <v>0.43645877316489268</v>
      </c>
      <c r="Q757">
        <f t="shared" si="92"/>
        <v>0.10529959310201401</v>
      </c>
      <c r="R757">
        <f t="shared" si="93"/>
        <v>1.3864147042811139E-2</v>
      </c>
      <c r="S757">
        <f t="shared" si="94"/>
        <v>2.9359010914193065E-3</v>
      </c>
      <c r="T757">
        <f t="shared" si="95"/>
        <v>0.42332897641988815</v>
      </c>
      <c r="U757">
        <v>9.6136986301369856</v>
      </c>
      <c r="V757">
        <v>7.8</v>
      </c>
      <c r="W757" s="9" t="s">
        <v>25</v>
      </c>
    </row>
    <row r="758" spans="1:23">
      <c r="A758" t="s">
        <v>1441</v>
      </c>
      <c r="B758" t="s">
        <v>1440</v>
      </c>
      <c r="C758">
        <v>0.14000000000000001</v>
      </c>
      <c r="D758">
        <v>0.05</v>
      </c>
      <c r="E758">
        <v>2.94</v>
      </c>
      <c r="F758">
        <v>0.08</v>
      </c>
      <c r="G758">
        <v>3211</v>
      </c>
      <c r="H758">
        <v>35</v>
      </c>
      <c r="I758">
        <v>0.19500000000000001</v>
      </c>
      <c r="J758">
        <v>1.2E-2</v>
      </c>
      <c r="K758">
        <v>175.8</v>
      </c>
      <c r="L758">
        <v>1.6</v>
      </c>
      <c r="M758">
        <f t="shared" si="88"/>
        <v>6.1049306876354104</v>
      </c>
      <c r="N758">
        <f t="shared" si="89"/>
        <v>7.0952583828172044E-2</v>
      </c>
      <c r="O758">
        <f t="shared" si="90"/>
        <v>25.679658358135065</v>
      </c>
      <c r="P758">
        <f t="shared" si="91"/>
        <v>0.53314334543515973</v>
      </c>
      <c r="Q758">
        <f t="shared" si="92"/>
        <v>0.23371702715026221</v>
      </c>
      <c r="R758">
        <f t="shared" si="93"/>
        <v>6.2465657172001393E-2</v>
      </c>
      <c r="S758">
        <f t="shared" si="94"/>
        <v>9.3303025281296317E-2</v>
      </c>
      <c r="T758">
        <f t="shared" si="95"/>
        <v>0.46584414255120293</v>
      </c>
      <c r="U758">
        <v>9.6136986301369856</v>
      </c>
      <c r="V758">
        <v>7.8</v>
      </c>
      <c r="W758" s="9" t="s">
        <v>25</v>
      </c>
    </row>
    <row r="759" spans="1:23">
      <c r="A759" t="s">
        <v>1442</v>
      </c>
      <c r="B759" t="s">
        <v>1443</v>
      </c>
      <c r="C759">
        <v>-0.11</v>
      </c>
      <c r="D759">
        <v>0.03</v>
      </c>
      <c r="E759">
        <v>2.2000000000000002</v>
      </c>
      <c r="F759">
        <v>0.18</v>
      </c>
      <c r="G759">
        <v>277.02</v>
      </c>
      <c r="H759">
        <v>0.51500000000000001</v>
      </c>
      <c r="I759">
        <v>0.106</v>
      </c>
      <c r="J759">
        <v>7.3999999999999996E-2</v>
      </c>
      <c r="K759">
        <v>31.8</v>
      </c>
      <c r="L759">
        <v>2.2999999999999998</v>
      </c>
      <c r="M759">
        <f t="shared" si="88"/>
        <v>1.082147350812745</v>
      </c>
      <c r="N759">
        <f t="shared" si="89"/>
        <v>2.9543568415899429E-2</v>
      </c>
      <c r="O759">
        <f t="shared" si="90"/>
        <v>1.7151512636167838</v>
      </c>
      <c r="P759">
        <f t="shared" si="91"/>
        <v>0.15597248916751805</v>
      </c>
      <c r="Q759">
        <f t="shared" si="92"/>
        <v>0.12405182095341519</v>
      </c>
      <c r="R759">
        <f t="shared" si="93"/>
        <v>1.360652947701378E-2</v>
      </c>
      <c r="S759">
        <f t="shared" si="94"/>
        <v>1.0628629711003344E-3</v>
      </c>
      <c r="T759">
        <f t="shared" si="95"/>
        <v>9.355370528818821E-2</v>
      </c>
      <c r="U759">
        <v>11.91232876712329</v>
      </c>
      <c r="V759">
        <v>17</v>
      </c>
      <c r="W759" s="9" t="s">
        <v>137</v>
      </c>
    </row>
    <row r="760" spans="1:23">
      <c r="A760" t="s">
        <v>1444</v>
      </c>
      <c r="B760" t="s">
        <v>1445</v>
      </c>
      <c r="C760" s="2"/>
      <c r="D760" s="2"/>
      <c r="E760" s="2"/>
      <c r="F760" s="2"/>
      <c r="G760">
        <v>187.83</v>
      </c>
      <c r="H760">
        <v>0.54</v>
      </c>
      <c r="I760">
        <v>0.191</v>
      </c>
      <c r="J760">
        <v>8.5000000000000006E-2</v>
      </c>
      <c r="K760" s="2"/>
      <c r="L760" s="2"/>
      <c r="M760">
        <f t="shared" si="88"/>
        <v>0</v>
      </c>
      <c r="N760" t="e">
        <f t="shared" si="89"/>
        <v>#DIV/0!</v>
      </c>
      <c r="O760">
        <f t="shared" si="90"/>
        <v>0</v>
      </c>
      <c r="P760" t="e">
        <f t="shared" si="91"/>
        <v>#DIV/0!</v>
      </c>
      <c r="Q760">
        <f t="shared" si="92"/>
        <v>0</v>
      </c>
      <c r="R760">
        <f t="shared" si="93"/>
        <v>0</v>
      </c>
      <c r="S760">
        <f t="shared" si="94"/>
        <v>0</v>
      </c>
      <c r="T760" t="e">
        <f t="shared" si="95"/>
        <v>#DIV/0!</v>
      </c>
      <c r="U760">
        <v>9.5972602739726032</v>
      </c>
      <c r="V760">
        <v>16.399999999999999</v>
      </c>
      <c r="W760" s="5"/>
    </row>
    <row r="761" spans="1:23">
      <c r="A761" t="s">
        <v>1446</v>
      </c>
      <c r="B761" t="s">
        <v>1447</v>
      </c>
      <c r="C761">
        <v>-0.01</v>
      </c>
      <c r="D761">
        <v>0.05</v>
      </c>
      <c r="E761">
        <v>1.63</v>
      </c>
      <c r="F761">
        <v>0.14000000000000001</v>
      </c>
      <c r="G761">
        <v>1630</v>
      </c>
      <c r="H761">
        <v>35</v>
      </c>
      <c r="I761">
        <v>0.13</v>
      </c>
      <c r="J761">
        <v>6.5000000000000002E-2</v>
      </c>
      <c r="K761">
        <v>33.6</v>
      </c>
      <c r="L761">
        <v>2.1</v>
      </c>
      <c r="M761">
        <f t="shared" si="88"/>
        <v>3.1914817213886266</v>
      </c>
      <c r="N761">
        <f t="shared" si="89"/>
        <v>0.10215662688304927</v>
      </c>
      <c r="O761">
        <f t="shared" si="90"/>
        <v>2.6711762976420328</v>
      </c>
      <c r="P761">
        <f t="shared" si="91"/>
        <v>0.22838217743237166</v>
      </c>
      <c r="Q761">
        <f t="shared" si="92"/>
        <v>0.16694851860262708</v>
      </c>
      <c r="R761">
        <f t="shared" si="93"/>
        <v>2.295945449605857E-2</v>
      </c>
      <c r="S761">
        <f t="shared" si="94"/>
        <v>1.911884875612908E-2</v>
      </c>
      <c r="T761">
        <f t="shared" si="95"/>
        <v>0.15295079004903259</v>
      </c>
      <c r="U761">
        <v>7.1917808219178081</v>
      </c>
      <c r="V761">
        <v>7.6</v>
      </c>
      <c r="W761" s="9" t="s">
        <v>137</v>
      </c>
    </row>
    <row r="762" spans="1:23">
      <c r="A762" t="s">
        <v>1448</v>
      </c>
      <c r="B762" t="s">
        <v>1449</v>
      </c>
      <c r="C762" s="2"/>
      <c r="D762" s="2"/>
      <c r="E762" s="2"/>
      <c r="F762" s="2"/>
      <c r="G762">
        <v>4.4264000000000001</v>
      </c>
      <c r="H762">
        <v>7.0000000000000001E-3</v>
      </c>
      <c r="I762">
        <v>0</v>
      </c>
      <c r="J762">
        <v>0</v>
      </c>
      <c r="K762" s="2"/>
      <c r="L762" s="2"/>
      <c r="M762">
        <f t="shared" si="88"/>
        <v>0</v>
      </c>
      <c r="N762" t="e">
        <f t="shared" si="89"/>
        <v>#DIV/0!</v>
      </c>
      <c r="O762">
        <f t="shared" si="90"/>
        <v>0</v>
      </c>
      <c r="P762" t="e">
        <f t="shared" si="91"/>
        <v>#DIV/0!</v>
      </c>
      <c r="Q762">
        <f t="shared" si="92"/>
        <v>0</v>
      </c>
      <c r="R762">
        <f t="shared" si="93"/>
        <v>0</v>
      </c>
      <c r="S762">
        <f t="shared" si="94"/>
        <v>0</v>
      </c>
      <c r="T762" t="e">
        <f t="shared" si="95"/>
        <v>#DIV/0!</v>
      </c>
      <c r="U762">
        <v>0.15068493150684931</v>
      </c>
      <c r="V762">
        <v>9</v>
      </c>
      <c r="W762" s="5"/>
    </row>
    <row r="763" spans="1:23">
      <c r="A763" t="s">
        <v>1450</v>
      </c>
      <c r="B763" t="s">
        <v>1451</v>
      </c>
      <c r="C763">
        <v>0.19</v>
      </c>
      <c r="D763">
        <v>0.04</v>
      </c>
      <c r="E763">
        <v>0.95</v>
      </c>
      <c r="F763">
        <v>0.04</v>
      </c>
      <c r="G763">
        <v>2.1450999999999998</v>
      </c>
      <c r="H763">
        <v>1.1999999999999999E-3</v>
      </c>
      <c r="I763">
        <v>0</v>
      </c>
      <c r="J763">
        <v>0</v>
      </c>
      <c r="K763" s="2"/>
      <c r="L763" s="2"/>
      <c r="M763">
        <f t="shared" si="88"/>
        <v>3.2014322880961614E-2</v>
      </c>
      <c r="N763">
        <f t="shared" si="89"/>
        <v>4.4948243146302852E-4</v>
      </c>
      <c r="O763">
        <f t="shared" si="90"/>
        <v>0</v>
      </c>
      <c r="P763">
        <f t="shared" si="91"/>
        <v>0</v>
      </c>
      <c r="Q763">
        <f t="shared" si="92"/>
        <v>0</v>
      </c>
      <c r="R763">
        <f t="shared" si="93"/>
        <v>0</v>
      </c>
      <c r="S763">
        <f t="shared" si="94"/>
        <v>0</v>
      </c>
      <c r="T763">
        <f t="shared" si="95"/>
        <v>0</v>
      </c>
      <c r="U763">
        <v>0.1013698630136986</v>
      </c>
      <c r="V763">
        <v>9</v>
      </c>
      <c r="W763" s="9" t="s">
        <v>1452</v>
      </c>
    </row>
    <row r="764" spans="1:23" s="7" customFormat="1">
      <c r="A764" s="7" t="s">
        <v>1453</v>
      </c>
      <c r="B764" s="7" t="s">
        <v>1451</v>
      </c>
      <c r="C764" s="7">
        <v>0.19</v>
      </c>
      <c r="D764" s="7">
        <v>0.04</v>
      </c>
      <c r="E764" s="7">
        <v>0.95</v>
      </c>
      <c r="F764" s="7">
        <v>0.04</v>
      </c>
      <c r="M764" s="7">
        <f t="shared" si="88"/>
        <v>0</v>
      </c>
      <c r="N764" s="7" t="e">
        <f t="shared" si="89"/>
        <v>#DIV/0!</v>
      </c>
      <c r="O764" s="7">
        <f t="shared" si="90"/>
        <v>0</v>
      </c>
      <c r="P764" s="7" t="e">
        <f t="shared" si="91"/>
        <v>#DIV/0!</v>
      </c>
      <c r="Q764" s="7">
        <f t="shared" si="92"/>
        <v>0</v>
      </c>
      <c r="R764" s="7">
        <f t="shared" si="93"/>
        <v>0</v>
      </c>
      <c r="S764" s="7" t="e">
        <f t="shared" si="94"/>
        <v>#DIV/0!</v>
      </c>
      <c r="T764" s="7">
        <f t="shared" si="95"/>
        <v>0</v>
      </c>
      <c r="W764" s="8" t="s">
        <v>1452</v>
      </c>
    </row>
    <row r="765" spans="1:23">
      <c r="A765" t="s">
        <v>1454</v>
      </c>
      <c r="B765" t="s">
        <v>1455</v>
      </c>
      <c r="C765" s="2"/>
      <c r="D765" s="2"/>
      <c r="E765" s="2"/>
      <c r="F765" s="2"/>
      <c r="G765">
        <v>11.186</v>
      </c>
      <c r="H765">
        <v>1E-3</v>
      </c>
      <c r="I765">
        <v>0</v>
      </c>
      <c r="J765">
        <v>0</v>
      </c>
      <c r="K765" s="2"/>
      <c r="L765" s="2"/>
      <c r="M765">
        <f t="shared" si="88"/>
        <v>0</v>
      </c>
      <c r="N765" t="e">
        <f t="shared" si="89"/>
        <v>#DIV/0!</v>
      </c>
      <c r="O765">
        <f t="shared" si="90"/>
        <v>0</v>
      </c>
      <c r="P765" t="e">
        <f t="shared" si="91"/>
        <v>#DIV/0!</v>
      </c>
      <c r="Q765">
        <f t="shared" si="92"/>
        <v>0</v>
      </c>
      <c r="R765">
        <f t="shared" si="93"/>
        <v>0</v>
      </c>
      <c r="S765">
        <f t="shared" si="94"/>
        <v>0</v>
      </c>
      <c r="T765" t="e">
        <f t="shared" si="95"/>
        <v>#DIV/0!</v>
      </c>
      <c r="U765" s="2"/>
      <c r="V765" s="2"/>
      <c r="W765" s="5"/>
    </row>
    <row r="766" spans="1:23">
      <c r="A766" t="s">
        <v>1456</v>
      </c>
      <c r="B766" t="s">
        <v>1457</v>
      </c>
      <c r="C766">
        <v>-0.02</v>
      </c>
      <c r="D766">
        <v>0.08</v>
      </c>
      <c r="E766" s="2"/>
      <c r="F766" s="2"/>
      <c r="G766">
        <v>9.8658000000000001</v>
      </c>
      <c r="H766">
        <v>7.0000000000000001E-3</v>
      </c>
      <c r="I766">
        <v>0.11600000000000001</v>
      </c>
      <c r="J766">
        <v>9.7000000000000003E-2</v>
      </c>
      <c r="K766" s="2"/>
      <c r="L766" s="2"/>
      <c r="M766">
        <f t="shared" si="88"/>
        <v>0</v>
      </c>
      <c r="N766" t="e">
        <f t="shared" si="89"/>
        <v>#DIV/0!</v>
      </c>
      <c r="O766">
        <f t="shared" si="90"/>
        <v>0</v>
      </c>
      <c r="P766" t="e">
        <f t="shared" si="91"/>
        <v>#DIV/0!</v>
      </c>
      <c r="Q766">
        <f t="shared" si="92"/>
        <v>0</v>
      </c>
      <c r="R766">
        <f t="shared" si="93"/>
        <v>0</v>
      </c>
      <c r="S766">
        <f t="shared" si="94"/>
        <v>0</v>
      </c>
      <c r="T766" t="e">
        <f t="shared" si="95"/>
        <v>#DIV/0!</v>
      </c>
      <c r="U766" s="2"/>
      <c r="V766" s="2"/>
      <c r="W766" s="9" t="s">
        <v>1458</v>
      </c>
    </row>
    <row r="767" spans="1:23" s="7" customFormat="1">
      <c r="A767" s="7" t="s">
        <v>1459</v>
      </c>
      <c r="B767" s="7" t="s">
        <v>1460</v>
      </c>
      <c r="C767" s="7">
        <v>-0.21</v>
      </c>
      <c r="D767" s="7">
        <v>0.06</v>
      </c>
      <c r="E767" s="7">
        <v>2.25</v>
      </c>
      <c r="F767" s="7">
        <v>0.5</v>
      </c>
      <c r="K767" s="7">
        <v>96</v>
      </c>
      <c r="L767" s="7">
        <v>0.1</v>
      </c>
      <c r="M767" s="7">
        <f t="shared" si="88"/>
        <v>0</v>
      </c>
      <c r="N767" s="7" t="e">
        <f t="shared" si="89"/>
        <v>#DIV/0!</v>
      </c>
      <c r="O767" s="7">
        <f t="shared" si="90"/>
        <v>0</v>
      </c>
      <c r="P767" s="7" t="e">
        <f t="shared" si="91"/>
        <v>#DIV/0!</v>
      </c>
      <c r="Q767" s="7">
        <f t="shared" si="92"/>
        <v>0</v>
      </c>
      <c r="R767" s="7">
        <f t="shared" si="93"/>
        <v>0</v>
      </c>
      <c r="S767" s="7" t="e">
        <f t="shared" si="94"/>
        <v>#DIV/0!</v>
      </c>
      <c r="T767" s="7">
        <f t="shared" si="95"/>
        <v>0</v>
      </c>
      <c r="W767" s="8" t="s">
        <v>142</v>
      </c>
    </row>
    <row r="768" spans="1:23" s="7" customFormat="1">
      <c r="A768" s="7" t="s">
        <v>1461</v>
      </c>
      <c r="B768" s="7" t="s">
        <v>1462</v>
      </c>
      <c r="G768" s="7">
        <v>10.91</v>
      </c>
      <c r="H768" s="7">
        <v>0.11</v>
      </c>
      <c r="M768" s="7">
        <f t="shared" si="88"/>
        <v>0</v>
      </c>
      <c r="N768" s="7" t="e">
        <f t="shared" si="89"/>
        <v>#DIV/0!</v>
      </c>
      <c r="O768" s="7">
        <f t="shared" si="90"/>
        <v>0</v>
      </c>
      <c r="P768" s="7" t="e">
        <f t="shared" si="91"/>
        <v>#DIV/0!</v>
      </c>
      <c r="Q768" s="7">
        <f t="shared" si="92"/>
        <v>0</v>
      </c>
      <c r="R768" s="7">
        <f t="shared" si="93"/>
        <v>0</v>
      </c>
      <c r="S768" s="7">
        <f t="shared" si="94"/>
        <v>0</v>
      </c>
      <c r="T768" s="7" t="e">
        <f t="shared" si="95"/>
        <v>#DIV/0!</v>
      </c>
      <c r="W768" s="8" t="s">
        <v>1463</v>
      </c>
    </row>
    <row r="769" spans="1:23">
      <c r="A769" t="s">
        <v>1464</v>
      </c>
      <c r="B769" t="s">
        <v>1465</v>
      </c>
      <c r="C769">
        <v>0.23</v>
      </c>
      <c r="D769">
        <v>7.0000000000000007E-2</v>
      </c>
      <c r="E769">
        <v>1.4</v>
      </c>
      <c r="F769">
        <v>0.11</v>
      </c>
      <c r="G769">
        <v>3.312433</v>
      </c>
      <c r="H769">
        <v>1.9000000000000001E-5</v>
      </c>
      <c r="I769">
        <v>2.3E-2</v>
      </c>
      <c r="J769">
        <v>1.4999999999999999E-2</v>
      </c>
      <c r="K769">
        <v>466.4</v>
      </c>
      <c r="L769">
        <v>3.3</v>
      </c>
      <c r="M769">
        <f t="shared" si="88"/>
        <v>4.8671960211587109E-2</v>
      </c>
      <c r="N769">
        <f t="shared" si="89"/>
        <v>1.274741828652763E-3</v>
      </c>
      <c r="O769">
        <f t="shared" si="90"/>
        <v>4.2787954077558989</v>
      </c>
      <c r="P769">
        <f t="shared" si="91"/>
        <v>0.22616765547968529</v>
      </c>
      <c r="Q769">
        <f t="shared" si="92"/>
        <v>3.0274495809593623E-2</v>
      </c>
      <c r="R769">
        <f t="shared" si="93"/>
        <v>1.4769657305472442E-3</v>
      </c>
      <c r="S769">
        <f t="shared" si="94"/>
        <v>8.1810070067693544E-6</v>
      </c>
      <c r="T769">
        <f t="shared" si="95"/>
        <v>0.2241273785014995</v>
      </c>
      <c r="U769" s="2"/>
      <c r="V769">
        <v>62</v>
      </c>
      <c r="W769" s="9" t="s">
        <v>33</v>
      </c>
    </row>
    <row r="770" spans="1:23">
      <c r="A770" t="s">
        <v>1466</v>
      </c>
      <c r="B770" t="s">
        <v>1467</v>
      </c>
      <c r="C770">
        <v>-0.52</v>
      </c>
      <c r="D770">
        <v>0.01</v>
      </c>
      <c r="E770">
        <v>0.76</v>
      </c>
      <c r="F770">
        <v>0.04</v>
      </c>
      <c r="G770">
        <v>20</v>
      </c>
      <c r="H770">
        <v>1.4999999999999999E-2</v>
      </c>
      <c r="I770">
        <v>0.06</v>
      </c>
      <c r="J770">
        <v>6.4999999999999997E-3</v>
      </c>
      <c r="K770">
        <v>0.55000000000000004</v>
      </c>
      <c r="L770">
        <v>0.04</v>
      </c>
      <c r="M770">
        <f t="shared" ref="M770:M795" si="96">(G770/365)^(2/3)*E770^(1/3)</f>
        <v>0.13165255286572985</v>
      </c>
      <c r="N770">
        <f t="shared" ref="N770:N795" si="97">SQRT((2/3*(G770/365)^(-1/3)*E770^(1/3)*(H770/365))^2+(1/3*(G770/365)^(2/3)*E770^(-2/3)*F770)^2)</f>
        <v>2.3106317439639847E-3</v>
      </c>
      <c r="O770">
        <f t="shared" ref="O770:O795" si="98">0.004919*K770*SQRT(1-I770^2)*G770^(1/3)*E770^(2/3)</f>
        <v>6.1048561012375536E-3</v>
      </c>
      <c r="P770">
        <f t="shared" ref="P770:P795" si="99">SQRT(Q770^2+R770^2+S770^2+T770^2)</f>
        <v>4.9296930164522855E-4</v>
      </c>
      <c r="Q770">
        <f t="shared" ref="Q770:Q795" si="100">0.004919*SQRT(1-I770^2)*G770^(1/3)*E770^(2/3)*L770</f>
        <v>4.4398953463545835E-4</v>
      </c>
      <c r="R770">
        <f t="shared" ref="R770:R795" si="101">0.004919*K770*I770/SQRT(1-I770^2)*G770^(1/3)*E770^(2/3)*J770</f>
        <v>2.3894960653177892E-6</v>
      </c>
      <c r="S770">
        <f t="shared" ref="S770:S795" si="102">0.004919*K770*SQRT(1-I770^2)*1/3*G770^(-2/3)*E770^(2/3)*H770</f>
        <v>1.5262140253093884E-6</v>
      </c>
      <c r="T770">
        <f t="shared" ref="T770:T795" si="103">0.004919*K770*SQRT(1-I770^2)*G770^(1/3)*2/3*E770^(-1/3)*F770</f>
        <v>2.1420547723640542E-4</v>
      </c>
      <c r="U770" s="2"/>
      <c r="V770" s="2"/>
      <c r="W770" s="9" t="s">
        <v>292</v>
      </c>
    </row>
    <row r="771" spans="1:23">
      <c r="A771" t="s">
        <v>1468</v>
      </c>
      <c r="B771" t="s">
        <v>1467</v>
      </c>
      <c r="C771">
        <v>-0.52</v>
      </c>
      <c r="D771">
        <v>0.01</v>
      </c>
      <c r="E771">
        <v>0.76</v>
      </c>
      <c r="F771">
        <v>0.04</v>
      </c>
      <c r="G771">
        <v>49.41</v>
      </c>
      <c r="H771">
        <v>0.09</v>
      </c>
      <c r="I771">
        <v>0.23</v>
      </c>
      <c r="J771">
        <v>0.155</v>
      </c>
      <c r="K771">
        <v>0.55000000000000004</v>
      </c>
      <c r="L771">
        <v>0.04</v>
      </c>
      <c r="M771">
        <f t="shared" si="96"/>
        <v>0.2405945897025254</v>
      </c>
      <c r="N771">
        <f t="shared" si="97"/>
        <v>4.2310568512333169E-3</v>
      </c>
      <c r="O771">
        <f t="shared" si="98"/>
        <v>8.0460879698635857E-3</v>
      </c>
      <c r="P771">
        <f t="shared" si="99"/>
        <v>7.168533544786985E-4</v>
      </c>
      <c r="Q771">
        <f t="shared" si="100"/>
        <v>5.8517003417189707E-4</v>
      </c>
      <c r="R771">
        <f t="shared" si="101"/>
        <v>3.0286457198356763E-4</v>
      </c>
      <c r="S771">
        <f t="shared" si="102"/>
        <v>4.8852993138212442E-6</v>
      </c>
      <c r="T771">
        <f t="shared" si="103"/>
        <v>2.8231887613556442E-4</v>
      </c>
      <c r="U771" s="2"/>
      <c r="V771" s="2"/>
      <c r="W771" s="9" t="s">
        <v>292</v>
      </c>
    </row>
    <row r="772" spans="1:23">
      <c r="A772" t="s">
        <v>1469</v>
      </c>
      <c r="B772" t="s">
        <v>1470</v>
      </c>
      <c r="C772">
        <v>0.14000000000000001</v>
      </c>
      <c r="D772" s="2"/>
      <c r="E772" s="2"/>
      <c r="F772" s="2"/>
      <c r="G772">
        <v>305.5</v>
      </c>
      <c r="H772">
        <v>0.1</v>
      </c>
      <c r="I772">
        <v>3.1E-2</v>
      </c>
      <c r="J772">
        <v>8.9999999999999993E-3</v>
      </c>
      <c r="K772" s="2"/>
      <c r="L772" s="2"/>
      <c r="M772">
        <f t="shared" si="96"/>
        <v>0</v>
      </c>
      <c r="N772" t="e">
        <f t="shared" si="97"/>
        <v>#DIV/0!</v>
      </c>
      <c r="O772">
        <f t="shared" si="98"/>
        <v>0</v>
      </c>
      <c r="P772" t="e">
        <f t="shared" si="99"/>
        <v>#DIV/0!</v>
      </c>
      <c r="Q772">
        <f t="shared" si="100"/>
        <v>0</v>
      </c>
      <c r="R772">
        <f t="shared" si="101"/>
        <v>0</v>
      </c>
      <c r="S772">
        <f t="shared" si="102"/>
        <v>0</v>
      </c>
      <c r="T772" t="e">
        <f t="shared" si="103"/>
        <v>#DIV/0!</v>
      </c>
      <c r="U772" s="2"/>
      <c r="V772" s="2"/>
      <c r="W772" s="9" t="s">
        <v>1471</v>
      </c>
    </row>
    <row r="773" spans="1:23">
      <c r="A773" t="s">
        <v>1472</v>
      </c>
      <c r="B773" t="s">
        <v>1473</v>
      </c>
      <c r="C773">
        <v>-7.0000000000000007E-2</v>
      </c>
      <c r="D773">
        <v>0.03</v>
      </c>
      <c r="E773">
        <v>1.88</v>
      </c>
      <c r="F773">
        <v>0.22</v>
      </c>
      <c r="G773">
        <v>198.4</v>
      </c>
      <c r="H773">
        <v>0.42</v>
      </c>
      <c r="I773">
        <v>0.06</v>
      </c>
      <c r="J773">
        <v>0.04</v>
      </c>
      <c r="K773">
        <v>82</v>
      </c>
      <c r="L773">
        <v>6.05</v>
      </c>
      <c r="M773">
        <f t="shared" si="96"/>
        <v>0.82202523884428491</v>
      </c>
      <c r="N773">
        <f t="shared" si="97"/>
        <v>3.2085794125008636E-2</v>
      </c>
      <c r="O773">
        <f t="shared" si="98"/>
        <v>3.5770635550297114</v>
      </c>
      <c r="P773">
        <f t="shared" si="99"/>
        <v>0.38419849023883024</v>
      </c>
      <c r="Q773">
        <f t="shared" si="100"/>
        <v>0.26391749399914333</v>
      </c>
      <c r="R773">
        <f t="shared" si="101"/>
        <v>8.6159700241582766E-3</v>
      </c>
      <c r="S773">
        <f t="shared" si="102"/>
        <v>2.5241375892346755E-3</v>
      </c>
      <c r="T773">
        <f t="shared" si="103"/>
        <v>0.27906169578245976</v>
      </c>
      <c r="U773">
        <v>10.0027397260274</v>
      </c>
      <c r="V773">
        <v>17.170000000000002</v>
      </c>
      <c r="W773" s="9" t="s">
        <v>137</v>
      </c>
    </row>
    <row r="774" spans="1:23">
      <c r="A774" t="s">
        <v>1474</v>
      </c>
      <c r="B774" t="s">
        <v>1473</v>
      </c>
      <c r="C774">
        <v>-7.0000000000000007E-2</v>
      </c>
      <c r="D774">
        <v>0.03</v>
      </c>
      <c r="E774">
        <v>1.88</v>
      </c>
      <c r="F774">
        <v>0.22</v>
      </c>
      <c r="G774">
        <v>559.29999999999995</v>
      </c>
      <c r="H774">
        <v>1.2</v>
      </c>
      <c r="I774">
        <v>4.8000000000000001E-2</v>
      </c>
      <c r="J774">
        <v>1.7000000000000001E-2</v>
      </c>
      <c r="K774">
        <v>233</v>
      </c>
      <c r="L774">
        <v>4.25</v>
      </c>
      <c r="M774">
        <f t="shared" si="96"/>
        <v>1.6404157094886642</v>
      </c>
      <c r="N774">
        <f t="shared" si="97"/>
        <v>6.4030852399606375E-2</v>
      </c>
      <c r="O774">
        <f t="shared" si="98"/>
        <v>14.36763759851479</v>
      </c>
      <c r="P774">
        <f t="shared" si="99"/>
        <v>1.1512148420697845</v>
      </c>
      <c r="Q774">
        <f t="shared" si="100"/>
        <v>0.26207064289136422</v>
      </c>
      <c r="R774">
        <f t="shared" si="101"/>
        <v>1.1751066738152774E-2</v>
      </c>
      <c r="S774">
        <f t="shared" si="102"/>
        <v>1.0275442587888282E-2</v>
      </c>
      <c r="T774">
        <f t="shared" si="103"/>
        <v>1.1208795289621469</v>
      </c>
      <c r="U774">
        <v>10.0027397260274</v>
      </c>
      <c r="V774">
        <v>17.170000000000002</v>
      </c>
      <c r="W774" s="9" t="s">
        <v>137</v>
      </c>
    </row>
    <row r="775" spans="1:23">
      <c r="A775" t="s">
        <v>1475</v>
      </c>
      <c r="B775" t="s">
        <v>1476</v>
      </c>
      <c r="C775">
        <v>-0.06</v>
      </c>
      <c r="D775">
        <v>0.06</v>
      </c>
      <c r="E775">
        <v>1.71</v>
      </c>
      <c r="F775">
        <v>0.12</v>
      </c>
      <c r="G775">
        <v>562</v>
      </c>
      <c r="H775">
        <v>4</v>
      </c>
      <c r="I775">
        <v>9.8000000000000004E-2</v>
      </c>
      <c r="J775">
        <v>5.0700000000000002E-2</v>
      </c>
      <c r="K775" s="2"/>
      <c r="L775" s="2"/>
      <c r="M775">
        <f t="shared" si="96"/>
        <v>1.5945115552414812</v>
      </c>
      <c r="N775">
        <f t="shared" si="97"/>
        <v>3.805813970500467E-2</v>
      </c>
      <c r="O775">
        <f t="shared" si="98"/>
        <v>0</v>
      </c>
      <c r="P775">
        <f t="shared" si="99"/>
        <v>0</v>
      </c>
      <c r="Q775">
        <f t="shared" si="100"/>
        <v>0</v>
      </c>
      <c r="R775">
        <f t="shared" si="101"/>
        <v>0</v>
      </c>
      <c r="S775">
        <f t="shared" si="102"/>
        <v>0</v>
      </c>
      <c r="T775">
        <f t="shared" si="103"/>
        <v>0</v>
      </c>
      <c r="U775" s="2"/>
      <c r="V775" s="2"/>
      <c r="W775" s="9" t="s">
        <v>925</v>
      </c>
    </row>
    <row r="776" spans="1:23">
      <c r="A776" t="s">
        <v>1477</v>
      </c>
      <c r="B776" t="s">
        <v>1478</v>
      </c>
      <c r="C776">
        <v>-0.08</v>
      </c>
      <c r="D776">
        <v>0.05</v>
      </c>
      <c r="E776">
        <v>1.72</v>
      </c>
      <c r="F776">
        <v>0.16</v>
      </c>
      <c r="G776">
        <v>26.468</v>
      </c>
      <c r="H776">
        <v>5.0000000000000001E-3</v>
      </c>
      <c r="I776">
        <v>3.5999999999999997E-2</v>
      </c>
      <c r="J776">
        <v>2.8500000000000001E-2</v>
      </c>
      <c r="K776" s="2"/>
      <c r="L776" s="2"/>
      <c r="M776">
        <f t="shared" si="96"/>
        <v>0.20835071250967477</v>
      </c>
      <c r="N776">
        <f t="shared" si="97"/>
        <v>6.4605404949938088E-3</v>
      </c>
      <c r="O776">
        <f t="shared" si="98"/>
        <v>0</v>
      </c>
      <c r="P776">
        <f t="shared" si="99"/>
        <v>0</v>
      </c>
      <c r="Q776">
        <f t="shared" si="100"/>
        <v>0</v>
      </c>
      <c r="R776">
        <f t="shared" si="101"/>
        <v>0</v>
      </c>
      <c r="S776">
        <f t="shared" si="102"/>
        <v>0</v>
      </c>
      <c r="T776">
        <f t="shared" si="103"/>
        <v>0</v>
      </c>
      <c r="U776" s="2"/>
      <c r="V776" s="2"/>
      <c r="W776" s="9" t="s">
        <v>118</v>
      </c>
    </row>
    <row r="777" spans="1:23">
      <c r="A777" t="s">
        <v>1479</v>
      </c>
      <c r="B777" t="s">
        <v>1480</v>
      </c>
      <c r="C777">
        <v>-7.0000000000000007E-2</v>
      </c>
      <c r="D777">
        <v>0.16</v>
      </c>
      <c r="E777">
        <v>3.03</v>
      </c>
      <c r="F777">
        <v>0.56999999999999995</v>
      </c>
      <c r="G777">
        <v>101.54</v>
      </c>
      <c r="H777">
        <v>0.05</v>
      </c>
      <c r="I777">
        <v>0.28000000000000003</v>
      </c>
      <c r="J777">
        <v>0.01</v>
      </c>
      <c r="K777">
        <v>1.19</v>
      </c>
      <c r="L777">
        <v>0.2</v>
      </c>
      <c r="M777">
        <f t="shared" si="96"/>
        <v>0.61665710432275966</v>
      </c>
      <c r="N777">
        <f t="shared" si="97"/>
        <v>3.8668797154401489E-2</v>
      </c>
      <c r="O777">
        <f t="shared" si="98"/>
        <v>5.4895383365161685E-2</v>
      </c>
      <c r="P777">
        <f t="shared" si="99"/>
        <v>1.1512879335021219E-2</v>
      </c>
      <c r="Q777">
        <f t="shared" si="100"/>
        <v>9.226114851287678E-3</v>
      </c>
      <c r="R777">
        <f t="shared" si="101"/>
        <v>1.6678284876568225E-4</v>
      </c>
      <c r="S777">
        <f t="shared" si="102"/>
        <v>9.0104693331300755E-6</v>
      </c>
      <c r="T777">
        <f t="shared" si="103"/>
        <v>6.884569530944371E-3</v>
      </c>
      <c r="U777" s="2"/>
      <c r="V777" s="2"/>
      <c r="W777" s="9" t="s">
        <v>1481</v>
      </c>
    </row>
    <row r="778" spans="1:23">
      <c r="A778" t="s">
        <v>1482</v>
      </c>
      <c r="B778" t="s">
        <v>1483</v>
      </c>
      <c r="C778">
        <v>0.13</v>
      </c>
      <c r="D778">
        <v>0.08</v>
      </c>
      <c r="E778">
        <v>1.25</v>
      </c>
      <c r="F778">
        <v>0.1</v>
      </c>
      <c r="G778">
        <v>4.6170330000000002</v>
      </c>
      <c r="H778">
        <v>2.3000000000000001E-4</v>
      </c>
      <c r="I778">
        <v>2.1499999999999998E-2</v>
      </c>
      <c r="J778">
        <v>7.0000000000000001E-3</v>
      </c>
      <c r="K778">
        <v>70.510000000000005</v>
      </c>
      <c r="L778">
        <v>0.45</v>
      </c>
      <c r="M778">
        <f t="shared" si="96"/>
        <v>5.8481263508483129E-2</v>
      </c>
      <c r="N778">
        <f t="shared" si="97"/>
        <v>1.5595015696125245E-3</v>
      </c>
      <c r="O778">
        <f t="shared" si="98"/>
        <v>0.67002057507742852</v>
      </c>
      <c r="P778">
        <f t="shared" si="99"/>
        <v>3.5989512968246824E-2</v>
      </c>
      <c r="Q778">
        <f t="shared" si="100"/>
        <v>4.2761205330427293E-3</v>
      </c>
      <c r="R778">
        <f t="shared" si="101"/>
        <v>1.0088473051583392E-4</v>
      </c>
      <c r="S778">
        <f t="shared" si="102"/>
        <v>1.1125812635359013E-5</v>
      </c>
      <c r="T778">
        <f t="shared" si="103"/>
        <v>3.573443067079618E-2</v>
      </c>
      <c r="U778">
        <v>1.0739726027397261</v>
      </c>
      <c r="V778" s="2"/>
      <c r="W778" s="9" t="s">
        <v>33</v>
      </c>
    </row>
    <row r="779" spans="1:23">
      <c r="A779" t="s">
        <v>1484</v>
      </c>
      <c r="B779" t="s">
        <v>1483</v>
      </c>
      <c r="C779">
        <v>0.13</v>
      </c>
      <c r="D779">
        <v>0.08</v>
      </c>
      <c r="E779">
        <v>1.25</v>
      </c>
      <c r="F779">
        <v>0.1</v>
      </c>
      <c r="G779">
        <v>1276.46</v>
      </c>
      <c r="H779">
        <v>0.56999999999999995</v>
      </c>
      <c r="I779">
        <v>0.29870000000000002</v>
      </c>
      <c r="J779">
        <v>7.1999999999999998E-3</v>
      </c>
      <c r="K779">
        <v>68.14</v>
      </c>
      <c r="L779">
        <v>0.45</v>
      </c>
      <c r="M779">
        <f t="shared" si="96"/>
        <v>2.4818730777498419</v>
      </c>
      <c r="N779">
        <f t="shared" si="97"/>
        <v>6.6187406086870515E-2</v>
      </c>
      <c r="O779">
        <f t="shared" si="98"/>
        <v>4.0265000008169762</v>
      </c>
      <c r="P779">
        <f t="shared" si="99"/>
        <v>0.21659635701255975</v>
      </c>
      <c r="Q779">
        <f t="shared" si="100"/>
        <v>2.6591209280417367E-2</v>
      </c>
      <c r="R779">
        <f t="shared" si="101"/>
        <v>9.5078592305925941E-3</v>
      </c>
      <c r="S779">
        <f t="shared" si="102"/>
        <v>5.9934114673019557E-4</v>
      </c>
      <c r="T779">
        <f t="shared" si="103"/>
        <v>0.21474666671023873</v>
      </c>
      <c r="U779">
        <v>1.0739726027397261</v>
      </c>
      <c r="V779" s="2"/>
      <c r="W779" s="9" t="s">
        <v>33</v>
      </c>
    </row>
    <row r="780" spans="1:23">
      <c r="A780" t="s">
        <v>1485</v>
      </c>
      <c r="B780" t="s">
        <v>1483</v>
      </c>
      <c r="C780">
        <v>0.13</v>
      </c>
      <c r="D780">
        <v>0.08</v>
      </c>
      <c r="E780">
        <v>1.25</v>
      </c>
      <c r="F780">
        <v>0.1</v>
      </c>
      <c r="G780">
        <v>241.25800000000001</v>
      </c>
      <c r="H780">
        <v>6.4000000000000001E-2</v>
      </c>
      <c r="I780">
        <v>0.2596</v>
      </c>
      <c r="J780">
        <v>7.9000000000000008E-3</v>
      </c>
      <c r="K780">
        <v>56.26</v>
      </c>
      <c r="L780">
        <v>0.52</v>
      </c>
      <c r="M780">
        <f t="shared" si="96"/>
        <v>0.81738985566227285</v>
      </c>
      <c r="N780">
        <f t="shared" si="97"/>
        <v>2.1797542153303338E-2</v>
      </c>
      <c r="O780">
        <f t="shared" si="98"/>
        <v>1.9306045756841734</v>
      </c>
      <c r="P780">
        <f t="shared" si="99"/>
        <v>0.1045867036480212</v>
      </c>
      <c r="Q780">
        <f t="shared" si="100"/>
        <v>1.7844194442868291E-2</v>
      </c>
      <c r="R780">
        <f t="shared" si="101"/>
        <v>4.24547266083044E-3</v>
      </c>
      <c r="S780">
        <f t="shared" si="102"/>
        <v>1.7071446728369227E-4</v>
      </c>
      <c r="T780">
        <f t="shared" si="103"/>
        <v>0.10296557736982258</v>
      </c>
      <c r="U780">
        <v>1.0739726027397261</v>
      </c>
      <c r="V780" s="2"/>
      <c r="W780" s="9" t="s">
        <v>33</v>
      </c>
    </row>
    <row r="781" spans="1:23">
      <c r="A781" t="s">
        <v>1486</v>
      </c>
      <c r="B781" t="s">
        <v>1483</v>
      </c>
      <c r="C781">
        <v>0.13</v>
      </c>
      <c r="D781">
        <v>0.08</v>
      </c>
      <c r="E781">
        <v>1.25</v>
      </c>
      <c r="F781">
        <v>0.1</v>
      </c>
      <c r="G781">
        <v>3848.86</v>
      </c>
      <c r="H781">
        <v>0.74</v>
      </c>
      <c r="I781">
        <v>5.3600000000000002E-3</v>
      </c>
      <c r="J781">
        <v>4.4000000000000002E-4</v>
      </c>
      <c r="K781">
        <v>11.54</v>
      </c>
      <c r="L781">
        <v>0.31</v>
      </c>
      <c r="M781">
        <f t="shared" si="96"/>
        <v>5.1799969514183895</v>
      </c>
      <c r="N781">
        <f t="shared" si="97"/>
        <v>0.13813484771473405</v>
      </c>
      <c r="O781">
        <f t="shared" si="98"/>
        <v>1.0322711095661232</v>
      </c>
      <c r="P781">
        <f t="shared" si="99"/>
        <v>6.1643734539475484E-2</v>
      </c>
      <c r="Q781">
        <f t="shared" si="100"/>
        <v>2.7729986478812672E-2</v>
      </c>
      <c r="R781">
        <f t="shared" si="101"/>
        <v>2.4345781292565673E-6</v>
      </c>
      <c r="S781">
        <f t="shared" si="102"/>
        <v>6.6156439489349395E-5</v>
      </c>
      <c r="T781">
        <f t="shared" si="103"/>
        <v>5.5054459176859895E-2</v>
      </c>
      <c r="U781">
        <v>1.0739726027397261</v>
      </c>
      <c r="V781" s="2"/>
      <c r="W781" s="9" t="s">
        <v>33</v>
      </c>
    </row>
    <row r="782" spans="1:23">
      <c r="A782" t="s">
        <v>1487</v>
      </c>
      <c r="B782" t="s">
        <v>1488</v>
      </c>
      <c r="C782" s="2"/>
      <c r="D782" s="2"/>
      <c r="E782" s="2"/>
      <c r="F782" s="2"/>
      <c r="G782">
        <v>4.93</v>
      </c>
      <c r="H782">
        <v>0.05</v>
      </c>
      <c r="I782">
        <v>0</v>
      </c>
      <c r="J782">
        <v>0</v>
      </c>
      <c r="K782" s="2"/>
      <c r="L782" s="2"/>
      <c r="M782">
        <f t="shared" si="96"/>
        <v>0</v>
      </c>
      <c r="N782" t="e">
        <f t="shared" si="97"/>
        <v>#DIV/0!</v>
      </c>
      <c r="O782">
        <f t="shared" si="98"/>
        <v>0</v>
      </c>
      <c r="P782" t="e">
        <f t="shared" si="99"/>
        <v>#DIV/0!</v>
      </c>
      <c r="Q782">
        <f t="shared" si="100"/>
        <v>0</v>
      </c>
      <c r="R782">
        <f t="shared" si="101"/>
        <v>0</v>
      </c>
      <c r="S782">
        <f t="shared" si="102"/>
        <v>0</v>
      </c>
      <c r="T782" t="e">
        <f t="shared" si="103"/>
        <v>#DIV/0!</v>
      </c>
      <c r="U782" s="2"/>
      <c r="V782" s="2"/>
      <c r="W782" s="9" t="s">
        <v>1489</v>
      </c>
    </row>
    <row r="783" spans="1:23">
      <c r="A783" t="s">
        <v>1490</v>
      </c>
      <c r="B783" t="s">
        <v>1491</v>
      </c>
      <c r="C783">
        <v>0.34</v>
      </c>
      <c r="D783">
        <v>0.09</v>
      </c>
      <c r="E783">
        <v>1.1499999999999999</v>
      </c>
      <c r="F783">
        <v>0.1</v>
      </c>
      <c r="G783">
        <v>3.9516205000000002</v>
      </c>
      <c r="H783">
        <v>3.9999999999999998E-6</v>
      </c>
      <c r="I783">
        <v>0</v>
      </c>
      <c r="J783">
        <v>0</v>
      </c>
      <c r="K783" s="2"/>
      <c r="L783" s="2"/>
      <c r="M783">
        <f t="shared" si="96"/>
        <v>5.1272857709874879E-2</v>
      </c>
      <c r="N783">
        <f t="shared" si="97"/>
        <v>1.4861697890948017E-3</v>
      </c>
      <c r="O783">
        <f t="shared" si="98"/>
        <v>0</v>
      </c>
      <c r="P783">
        <f t="shared" si="99"/>
        <v>0</v>
      </c>
      <c r="Q783">
        <f t="shared" si="100"/>
        <v>0</v>
      </c>
      <c r="R783">
        <f t="shared" si="101"/>
        <v>0</v>
      </c>
      <c r="S783">
        <f t="shared" si="102"/>
        <v>0</v>
      </c>
      <c r="T783">
        <f t="shared" si="103"/>
        <v>0</v>
      </c>
      <c r="U783" s="2"/>
      <c r="V783" s="2"/>
      <c r="W783" s="9" t="s">
        <v>1492</v>
      </c>
    </row>
    <row r="784" spans="1:23">
      <c r="A784" t="s">
        <v>1493</v>
      </c>
      <c r="B784" t="s">
        <v>1494</v>
      </c>
      <c r="C784">
        <v>0.06</v>
      </c>
      <c r="D784">
        <v>0.02</v>
      </c>
      <c r="E784">
        <v>0.9</v>
      </c>
      <c r="F784">
        <v>7.0000000000000007E-2</v>
      </c>
      <c r="G784">
        <v>421</v>
      </c>
      <c r="H784">
        <v>2</v>
      </c>
      <c r="I784">
        <v>0.29399999999999998</v>
      </c>
      <c r="J784">
        <v>2.4E-2</v>
      </c>
      <c r="K784">
        <v>94</v>
      </c>
      <c r="L784">
        <v>3</v>
      </c>
      <c r="M784">
        <f t="shared" si="96"/>
        <v>1.061875638615277</v>
      </c>
      <c r="N784">
        <f t="shared" si="97"/>
        <v>2.773475901218005E-2</v>
      </c>
      <c r="O784">
        <f t="shared" si="98"/>
        <v>3.0876628304936413</v>
      </c>
      <c r="P784">
        <f t="shared" si="99"/>
        <v>0.1895668198150986</v>
      </c>
      <c r="Q784">
        <f t="shared" si="100"/>
        <v>9.8542430760435382E-2</v>
      </c>
      <c r="R784">
        <f t="shared" si="101"/>
        <v>2.3847862801033241E-2</v>
      </c>
      <c r="S784">
        <f t="shared" si="102"/>
        <v>4.8894106579471814E-3</v>
      </c>
      <c r="T784">
        <f t="shared" si="103"/>
        <v>0.16010103565522588</v>
      </c>
      <c r="U784">
        <v>1.5726027397260269</v>
      </c>
      <c r="V784" s="2"/>
      <c r="W784" s="9" t="s">
        <v>150</v>
      </c>
    </row>
    <row r="785" spans="1:23">
      <c r="A785" t="s">
        <v>1495</v>
      </c>
      <c r="B785" t="s">
        <v>1496</v>
      </c>
      <c r="C785">
        <v>0.36</v>
      </c>
      <c r="D785">
        <v>0.05</v>
      </c>
      <c r="E785">
        <v>1.07</v>
      </c>
      <c r="F785">
        <v>0.1</v>
      </c>
      <c r="G785">
        <v>572</v>
      </c>
      <c r="H785">
        <v>7</v>
      </c>
      <c r="I785">
        <v>0.13</v>
      </c>
      <c r="J785">
        <v>0.1</v>
      </c>
      <c r="K785">
        <v>30</v>
      </c>
      <c r="L785">
        <v>6</v>
      </c>
      <c r="M785">
        <f t="shared" si="96"/>
        <v>1.3799500571218506</v>
      </c>
      <c r="N785">
        <f t="shared" si="97"/>
        <v>4.4438864264475339E-2</v>
      </c>
      <c r="O785">
        <f t="shared" si="98"/>
        <v>1.2706271184266387</v>
      </c>
      <c r="P785">
        <f t="shared" si="99"/>
        <v>0.26675136267003208</v>
      </c>
      <c r="Q785">
        <f t="shared" si="100"/>
        <v>0.25412542368532776</v>
      </c>
      <c r="R785">
        <f t="shared" si="101"/>
        <v>1.6802108167578381E-2</v>
      </c>
      <c r="S785">
        <f t="shared" si="102"/>
        <v>5.1832108560527241E-3</v>
      </c>
      <c r="T785">
        <f t="shared" si="103"/>
        <v>7.9166798655865345E-2</v>
      </c>
      <c r="U785">
        <v>2.8849315068493149</v>
      </c>
      <c r="V785">
        <v>10.6</v>
      </c>
      <c r="W785" s="9" t="s">
        <v>150</v>
      </c>
    </row>
    <row r="786" spans="1:23">
      <c r="A786" t="s">
        <v>1497</v>
      </c>
      <c r="B786" t="s">
        <v>1498</v>
      </c>
      <c r="C786">
        <v>0.22</v>
      </c>
      <c r="D786">
        <v>0.11</v>
      </c>
      <c r="E786">
        <v>0.89</v>
      </c>
      <c r="F786">
        <v>0.08</v>
      </c>
      <c r="G786">
        <v>2840</v>
      </c>
      <c r="H786">
        <v>2840</v>
      </c>
      <c r="I786">
        <v>0.83689999999999998</v>
      </c>
      <c r="J786">
        <v>6.9499999999999996E-3</v>
      </c>
      <c r="K786">
        <v>3685</v>
      </c>
      <c r="L786">
        <v>0.25</v>
      </c>
      <c r="M786">
        <f t="shared" si="96"/>
        <v>3.7770000096925496</v>
      </c>
      <c r="N786">
        <f t="shared" si="97"/>
        <v>2.5205418367684351</v>
      </c>
      <c r="O786">
        <f t="shared" si="98"/>
        <v>130.00204083671349</v>
      </c>
      <c r="P786">
        <f t="shared" si="99"/>
        <v>44.100985076126783</v>
      </c>
      <c r="Q786">
        <f t="shared" si="100"/>
        <v>8.8196771259642821E-3</v>
      </c>
      <c r="R786">
        <f t="shared" si="101"/>
        <v>2.5238821224470076</v>
      </c>
      <c r="S786">
        <f t="shared" si="102"/>
        <v>43.334013612237833</v>
      </c>
      <c r="T786">
        <f t="shared" si="103"/>
        <v>7.7903844696157885</v>
      </c>
      <c r="U786" s="2"/>
      <c r="V786" s="2"/>
      <c r="W786" s="9" t="s">
        <v>1499</v>
      </c>
    </row>
    <row r="787" spans="1:23">
      <c r="A787" t="s">
        <v>1500</v>
      </c>
      <c r="B787" t="s">
        <v>1501</v>
      </c>
      <c r="C787">
        <v>-0.36</v>
      </c>
      <c r="D787">
        <v>0.14000000000000001</v>
      </c>
      <c r="E787">
        <v>0.96</v>
      </c>
      <c r="F787">
        <v>0.1</v>
      </c>
      <c r="G787">
        <v>2.7164761999999998</v>
      </c>
      <c r="H787">
        <v>2.3E-6</v>
      </c>
      <c r="I787">
        <v>0</v>
      </c>
      <c r="J787">
        <v>0</v>
      </c>
      <c r="K787">
        <v>0.94</v>
      </c>
      <c r="L787">
        <v>0.15</v>
      </c>
      <c r="M787">
        <f t="shared" si="96"/>
        <v>3.7603860909416122E-2</v>
      </c>
      <c r="N787">
        <f t="shared" si="97"/>
        <v>1.3056896150828085E-3</v>
      </c>
      <c r="O787">
        <f t="shared" si="98"/>
        <v>6.2784744750226697E-3</v>
      </c>
      <c r="P787">
        <f t="shared" si="99"/>
        <v>1.0926447316874975E-3</v>
      </c>
      <c r="Q787">
        <f t="shared" si="100"/>
        <v>1.0018842247376601E-3</v>
      </c>
      <c r="R787">
        <f t="shared" si="101"/>
        <v>0</v>
      </c>
      <c r="S787">
        <f t="shared" si="102"/>
        <v>1.7719636555318908E-9</v>
      </c>
      <c r="T787">
        <f t="shared" si="103"/>
        <v>4.3600517187657428E-4</v>
      </c>
      <c r="U787" s="2"/>
      <c r="V787" s="2"/>
      <c r="W787" s="9" t="s">
        <v>1499</v>
      </c>
    </row>
    <row r="788" spans="1:23">
      <c r="A788" t="s">
        <v>1502</v>
      </c>
      <c r="B788" t="s">
        <v>1503</v>
      </c>
      <c r="C788">
        <v>0.33</v>
      </c>
      <c r="D788">
        <v>0.02</v>
      </c>
      <c r="E788">
        <v>1.25</v>
      </c>
      <c r="F788">
        <v>0.08</v>
      </c>
      <c r="G788">
        <v>2.0083899999999999</v>
      </c>
      <c r="H788">
        <v>2.4000000000000001E-4</v>
      </c>
      <c r="I788">
        <v>0</v>
      </c>
      <c r="J788">
        <v>0</v>
      </c>
      <c r="K788">
        <v>8.6480000000000001E-2</v>
      </c>
      <c r="L788">
        <v>2.7000000000000001E-3</v>
      </c>
      <c r="M788">
        <f t="shared" si="96"/>
        <v>3.3574286718163225E-2</v>
      </c>
      <c r="N788">
        <f t="shared" si="97"/>
        <v>7.162564441242379E-4</v>
      </c>
      <c r="O788">
        <f t="shared" si="98"/>
        <v>6.2279989251709056E-4</v>
      </c>
      <c r="P788">
        <f t="shared" si="99"/>
        <v>3.2927228237617565E-5</v>
      </c>
      <c r="Q788">
        <f t="shared" si="100"/>
        <v>1.944449248145403E-5</v>
      </c>
      <c r="R788">
        <f t="shared" si="101"/>
        <v>0</v>
      </c>
      <c r="S788">
        <f t="shared" si="102"/>
        <v>2.4807926449229107E-8</v>
      </c>
      <c r="T788">
        <f t="shared" si="103"/>
        <v>2.6572795414062526E-5</v>
      </c>
      <c r="U788">
        <v>1.71</v>
      </c>
      <c r="V788">
        <v>7.16</v>
      </c>
      <c r="W788" s="9" t="s">
        <v>137</v>
      </c>
    </row>
    <row r="789" spans="1:23">
      <c r="A789" t="s">
        <v>1504</v>
      </c>
      <c r="B789" t="s">
        <v>1505</v>
      </c>
      <c r="C789">
        <v>-0.27</v>
      </c>
      <c r="D789">
        <v>0.04</v>
      </c>
      <c r="E789">
        <v>1.1100000000000001</v>
      </c>
      <c r="F789">
        <v>0.25</v>
      </c>
      <c r="G789">
        <v>136.75</v>
      </c>
      <c r="H789">
        <v>0.25</v>
      </c>
      <c r="I789">
        <v>0</v>
      </c>
      <c r="J789">
        <v>0</v>
      </c>
      <c r="K789">
        <v>65.400000000000006</v>
      </c>
      <c r="L789">
        <v>1.7</v>
      </c>
      <c r="M789">
        <f t="shared" si="96"/>
        <v>0.5381012157887699</v>
      </c>
      <c r="N789">
        <f t="shared" si="97"/>
        <v>4.0403312123747447E-2</v>
      </c>
      <c r="O789">
        <f t="shared" si="98"/>
        <v>1.7768291415588673</v>
      </c>
      <c r="P789">
        <f t="shared" si="99"/>
        <v>0.27076171642638869</v>
      </c>
      <c r="Q789">
        <f t="shared" si="100"/>
        <v>4.6186690224007253E-2</v>
      </c>
      <c r="R789">
        <f t="shared" si="101"/>
        <v>0</v>
      </c>
      <c r="S789">
        <f t="shared" si="102"/>
        <v>1.0827721764526922E-3</v>
      </c>
      <c r="T789">
        <f t="shared" si="103"/>
        <v>0.26679116239622636</v>
      </c>
      <c r="U789">
        <v>3.1643835616438358</v>
      </c>
      <c r="V789">
        <v>22.3</v>
      </c>
      <c r="W789" s="9" t="s">
        <v>25</v>
      </c>
    </row>
    <row r="790" spans="1:23">
      <c r="A790" t="s">
        <v>1506</v>
      </c>
      <c r="B790" t="s">
        <v>1507</v>
      </c>
      <c r="C790">
        <v>0.32</v>
      </c>
      <c r="D790">
        <v>0.08</v>
      </c>
      <c r="E790">
        <v>1.01</v>
      </c>
      <c r="F790">
        <v>0.08</v>
      </c>
      <c r="G790">
        <v>18.157</v>
      </c>
      <c r="H790">
        <v>3.4000000000000002E-2</v>
      </c>
      <c r="I790">
        <v>0.18</v>
      </c>
      <c r="J790">
        <v>3.5000000000000003E-2</v>
      </c>
      <c r="K790">
        <v>20.64</v>
      </c>
      <c r="L790">
        <v>0.85</v>
      </c>
      <c r="M790">
        <f t="shared" si="96"/>
        <v>0.13570877929095587</v>
      </c>
      <c r="N790">
        <f t="shared" si="97"/>
        <v>3.5870729844823257E-3</v>
      </c>
      <c r="O790">
        <f t="shared" si="98"/>
        <v>0.26423888355819641</v>
      </c>
      <c r="P790">
        <f t="shared" si="99"/>
        <v>1.7779077136280026E-2</v>
      </c>
      <c r="Q790">
        <f t="shared" si="100"/>
        <v>1.0881930766689292E-2</v>
      </c>
      <c r="R790">
        <f t="shared" si="101"/>
        <v>1.7204474642586167E-3</v>
      </c>
      <c r="S790">
        <f t="shared" si="102"/>
        <v>1.6493403904790956E-4</v>
      </c>
      <c r="T790">
        <f t="shared" si="103"/>
        <v>1.395320837271004E-2</v>
      </c>
      <c r="U790">
        <v>1.0520547945205481</v>
      </c>
      <c r="V790">
        <v>3.1</v>
      </c>
      <c r="W790" s="9" t="s">
        <v>1508</v>
      </c>
    </row>
    <row r="791" spans="1:23">
      <c r="A791" t="s">
        <v>1509</v>
      </c>
      <c r="B791" t="s">
        <v>1507</v>
      </c>
      <c r="C791">
        <v>0.32</v>
      </c>
      <c r="D791">
        <v>0.08</v>
      </c>
      <c r="E791">
        <v>1.01</v>
      </c>
      <c r="F791">
        <v>0.08</v>
      </c>
      <c r="G791">
        <v>120.8</v>
      </c>
      <c r="H791">
        <v>0.34</v>
      </c>
      <c r="I791">
        <v>0.15279999999999999</v>
      </c>
      <c r="J791">
        <v>9.5999999999999992E-3</v>
      </c>
      <c r="K791">
        <v>57.68</v>
      </c>
      <c r="L791">
        <v>0.69</v>
      </c>
      <c r="M791">
        <f t="shared" si="96"/>
        <v>0.48005371819448989</v>
      </c>
      <c r="N791">
        <f t="shared" si="97"/>
        <v>1.2706652976252748E-2</v>
      </c>
      <c r="O791">
        <f t="shared" si="98"/>
        <v>1.3953246255854381</v>
      </c>
      <c r="P791">
        <f t="shared" si="99"/>
        <v>7.558792181388907E-2</v>
      </c>
      <c r="Q791">
        <f t="shared" si="100"/>
        <v>1.6691643405928436E-2</v>
      </c>
      <c r="R791">
        <f t="shared" si="101"/>
        <v>2.0957039472259678E-3</v>
      </c>
      <c r="S791">
        <f t="shared" si="102"/>
        <v>1.3090793948649256E-3</v>
      </c>
      <c r="T791">
        <f t="shared" si="103"/>
        <v>7.3680508281739304E-2</v>
      </c>
      <c r="U791">
        <v>1.0520547945205481</v>
      </c>
      <c r="V791">
        <v>3.1</v>
      </c>
      <c r="W791" s="9" t="s">
        <v>1508</v>
      </c>
    </row>
    <row r="792" spans="1:23">
      <c r="A792" t="s">
        <v>1510</v>
      </c>
      <c r="B792" t="s">
        <v>1511</v>
      </c>
      <c r="C792" s="2"/>
      <c r="D792" s="2"/>
      <c r="E792" s="2"/>
      <c r="F792" s="2"/>
      <c r="G792">
        <v>4.0869999999999997</v>
      </c>
      <c r="H792">
        <v>7.0000000000000007E-2</v>
      </c>
      <c r="I792">
        <v>0.15</v>
      </c>
      <c r="J792">
        <v>0.08</v>
      </c>
      <c r="K792" s="2"/>
      <c r="L792" s="2"/>
      <c r="M792">
        <f t="shared" si="96"/>
        <v>0</v>
      </c>
      <c r="N792" t="e">
        <f t="shared" si="97"/>
        <v>#DIV/0!</v>
      </c>
      <c r="O792">
        <f t="shared" si="98"/>
        <v>0</v>
      </c>
      <c r="P792" t="e">
        <f t="shared" si="99"/>
        <v>#DIV/0!</v>
      </c>
      <c r="Q792">
        <f t="shared" si="100"/>
        <v>0</v>
      </c>
      <c r="R792">
        <f t="shared" si="101"/>
        <v>0</v>
      </c>
      <c r="S792">
        <f t="shared" si="102"/>
        <v>0</v>
      </c>
      <c r="T792" t="e">
        <f t="shared" si="103"/>
        <v>#DIV/0!</v>
      </c>
      <c r="U792" s="2"/>
      <c r="V792" s="2"/>
      <c r="W792" s="9" t="s">
        <v>1512</v>
      </c>
    </row>
    <row r="793" spans="1:23">
      <c r="A793" t="s">
        <v>1513</v>
      </c>
      <c r="B793" t="s">
        <v>1514</v>
      </c>
      <c r="C793">
        <v>-0.26</v>
      </c>
      <c r="D793">
        <v>0.08</v>
      </c>
      <c r="E793" s="2"/>
      <c r="F793" s="2"/>
      <c r="G793">
        <v>1.9687600000000001</v>
      </c>
      <c r="H793">
        <v>2.1000000000000001E-4</v>
      </c>
      <c r="I793">
        <v>0</v>
      </c>
      <c r="J793">
        <v>0</v>
      </c>
      <c r="K793" s="2"/>
      <c r="L793" s="2"/>
      <c r="M793">
        <f t="shared" si="96"/>
        <v>0</v>
      </c>
      <c r="N793" t="e">
        <f t="shared" si="97"/>
        <v>#DIV/0!</v>
      </c>
      <c r="O793">
        <f t="shared" si="98"/>
        <v>0</v>
      </c>
      <c r="P793" t="e">
        <f t="shared" si="99"/>
        <v>#DIV/0!</v>
      </c>
      <c r="Q793">
        <f t="shared" si="100"/>
        <v>0</v>
      </c>
      <c r="R793">
        <f t="shared" si="101"/>
        <v>0</v>
      </c>
      <c r="S793">
        <f t="shared" si="102"/>
        <v>0</v>
      </c>
      <c r="T793" t="e">
        <f t="shared" si="103"/>
        <v>#DIV/0!</v>
      </c>
      <c r="U793" s="2"/>
      <c r="V793" s="2"/>
      <c r="W793" s="9" t="s">
        <v>193</v>
      </c>
    </row>
    <row r="794" spans="1:23">
      <c r="A794" t="s">
        <v>1515</v>
      </c>
      <c r="B794" t="s">
        <v>1514</v>
      </c>
      <c r="C794">
        <v>-0.26</v>
      </c>
      <c r="D794">
        <v>0.08</v>
      </c>
      <c r="E794" s="2"/>
      <c r="F794" s="2"/>
      <c r="G794">
        <v>3.0600800000000001</v>
      </c>
      <c r="H794">
        <v>2.2000000000000001E-4</v>
      </c>
      <c r="I794">
        <v>0.04</v>
      </c>
      <c r="J794">
        <v>0.04</v>
      </c>
      <c r="K794" s="2"/>
      <c r="L794" s="2"/>
      <c r="M794">
        <f t="shared" si="96"/>
        <v>0</v>
      </c>
      <c r="N794" t="e">
        <f t="shared" si="97"/>
        <v>#DIV/0!</v>
      </c>
      <c r="O794">
        <f t="shared" si="98"/>
        <v>0</v>
      </c>
      <c r="P794" t="e">
        <f t="shared" si="99"/>
        <v>#DIV/0!</v>
      </c>
      <c r="Q794">
        <f t="shared" si="100"/>
        <v>0</v>
      </c>
      <c r="R794">
        <f t="shared" si="101"/>
        <v>0</v>
      </c>
      <c r="S794">
        <f t="shared" si="102"/>
        <v>0</v>
      </c>
      <c r="T794" t="e">
        <f t="shared" si="103"/>
        <v>#DIV/0!</v>
      </c>
      <c r="U794" s="2"/>
      <c r="V794" s="2"/>
      <c r="W794" s="9" t="s">
        <v>193</v>
      </c>
    </row>
    <row r="795" spans="1:23">
      <c r="A795" t="s">
        <v>1516</v>
      </c>
      <c r="B795" t="s">
        <v>1514</v>
      </c>
      <c r="C795">
        <v>-0.26</v>
      </c>
      <c r="D795">
        <v>0.08</v>
      </c>
      <c r="E795" s="2"/>
      <c r="F795" s="2"/>
      <c r="G795">
        <v>4.6562700000000001</v>
      </c>
      <c r="H795">
        <v>4.2000000000000002E-4</v>
      </c>
      <c r="I795">
        <v>0.129</v>
      </c>
      <c r="J795">
        <v>9.6000000000000002E-2</v>
      </c>
      <c r="K795" s="2"/>
      <c r="L795" s="2"/>
      <c r="M795">
        <f t="shared" si="96"/>
        <v>0</v>
      </c>
      <c r="N795" t="e">
        <f t="shared" si="97"/>
        <v>#DIV/0!</v>
      </c>
      <c r="O795">
        <f t="shared" si="98"/>
        <v>0</v>
      </c>
      <c r="P795" t="e">
        <f t="shared" si="99"/>
        <v>#DIV/0!</v>
      </c>
      <c r="Q795">
        <f t="shared" si="100"/>
        <v>0</v>
      </c>
      <c r="R795">
        <f t="shared" si="101"/>
        <v>0</v>
      </c>
      <c r="S795">
        <f t="shared" si="102"/>
        <v>0</v>
      </c>
      <c r="T795" t="e">
        <f t="shared" si="103"/>
        <v>#DIV/0!</v>
      </c>
      <c r="U795" s="2"/>
      <c r="V795" s="2"/>
      <c r="W795" s="9" t="s">
        <v>193</v>
      </c>
    </row>
  </sheetData>
  <autoFilter ref="A1:W795" xr:uid="{00000000-0009-0000-0000-000000000000}">
    <sortState ref="A2:W795">
      <sortCondition ref="A1:A795"/>
    </sortState>
  </autoFilter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795"/>
  <sheetViews>
    <sheetView zoomScale="110" zoomScaleNormal="11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U2" sqref="U2"/>
    </sheetView>
  </sheetViews>
  <sheetFormatPr baseColWidth="10" defaultColWidth="8.83203125" defaultRowHeight="14"/>
  <cols>
    <col min="1" max="1" width="19.6640625" style="12" bestFit="1" customWidth="1"/>
    <col min="2" max="2" width="18.1640625" style="12" bestFit="1" customWidth="1"/>
    <col min="3" max="3" width="11.33203125" style="12" bestFit="1" customWidth="1"/>
    <col min="4" max="4" width="9" style="12" bestFit="1" customWidth="1"/>
    <col min="5" max="5" width="8.83203125" style="12" customWidth="1"/>
    <col min="6" max="6" width="12.1640625" style="12" bestFit="1" customWidth="1"/>
    <col min="7" max="7" width="8.83203125" style="12" customWidth="1"/>
    <col min="8" max="8" width="7" style="12" bestFit="1" customWidth="1"/>
    <col min="9" max="9" width="8.83203125" style="12" customWidth="1"/>
    <col min="10" max="10" width="9" style="12" bestFit="1" customWidth="1"/>
    <col min="11" max="11" width="8.83203125" style="12" customWidth="1"/>
    <col min="12" max="12" width="10.1640625" style="12" bestFit="1" customWidth="1"/>
    <col min="13" max="13" width="8.83203125" style="12" customWidth="1"/>
    <col min="14" max="14" width="7" style="12" bestFit="1" customWidth="1"/>
    <col min="15" max="15" width="8.83203125" style="12" customWidth="1"/>
    <col min="16" max="16" width="13" style="12" bestFit="1" customWidth="1"/>
    <col min="17" max="17" width="8.83203125" style="12" customWidth="1"/>
    <col min="18" max="18" width="9" style="12" bestFit="1" customWidth="1"/>
    <col min="19" max="19" width="8.83203125" style="12" customWidth="1"/>
    <col min="20" max="20" width="10" style="12" bestFit="1" customWidth="1"/>
    <col min="21" max="21" width="8.83203125" style="12" customWidth="1"/>
    <col min="22" max="22" width="13" style="12" bestFit="1" customWidth="1"/>
    <col min="23" max="23" width="8.83203125" style="12" customWidth="1"/>
    <col min="24" max="24" width="13" style="12" bestFit="1" customWidth="1"/>
    <col min="25" max="25" width="8.83203125" style="12" customWidth="1"/>
    <col min="26" max="27" width="13" style="12" bestFit="1" customWidth="1"/>
    <col min="28" max="28" width="8.83203125" style="12" customWidth="1"/>
    <col min="29" max="30" width="13" style="12" bestFit="1" customWidth="1"/>
    <col min="31" max="31" width="43.6640625" style="13" bestFit="1" customWidth="1"/>
    <col min="32" max="33" width="8.83203125" style="12" customWidth="1"/>
    <col min="34" max="16384" width="8.83203125" style="12"/>
  </cols>
  <sheetData>
    <row r="1" spans="1:31">
      <c r="A1" s="15" t="s">
        <v>0</v>
      </c>
      <c r="B1" s="15" t="s">
        <v>1</v>
      </c>
      <c r="C1" s="17" t="s">
        <v>1517</v>
      </c>
      <c r="D1" s="16" t="s">
        <v>1518</v>
      </c>
      <c r="E1" s="15" t="s">
        <v>2</v>
      </c>
      <c r="F1" s="17" t="s">
        <v>1519</v>
      </c>
      <c r="G1" s="16" t="s">
        <v>1520</v>
      </c>
      <c r="H1" s="15" t="s">
        <v>3</v>
      </c>
      <c r="I1" s="17" t="s">
        <v>1521</v>
      </c>
      <c r="J1" s="16" t="s">
        <v>1522</v>
      </c>
      <c r="K1" s="15" t="s">
        <v>4</v>
      </c>
      <c r="L1" s="17" t="s">
        <v>1523</v>
      </c>
      <c r="M1" s="16" t="s">
        <v>1524</v>
      </c>
      <c r="N1" s="15" t="s">
        <v>5</v>
      </c>
      <c r="O1" s="14" t="s">
        <v>6</v>
      </c>
      <c r="P1" s="14" t="s">
        <v>7</v>
      </c>
      <c r="Q1" s="14" t="s">
        <v>8</v>
      </c>
      <c r="R1" s="14" t="s">
        <v>9</v>
      </c>
      <c r="S1" s="14" t="s">
        <v>10</v>
      </c>
      <c r="T1" s="14" t="s">
        <v>11</v>
      </c>
      <c r="U1" s="15" t="s">
        <v>12</v>
      </c>
      <c r="V1" s="15" t="s">
        <v>13</v>
      </c>
      <c r="W1" s="15" t="s">
        <v>14</v>
      </c>
      <c r="X1" s="15" t="s">
        <v>15</v>
      </c>
      <c r="Y1" s="15" t="s">
        <v>16</v>
      </c>
      <c r="Z1" s="15" t="s">
        <v>17</v>
      </c>
      <c r="AA1" s="15" t="s">
        <v>18</v>
      </c>
      <c r="AB1" s="15" t="s">
        <v>19</v>
      </c>
      <c r="AC1" s="14" t="s">
        <v>20</v>
      </c>
      <c r="AD1" s="14" t="s">
        <v>21</v>
      </c>
      <c r="AE1" s="14" t="s">
        <v>22</v>
      </c>
    </row>
    <row r="2" spans="1:31">
      <c r="A2" t="s">
        <v>23</v>
      </c>
      <c r="B2" t="s">
        <v>24</v>
      </c>
      <c r="C2">
        <v>-0.34</v>
      </c>
      <c r="D2">
        <v>-0.35</v>
      </c>
      <c r="E2">
        <v>-0.34</v>
      </c>
      <c r="F2">
        <v>0.06</v>
      </c>
      <c r="G2">
        <v>0.09</v>
      </c>
      <c r="H2">
        <v>0.06</v>
      </c>
      <c r="I2">
        <v>2.14</v>
      </c>
      <c r="J2">
        <v>2.7</v>
      </c>
      <c r="K2">
        <v>2.14</v>
      </c>
      <c r="L2">
        <v>0.28000000000000003</v>
      </c>
      <c r="M2">
        <v>0.3</v>
      </c>
      <c r="N2">
        <v>0.28000000000000003</v>
      </c>
      <c r="O2">
        <v>326.02999999999997</v>
      </c>
      <c r="P2">
        <v>0.32</v>
      </c>
      <c r="Q2">
        <v>0.23100000000000001</v>
      </c>
      <c r="R2">
        <v>5.0000000000000001E-3</v>
      </c>
      <c r="S2">
        <v>296.7</v>
      </c>
      <c r="T2">
        <v>5.6</v>
      </c>
      <c r="U2">
        <v>1.1685656917030369</v>
      </c>
      <c r="V2">
        <v>5.6485850676302178E-2</v>
      </c>
      <c r="W2">
        <v>15.833031465513701</v>
      </c>
      <c r="X2">
        <v>1.5366826619684439</v>
      </c>
      <c r="Y2">
        <v>0.13595073253083101</v>
      </c>
      <c r="Z2">
        <v>1.931797796485072E-2</v>
      </c>
      <c r="AA2">
        <v>5.180065299680384E-3</v>
      </c>
      <c r="AB2">
        <v>1.530526374999658</v>
      </c>
      <c r="AC2">
        <v>3.1260273972602741</v>
      </c>
      <c r="AD2">
        <v>25.5</v>
      </c>
      <c r="AE2" s="13" t="s">
        <v>25</v>
      </c>
    </row>
    <row r="3" spans="1:31">
      <c r="A3" t="s">
        <v>26</v>
      </c>
      <c r="B3" t="s">
        <v>27</v>
      </c>
      <c r="C3">
        <v>-0.13</v>
      </c>
      <c r="D3">
        <v>0.04</v>
      </c>
      <c r="E3">
        <v>-0.13</v>
      </c>
      <c r="F3">
        <v>0.04</v>
      </c>
      <c r="G3">
        <v>0.04</v>
      </c>
      <c r="H3">
        <v>0.04</v>
      </c>
      <c r="I3">
        <v>3.4</v>
      </c>
      <c r="J3">
        <v>1.8</v>
      </c>
      <c r="K3">
        <v>3.4</v>
      </c>
      <c r="L3">
        <v>0.76</v>
      </c>
      <c r="M3">
        <v>0.25</v>
      </c>
      <c r="N3">
        <v>0.76</v>
      </c>
      <c r="O3">
        <v>516.22</v>
      </c>
      <c r="P3">
        <v>3.25</v>
      </c>
      <c r="Q3">
        <v>0.08</v>
      </c>
      <c r="R3">
        <v>0.03</v>
      </c>
      <c r="S3">
        <v>189.7</v>
      </c>
      <c r="T3">
        <v>7.15</v>
      </c>
      <c r="U3">
        <v>1.8946148938200911</v>
      </c>
      <c r="V3">
        <v>0.14324574168628129</v>
      </c>
      <c r="W3">
        <v>16.87125922598063</v>
      </c>
      <c r="X3">
        <v>2.625958016511452</v>
      </c>
      <c r="Y3">
        <v>0.63589617008835819</v>
      </c>
      <c r="Z3">
        <v>4.0751833879180258E-2</v>
      </c>
      <c r="AA3">
        <v>3.5405829868684603E-2</v>
      </c>
      <c r="AB3">
        <v>2.5472293341186441</v>
      </c>
      <c r="AC3">
        <v>3.8356164383561642</v>
      </c>
      <c r="AD3">
        <v>28</v>
      </c>
      <c r="AE3" s="13" t="s">
        <v>28</v>
      </c>
    </row>
    <row r="4" spans="1:31">
      <c r="A4" t="s">
        <v>29</v>
      </c>
      <c r="B4" t="s">
        <v>30</v>
      </c>
      <c r="C4">
        <v>-0.28999999999999998</v>
      </c>
      <c r="D4">
        <v>-0.24</v>
      </c>
      <c r="E4">
        <v>-0.28999999999999998</v>
      </c>
      <c r="F4">
        <v>0.03</v>
      </c>
      <c r="H4">
        <v>0.03</v>
      </c>
      <c r="I4">
        <v>2.38</v>
      </c>
      <c r="J4">
        <v>2.2000000000000002</v>
      </c>
      <c r="K4">
        <v>2.38</v>
      </c>
      <c r="L4">
        <v>0.28999999999999998</v>
      </c>
      <c r="M4">
        <v>0.2</v>
      </c>
      <c r="N4">
        <v>0.28999999999999998</v>
      </c>
      <c r="O4">
        <v>185.84</v>
      </c>
      <c r="P4">
        <v>0.23</v>
      </c>
      <c r="Q4">
        <v>0</v>
      </c>
      <c r="R4">
        <v>0</v>
      </c>
      <c r="S4">
        <v>100</v>
      </c>
      <c r="T4">
        <v>1.3</v>
      </c>
      <c r="U4">
        <v>0.85131419291219679</v>
      </c>
      <c r="V4">
        <v>3.4584320728455777E-2</v>
      </c>
      <c r="W4">
        <v>5.003891215010448</v>
      </c>
      <c r="X4">
        <v>0.41165599506746398</v>
      </c>
      <c r="Y4">
        <v>6.5050585795135826E-2</v>
      </c>
      <c r="Z4">
        <v>0</v>
      </c>
      <c r="AA4">
        <v>2.0643115573475449E-3</v>
      </c>
      <c r="AB4">
        <v>0.40647855808208122</v>
      </c>
      <c r="AC4">
        <v>4.0712328767123287</v>
      </c>
      <c r="AD4">
        <v>20.3</v>
      </c>
      <c r="AE4" s="13" t="s">
        <v>28</v>
      </c>
    </row>
    <row r="5" spans="1:31">
      <c r="A5" t="s">
        <v>31</v>
      </c>
      <c r="B5" t="s">
        <v>32</v>
      </c>
      <c r="C5">
        <v>0.38</v>
      </c>
      <c r="D5">
        <v>0.43</v>
      </c>
      <c r="E5">
        <v>0.38</v>
      </c>
      <c r="F5">
        <v>0.04</v>
      </c>
      <c r="G5">
        <v>0.08</v>
      </c>
      <c r="H5">
        <v>0.04</v>
      </c>
      <c r="I5">
        <v>0.99</v>
      </c>
      <c r="J5">
        <v>0.9</v>
      </c>
      <c r="K5">
        <v>0.99</v>
      </c>
      <c r="L5">
        <v>0.09</v>
      </c>
      <c r="N5">
        <v>0.09</v>
      </c>
      <c r="O5">
        <v>1773.4</v>
      </c>
      <c r="P5">
        <v>2.5</v>
      </c>
      <c r="Q5">
        <v>0.36899999999999999</v>
      </c>
      <c r="R5">
        <v>5.0000000000000001E-3</v>
      </c>
      <c r="S5">
        <v>90</v>
      </c>
      <c r="T5">
        <v>0.5</v>
      </c>
      <c r="U5">
        <v>2.8200085704528841</v>
      </c>
      <c r="V5">
        <v>8.9092330769005107E-2</v>
      </c>
      <c r="W5">
        <v>4.8130500065115083</v>
      </c>
      <c r="X5">
        <v>0.30533734256737999</v>
      </c>
      <c r="Y5">
        <v>2.673916670284171E-2</v>
      </c>
      <c r="Z5">
        <v>1.027978276277609E-2</v>
      </c>
      <c r="AA5">
        <v>2.261686593789477E-3</v>
      </c>
      <c r="AB5">
        <v>0.30398210567441097</v>
      </c>
      <c r="AC5">
        <v>12.6027397260274</v>
      </c>
      <c r="AD5">
        <v>5.6</v>
      </c>
      <c r="AE5" s="13" t="s">
        <v>1525</v>
      </c>
    </row>
    <row r="6" spans="1:31">
      <c r="A6" t="s">
        <v>34</v>
      </c>
      <c r="B6" t="s">
        <v>35</v>
      </c>
      <c r="C6">
        <v>0.09</v>
      </c>
      <c r="D6">
        <v>0.08</v>
      </c>
      <c r="E6">
        <v>0.09</v>
      </c>
      <c r="F6">
        <v>0.01</v>
      </c>
      <c r="G6">
        <v>0.04</v>
      </c>
      <c r="H6">
        <v>0.01</v>
      </c>
      <c r="I6">
        <v>1.01</v>
      </c>
      <c r="J6">
        <v>1.01</v>
      </c>
      <c r="K6">
        <v>1.01</v>
      </c>
      <c r="L6">
        <v>0.08</v>
      </c>
      <c r="M6">
        <v>0.04</v>
      </c>
      <c r="N6">
        <v>0.08</v>
      </c>
      <c r="O6">
        <v>799.5</v>
      </c>
      <c r="P6">
        <v>0.6</v>
      </c>
      <c r="Q6">
        <v>0.68900000000000006</v>
      </c>
      <c r="R6">
        <v>1.0999999999999999E-2</v>
      </c>
      <c r="S6">
        <v>50.5</v>
      </c>
      <c r="T6">
        <v>1.6</v>
      </c>
      <c r="U6">
        <v>1.6852126248786781</v>
      </c>
      <c r="V6">
        <v>3.9346791736916839E-2</v>
      </c>
      <c r="W6">
        <v>1.687611096868197</v>
      </c>
      <c r="X6">
        <v>0.1019276739666692</v>
      </c>
      <c r="Y6">
        <v>5.3468866435428031E-2</v>
      </c>
      <c r="Z6">
        <v>3.6434264699962388E-2</v>
      </c>
      <c r="AA6">
        <v>7.0449221326161489E-4</v>
      </c>
      <c r="AB6">
        <v>7.8755184520515886E-2</v>
      </c>
      <c r="AC6">
        <v>16</v>
      </c>
      <c r="AD6">
        <v>7.3</v>
      </c>
      <c r="AE6" s="13" t="s">
        <v>1525</v>
      </c>
    </row>
    <row r="7" spans="1:31">
      <c r="A7" t="s">
        <v>36</v>
      </c>
      <c r="B7" t="s">
        <v>37</v>
      </c>
      <c r="C7">
        <v>0</v>
      </c>
      <c r="D7">
        <v>-5.1999999999999998E-2</v>
      </c>
      <c r="E7">
        <v>0</v>
      </c>
      <c r="F7">
        <v>0.03</v>
      </c>
      <c r="G7">
        <v>2.3E-2</v>
      </c>
      <c r="H7">
        <v>0.03</v>
      </c>
      <c r="I7">
        <v>1.76</v>
      </c>
      <c r="J7">
        <v>2.2999999999999998</v>
      </c>
      <c r="K7">
        <v>1.76</v>
      </c>
      <c r="L7">
        <v>0.18</v>
      </c>
      <c r="N7">
        <v>0.18</v>
      </c>
      <c r="O7">
        <v>993.3</v>
      </c>
      <c r="P7">
        <v>3.2</v>
      </c>
      <c r="Q7">
        <v>0.08</v>
      </c>
      <c r="R7">
        <v>0.01</v>
      </c>
      <c r="S7">
        <v>119.4</v>
      </c>
      <c r="T7">
        <v>1.3</v>
      </c>
      <c r="U7">
        <v>2.584106177961182</v>
      </c>
      <c r="V7">
        <v>1.9299520839529561E-2</v>
      </c>
      <c r="W7">
        <v>10.26638862208544</v>
      </c>
      <c r="X7">
        <v>0.18508308737741919</v>
      </c>
      <c r="Y7">
        <v>0.11177810057546959</v>
      </c>
      <c r="Z7">
        <v>8.2660133833216062E-3</v>
      </c>
      <c r="AA7">
        <v>1.102467988545703E-2</v>
      </c>
      <c r="AB7">
        <v>0.14687251247618649</v>
      </c>
      <c r="AC7">
        <v>5</v>
      </c>
      <c r="AD7">
        <v>15.5</v>
      </c>
      <c r="AE7" s="13" t="s">
        <v>25</v>
      </c>
    </row>
    <row r="8" spans="1:31">
      <c r="A8" t="s">
        <v>38</v>
      </c>
      <c r="B8" t="s">
        <v>39</v>
      </c>
      <c r="C8">
        <v>-0.77</v>
      </c>
      <c r="D8">
        <v>-0.77</v>
      </c>
      <c r="E8">
        <v>-0.77</v>
      </c>
      <c r="F8">
        <v>0.03</v>
      </c>
      <c r="G8">
        <v>0.03</v>
      </c>
      <c r="H8">
        <v>0.03</v>
      </c>
      <c r="I8">
        <v>2.72</v>
      </c>
      <c r="J8">
        <v>0.99</v>
      </c>
      <c r="K8">
        <v>2.72</v>
      </c>
      <c r="L8">
        <v>0.21</v>
      </c>
      <c r="M8">
        <v>0.16</v>
      </c>
      <c r="N8">
        <v>0.21</v>
      </c>
      <c r="O8">
        <v>30.3506</v>
      </c>
      <c r="P8">
        <v>7.7999999999999996E-3</v>
      </c>
      <c r="Q8">
        <v>4.2000000000000003E-2</v>
      </c>
      <c r="R8">
        <v>3.85E-2</v>
      </c>
      <c r="S8">
        <v>59.9</v>
      </c>
      <c r="T8">
        <v>3.3</v>
      </c>
      <c r="U8">
        <v>0.1898721825616842</v>
      </c>
      <c r="V8">
        <v>1.022885617733419E-2</v>
      </c>
      <c r="W8">
        <v>0.91214976178949569</v>
      </c>
      <c r="X8">
        <v>0.1100464606608076</v>
      </c>
      <c r="Y8">
        <v>4.949059642430486E-2</v>
      </c>
      <c r="Z8">
        <v>1.47755256754276E-3</v>
      </c>
      <c r="AA8">
        <v>7.8139785725906205E-5</v>
      </c>
      <c r="AB8">
        <v>9.8278762213009629E-2</v>
      </c>
      <c r="AC8">
        <v>1.8194756164383561</v>
      </c>
      <c r="AD8">
        <v>26.51</v>
      </c>
      <c r="AE8" s="13" t="s">
        <v>40</v>
      </c>
    </row>
    <row r="9" spans="1:31">
      <c r="A9" t="s">
        <v>41</v>
      </c>
      <c r="B9" t="s">
        <v>42</v>
      </c>
      <c r="C9">
        <v>-0.01</v>
      </c>
      <c r="D9">
        <v>-0.03</v>
      </c>
      <c r="E9">
        <v>-0.01</v>
      </c>
      <c r="F9">
        <v>0.05</v>
      </c>
      <c r="G9">
        <v>0.04</v>
      </c>
      <c r="H9">
        <v>0.05</v>
      </c>
      <c r="I9">
        <v>1.4</v>
      </c>
      <c r="J9">
        <v>1.54</v>
      </c>
      <c r="K9">
        <v>1.4</v>
      </c>
      <c r="L9">
        <v>0.16</v>
      </c>
      <c r="M9">
        <v>0.08</v>
      </c>
      <c r="N9">
        <v>0.16</v>
      </c>
      <c r="O9">
        <v>452.8</v>
      </c>
      <c r="P9">
        <v>3.3</v>
      </c>
      <c r="Q9">
        <v>0.09</v>
      </c>
      <c r="R9">
        <v>0.1</v>
      </c>
      <c r="S9">
        <v>33.200000000000003</v>
      </c>
      <c r="T9">
        <v>1.6</v>
      </c>
      <c r="U9">
        <v>1.411992698342768</v>
      </c>
      <c r="V9">
        <v>2.1829988603834321E-2</v>
      </c>
      <c r="W9">
        <v>1.8339562503240421</v>
      </c>
      <c r="X9">
        <v>0.1041774100033375</v>
      </c>
      <c r="Y9">
        <v>8.838343375055624E-2</v>
      </c>
      <c r="Z9">
        <v>1.012891510140216E-2</v>
      </c>
      <c r="AA9">
        <v>4.2974956070862156E-3</v>
      </c>
      <c r="AB9">
        <v>5.4039226528885209E-2</v>
      </c>
      <c r="AC9">
        <v>5.4</v>
      </c>
      <c r="AD9">
        <v>4.8</v>
      </c>
      <c r="AE9" s="13" t="s">
        <v>25</v>
      </c>
    </row>
    <row r="10" spans="1:31">
      <c r="A10" t="s">
        <v>43</v>
      </c>
      <c r="B10" t="s">
        <v>42</v>
      </c>
      <c r="C10">
        <v>-0.01</v>
      </c>
      <c r="D10">
        <v>-0.03</v>
      </c>
      <c r="E10">
        <v>-0.01</v>
      </c>
      <c r="F10">
        <v>0.05</v>
      </c>
      <c r="G10">
        <v>0.04</v>
      </c>
      <c r="H10">
        <v>0.05</v>
      </c>
      <c r="I10">
        <v>1.4</v>
      </c>
      <c r="J10">
        <v>1.54</v>
      </c>
      <c r="K10">
        <v>1.4</v>
      </c>
      <c r="L10">
        <v>0.16</v>
      </c>
      <c r="M10">
        <v>0.08</v>
      </c>
      <c r="N10">
        <v>0.16</v>
      </c>
      <c r="O10">
        <v>883</v>
      </c>
      <c r="P10">
        <v>23</v>
      </c>
      <c r="Q10">
        <v>0.28999999999999998</v>
      </c>
      <c r="R10">
        <v>0.125</v>
      </c>
      <c r="S10">
        <v>23.5</v>
      </c>
      <c r="T10">
        <v>2.9</v>
      </c>
      <c r="U10">
        <v>2.2407421150898932</v>
      </c>
      <c r="V10">
        <v>4.7730786645467378E-2</v>
      </c>
      <c r="W10">
        <v>1.5159453442990281</v>
      </c>
      <c r="X10">
        <v>0.19860995382957511</v>
      </c>
      <c r="Y10">
        <v>0.18707410631775251</v>
      </c>
      <c r="Z10">
        <v>4.8144725046825057E-2</v>
      </c>
      <c r="AA10">
        <v>1.166111803306946E-2</v>
      </c>
      <c r="AB10">
        <v>4.4668739426859033E-2</v>
      </c>
      <c r="AC10">
        <v>5.4</v>
      </c>
      <c r="AD10">
        <v>6.8</v>
      </c>
      <c r="AE10" s="13" t="s">
        <v>25</v>
      </c>
    </row>
    <row r="11" spans="1:31">
      <c r="A11" t="s">
        <v>44</v>
      </c>
      <c r="B11" t="s">
        <v>45</v>
      </c>
      <c r="C11">
        <v>0.12</v>
      </c>
      <c r="D11">
        <v>0.12</v>
      </c>
      <c r="E11">
        <v>0.12</v>
      </c>
      <c r="F11">
        <v>0.08</v>
      </c>
      <c r="G11">
        <v>0.08</v>
      </c>
      <c r="H11">
        <v>0.08</v>
      </c>
      <c r="I11">
        <v>1.25</v>
      </c>
      <c r="J11">
        <v>1.22</v>
      </c>
      <c r="K11">
        <v>1.25</v>
      </c>
      <c r="L11">
        <v>0.17</v>
      </c>
      <c r="M11">
        <v>0.08</v>
      </c>
      <c r="N11">
        <v>0.17</v>
      </c>
      <c r="O11">
        <v>335.1</v>
      </c>
      <c r="P11">
        <v>2.5</v>
      </c>
      <c r="Q11">
        <v>0.28899999999999998</v>
      </c>
      <c r="R11">
        <v>9.1999999999999998E-2</v>
      </c>
      <c r="S11">
        <v>177</v>
      </c>
      <c r="T11">
        <v>26</v>
      </c>
      <c r="U11">
        <v>1.0093481371136701</v>
      </c>
      <c r="V11">
        <v>2.2626197486892392E-2</v>
      </c>
      <c r="W11">
        <v>6.6101205168764627</v>
      </c>
      <c r="X11">
        <v>1.0311862503158331</v>
      </c>
      <c r="Y11">
        <v>0.97097815502140139</v>
      </c>
      <c r="Z11">
        <v>0.1917664063254165</v>
      </c>
      <c r="AA11">
        <v>1.6438178943789069E-2</v>
      </c>
      <c r="AB11">
        <v>0.28896701713121148</v>
      </c>
      <c r="AC11">
        <v>4.2597091917808214</v>
      </c>
      <c r="AD11">
        <v>40</v>
      </c>
      <c r="AE11" s="13" t="s">
        <v>46</v>
      </c>
    </row>
    <row r="12" spans="1:31">
      <c r="A12" t="s">
        <v>47</v>
      </c>
      <c r="B12" t="s">
        <v>48</v>
      </c>
      <c r="C12">
        <v>-0.19</v>
      </c>
      <c r="D12">
        <v>-0.25</v>
      </c>
      <c r="E12">
        <v>-0.19</v>
      </c>
      <c r="F12">
        <v>0.03</v>
      </c>
      <c r="G12">
        <v>0.04</v>
      </c>
      <c r="H12">
        <v>0.03</v>
      </c>
      <c r="I12">
        <v>2.52</v>
      </c>
      <c r="J12">
        <v>1.234</v>
      </c>
      <c r="K12">
        <v>2.52</v>
      </c>
      <c r="L12">
        <v>0.35</v>
      </c>
      <c r="M12">
        <v>0.15</v>
      </c>
      <c r="N12">
        <v>0.35</v>
      </c>
      <c r="O12">
        <v>269.3</v>
      </c>
      <c r="P12">
        <v>1.96</v>
      </c>
      <c r="Q12">
        <v>0.43200000000000011</v>
      </c>
      <c r="R12">
        <v>2.4E-2</v>
      </c>
      <c r="S12">
        <v>215.55</v>
      </c>
      <c r="T12">
        <v>7.1</v>
      </c>
      <c r="U12">
        <v>1.1096522268801801</v>
      </c>
      <c r="V12">
        <v>5.0392276313174611E-2</v>
      </c>
      <c r="W12">
        <v>11.40508308288171</v>
      </c>
      <c r="X12">
        <v>1.106258907440089</v>
      </c>
      <c r="Y12">
        <v>0.3756719549453032</v>
      </c>
      <c r="Z12">
        <v>0.14537913757391119</v>
      </c>
      <c r="AA12">
        <v>2.7669221032955549E-2</v>
      </c>
      <c r="AB12">
        <v>1.029941101774178</v>
      </c>
      <c r="AC12">
        <v>2.4657534246575339</v>
      </c>
      <c r="AD12">
        <v>28.8</v>
      </c>
      <c r="AE12" s="13" t="s">
        <v>28</v>
      </c>
    </row>
    <row r="13" spans="1:31">
      <c r="A13" t="s">
        <v>49</v>
      </c>
      <c r="B13" t="s">
        <v>50</v>
      </c>
      <c r="C13">
        <v>-0.41</v>
      </c>
      <c r="D13">
        <v>-0.46</v>
      </c>
      <c r="E13">
        <v>-0.41</v>
      </c>
      <c r="F13">
        <v>0.03</v>
      </c>
      <c r="G13">
        <v>0.05</v>
      </c>
      <c r="H13">
        <v>0.03</v>
      </c>
      <c r="I13">
        <v>2.77</v>
      </c>
      <c r="J13">
        <v>0.98</v>
      </c>
      <c r="K13">
        <v>2.77</v>
      </c>
      <c r="L13">
        <v>0.41</v>
      </c>
      <c r="M13">
        <v>0.05</v>
      </c>
      <c r="N13">
        <v>0.41</v>
      </c>
      <c r="O13">
        <v>479.1</v>
      </c>
      <c r="P13">
        <v>6.2</v>
      </c>
      <c r="Q13">
        <v>0.38</v>
      </c>
      <c r="R13">
        <v>0.06</v>
      </c>
      <c r="S13">
        <v>110.5</v>
      </c>
      <c r="T13">
        <v>7</v>
      </c>
      <c r="U13">
        <v>1.683638289466844</v>
      </c>
      <c r="V13">
        <v>8.6324437681521426E-2</v>
      </c>
      <c r="W13">
        <v>7.759547420013539</v>
      </c>
      <c r="X13">
        <v>0.949063483162362</v>
      </c>
      <c r="Y13">
        <v>0.49155504018185298</v>
      </c>
      <c r="Z13">
        <v>0.20677615845758379</v>
      </c>
      <c r="AA13">
        <v>3.3471922357255927E-2</v>
      </c>
      <c r="AB13">
        <v>0.78435858397248759</v>
      </c>
      <c r="AC13">
        <v>3.3123287671232871</v>
      </c>
      <c r="AD13">
        <v>26</v>
      </c>
      <c r="AE13" s="13" t="s">
        <v>28</v>
      </c>
    </row>
    <row r="14" spans="1:31">
      <c r="A14" t="s">
        <v>51</v>
      </c>
      <c r="B14" t="s">
        <v>52</v>
      </c>
      <c r="C14">
        <v>0.06</v>
      </c>
      <c r="D14">
        <v>0</v>
      </c>
      <c r="E14">
        <v>0.06</v>
      </c>
      <c r="F14">
        <v>0.03</v>
      </c>
      <c r="G14">
        <v>7.0000000000000007E-2</v>
      </c>
      <c r="H14">
        <v>0.03</v>
      </c>
      <c r="I14">
        <v>1.05</v>
      </c>
      <c r="J14">
        <v>1.03</v>
      </c>
      <c r="K14">
        <v>1.05</v>
      </c>
      <c r="L14">
        <v>0.09</v>
      </c>
      <c r="M14">
        <v>0.05</v>
      </c>
      <c r="N14">
        <v>0.09</v>
      </c>
      <c r="O14">
        <v>1078</v>
      </c>
      <c r="P14">
        <v>2</v>
      </c>
      <c r="Q14">
        <v>3.2000000000000001E-2</v>
      </c>
      <c r="R14">
        <v>1.4E-2</v>
      </c>
      <c r="S14">
        <v>48.4</v>
      </c>
      <c r="T14">
        <v>0.85</v>
      </c>
      <c r="U14">
        <v>2.085587318210389</v>
      </c>
      <c r="V14">
        <v>5.3538777875299252E-2</v>
      </c>
      <c r="W14">
        <v>2.5045412636642639</v>
      </c>
      <c r="X14">
        <v>0.13577421997043709</v>
      </c>
      <c r="Y14">
        <v>4.3984712275095539E-2</v>
      </c>
      <c r="Z14">
        <v>1.1231846271798219E-3</v>
      </c>
      <c r="AA14">
        <v>1.5488814246532249E-3</v>
      </c>
      <c r="AB14">
        <v>0.12843801352124429</v>
      </c>
      <c r="AC14">
        <v>18.904109589041099</v>
      </c>
      <c r="AD14">
        <v>6.5</v>
      </c>
      <c r="AE14" s="13" t="s">
        <v>33</v>
      </c>
    </row>
    <row r="15" spans="1:31">
      <c r="A15" t="s">
        <v>53</v>
      </c>
      <c r="B15" t="s">
        <v>52</v>
      </c>
      <c r="C15">
        <v>0.06</v>
      </c>
      <c r="D15">
        <v>0</v>
      </c>
      <c r="E15">
        <v>0.06</v>
      </c>
      <c r="F15">
        <v>0.03</v>
      </c>
      <c r="G15">
        <v>7.0000000000000007E-2</v>
      </c>
      <c r="H15">
        <v>0.03</v>
      </c>
      <c r="I15">
        <v>1.05</v>
      </c>
      <c r="J15">
        <v>1.03</v>
      </c>
      <c r="K15">
        <v>1.05</v>
      </c>
      <c r="L15">
        <v>0.09</v>
      </c>
      <c r="M15">
        <v>0.05</v>
      </c>
      <c r="N15">
        <v>0.09</v>
      </c>
      <c r="O15">
        <v>2391</v>
      </c>
      <c r="P15">
        <v>93.5</v>
      </c>
      <c r="Q15">
        <v>9.8000000000000004E-2</v>
      </c>
      <c r="R15">
        <v>7.1500000000000008E-2</v>
      </c>
      <c r="S15">
        <v>8</v>
      </c>
      <c r="T15">
        <v>1</v>
      </c>
      <c r="U15">
        <v>3.547063153159757</v>
      </c>
      <c r="V15">
        <v>0.12970355742938081</v>
      </c>
      <c r="W15">
        <v>0.537551403312307</v>
      </c>
      <c r="X15">
        <v>7.3065110507734482E-2</v>
      </c>
      <c r="Y15">
        <v>6.7193925414038375E-2</v>
      </c>
      <c r="Z15">
        <v>3.803148117530093E-3</v>
      </c>
      <c r="AA15">
        <v>7.0069784204239158E-3</v>
      </c>
      <c r="AB15">
        <v>2.7566738631400359E-2</v>
      </c>
      <c r="AC15">
        <v>18.904109589041099</v>
      </c>
      <c r="AD15">
        <v>6.5</v>
      </c>
      <c r="AE15" s="13" t="s">
        <v>33</v>
      </c>
    </row>
    <row r="16" spans="1:31">
      <c r="A16" t="s">
        <v>54</v>
      </c>
      <c r="B16" t="s">
        <v>52</v>
      </c>
      <c r="C16">
        <v>0.06</v>
      </c>
      <c r="D16">
        <v>0</v>
      </c>
      <c r="E16">
        <v>0.06</v>
      </c>
      <c r="F16">
        <v>0.03</v>
      </c>
      <c r="G16">
        <v>7.0000000000000007E-2</v>
      </c>
      <c r="H16">
        <v>0.03</v>
      </c>
      <c r="I16">
        <v>1.05</v>
      </c>
      <c r="J16">
        <v>1.03</v>
      </c>
      <c r="K16">
        <v>1.05</v>
      </c>
      <c r="L16">
        <v>0.09</v>
      </c>
      <c r="M16">
        <v>0.05</v>
      </c>
      <c r="N16">
        <v>0.09</v>
      </c>
      <c r="O16">
        <v>14002</v>
      </c>
      <c r="P16">
        <v>4556.5</v>
      </c>
      <c r="Q16">
        <v>0.16</v>
      </c>
      <c r="R16">
        <v>0.125</v>
      </c>
      <c r="S16">
        <v>55.94</v>
      </c>
      <c r="T16">
        <v>0.69</v>
      </c>
      <c r="U16">
        <v>5.1891533767728003E-2</v>
      </c>
      <c r="V16">
        <v>1.330552180452508E-3</v>
      </c>
      <c r="W16">
        <v>0.4567989831119158</v>
      </c>
      <c r="X16">
        <v>2.409378251426814E-2</v>
      </c>
      <c r="Y16">
        <v>5.6344529557958876E-3</v>
      </c>
      <c r="Z16">
        <v>7.1272686449468819E-5</v>
      </c>
      <c r="AA16">
        <v>1.295643195610977E-6</v>
      </c>
      <c r="AB16">
        <v>2.342558887753414E-2</v>
      </c>
      <c r="AC16">
        <v>18.904109589041099</v>
      </c>
      <c r="AD16">
        <v>6.5</v>
      </c>
      <c r="AE16" s="13" t="s">
        <v>33</v>
      </c>
    </row>
    <row r="17" spans="1:31">
      <c r="A17" t="s">
        <v>55</v>
      </c>
      <c r="B17" t="s">
        <v>56</v>
      </c>
      <c r="C17">
        <v>0.21</v>
      </c>
      <c r="D17">
        <v>0.2</v>
      </c>
      <c r="E17">
        <v>0.21</v>
      </c>
      <c r="F17">
        <v>0.01</v>
      </c>
      <c r="G17">
        <v>7.0000000000000007E-2</v>
      </c>
      <c r="H17">
        <v>0.01</v>
      </c>
      <c r="I17">
        <v>1.08</v>
      </c>
      <c r="J17">
        <v>1.1100000000000001</v>
      </c>
      <c r="K17">
        <v>1.08</v>
      </c>
      <c r="L17">
        <v>0.09</v>
      </c>
      <c r="M17">
        <v>0.06</v>
      </c>
      <c r="N17">
        <v>0.09</v>
      </c>
      <c r="O17">
        <v>4.2308000000000003</v>
      </c>
      <c r="P17">
        <v>3.7290499999999998E-5</v>
      </c>
      <c r="Q17">
        <v>6.8999999999999999E-3</v>
      </c>
      <c r="R17">
        <v>6.7499999999999999E-3</v>
      </c>
      <c r="S17">
        <v>55.65</v>
      </c>
      <c r="T17">
        <v>0.53</v>
      </c>
      <c r="U17">
        <v>0.1187756408623019</v>
      </c>
      <c r="V17">
        <v>3.0455293008357569E-3</v>
      </c>
      <c r="W17">
        <v>0.87858140876724788</v>
      </c>
      <c r="X17">
        <v>4.5152929766411533E-2</v>
      </c>
      <c r="Y17">
        <v>2.9652585867548801E-3</v>
      </c>
      <c r="Z17">
        <v>1.0543145595536501E-5</v>
      </c>
      <c r="AA17">
        <v>1.9989111295412101E-6</v>
      </c>
      <c r="AB17">
        <v>4.5055456859858872E-2</v>
      </c>
      <c r="AC17">
        <v>0.31506849315068491</v>
      </c>
      <c r="AD17">
        <v>7</v>
      </c>
      <c r="AE17" s="13" t="s">
        <v>1525</v>
      </c>
    </row>
    <row r="18" spans="1:31">
      <c r="A18" t="s">
        <v>57</v>
      </c>
      <c r="B18" t="s">
        <v>58</v>
      </c>
      <c r="C18">
        <v>0.3</v>
      </c>
      <c r="D18">
        <v>0.31</v>
      </c>
      <c r="E18">
        <v>0.3</v>
      </c>
      <c r="F18">
        <v>0.04</v>
      </c>
      <c r="G18">
        <v>0.04</v>
      </c>
      <c r="H18">
        <v>0.04</v>
      </c>
      <c r="I18">
        <v>0.97</v>
      </c>
      <c r="J18">
        <v>1.0149999999999999</v>
      </c>
      <c r="K18">
        <v>0.97</v>
      </c>
      <c r="L18">
        <v>0.09</v>
      </c>
      <c r="M18">
        <v>5.0999999999999997E-2</v>
      </c>
      <c r="N18">
        <v>0.09</v>
      </c>
      <c r="O18">
        <v>14.65314</v>
      </c>
      <c r="P18">
        <v>9.2500000000000004E-4</v>
      </c>
      <c r="Q18">
        <v>2.3E-3</v>
      </c>
      <c r="R18">
        <v>2.0500000000000002E-3</v>
      </c>
      <c r="S18">
        <v>71.47</v>
      </c>
      <c r="T18">
        <v>0.21</v>
      </c>
      <c r="U18">
        <v>0.2395653142796477</v>
      </c>
      <c r="V18">
        <v>7.7279544214491781E-3</v>
      </c>
      <c r="W18">
        <v>0.16792096666914541</v>
      </c>
      <c r="X18">
        <v>1.1486165724229591E-2</v>
      </c>
      <c r="Y18">
        <v>3.8163856061169421E-3</v>
      </c>
      <c r="Z18">
        <v>2.0150838413712081E-6</v>
      </c>
      <c r="AA18">
        <v>8.8286522959592827E-6</v>
      </c>
      <c r="AB18">
        <v>1.083361075284809E-2</v>
      </c>
      <c r="AC18">
        <v>13.15068493150685</v>
      </c>
      <c r="AD18">
        <v>7.55</v>
      </c>
      <c r="AE18" s="13" t="s">
        <v>1525</v>
      </c>
    </row>
    <row r="19" spans="1:31">
      <c r="A19" t="s">
        <v>59</v>
      </c>
      <c r="B19" t="s">
        <v>58</v>
      </c>
      <c r="C19">
        <v>0.3</v>
      </c>
      <c r="D19">
        <v>0.31</v>
      </c>
      <c r="E19">
        <v>0.3</v>
      </c>
      <c r="F19">
        <v>0.04</v>
      </c>
      <c r="G19">
        <v>0.04</v>
      </c>
      <c r="H19">
        <v>0.04</v>
      </c>
      <c r="I19">
        <v>0.97</v>
      </c>
      <c r="J19">
        <v>1.0149999999999999</v>
      </c>
      <c r="K19">
        <v>0.97</v>
      </c>
      <c r="L19">
        <v>0.09</v>
      </c>
      <c r="M19">
        <v>5.0999999999999997E-2</v>
      </c>
      <c r="N19">
        <v>0.09</v>
      </c>
      <c r="O19">
        <v>44.372999999999998</v>
      </c>
      <c r="P19">
        <v>1.9E-2</v>
      </c>
      <c r="Q19">
        <v>7.2000000000000008E-2</v>
      </c>
      <c r="R19">
        <v>1.35E-2</v>
      </c>
      <c r="S19">
        <v>10.48</v>
      </c>
      <c r="T19">
        <v>0.21</v>
      </c>
      <c r="U19">
        <v>5.5202798476321489</v>
      </c>
      <c r="V19">
        <v>0.17948818073455869</v>
      </c>
      <c r="W19">
        <v>3.5914370909468101</v>
      </c>
      <c r="X19">
        <v>0.2340441924252035</v>
      </c>
      <c r="Y19">
        <v>3.1782629123423098E-2</v>
      </c>
      <c r="Z19">
        <v>5.0527705027892016E-3</v>
      </c>
      <c r="AA19">
        <v>7.3160258524074331E-3</v>
      </c>
      <c r="AB19">
        <v>0.2317056187707619</v>
      </c>
      <c r="AC19">
        <v>13.15068493150685</v>
      </c>
      <c r="AD19">
        <v>7.55</v>
      </c>
      <c r="AE19" s="13" t="s">
        <v>1525</v>
      </c>
    </row>
    <row r="20" spans="1:31">
      <c r="A20" t="s">
        <v>60</v>
      </c>
      <c r="B20" t="s">
        <v>58</v>
      </c>
      <c r="C20">
        <v>0.3</v>
      </c>
      <c r="D20">
        <v>0.31</v>
      </c>
      <c r="E20">
        <v>0.3</v>
      </c>
      <c r="F20">
        <v>0.04</v>
      </c>
      <c r="G20">
        <v>0.04</v>
      </c>
      <c r="H20">
        <v>0.04</v>
      </c>
      <c r="I20">
        <v>0.97</v>
      </c>
      <c r="J20">
        <v>1.0149999999999999</v>
      </c>
      <c r="K20">
        <v>0.97</v>
      </c>
      <c r="L20">
        <v>0.09</v>
      </c>
      <c r="M20">
        <v>5.0999999999999997E-2</v>
      </c>
      <c r="N20">
        <v>0.09</v>
      </c>
      <c r="O20">
        <v>4867</v>
      </c>
      <c r="P20">
        <v>25.5</v>
      </c>
      <c r="Q20">
        <v>2.69E-2</v>
      </c>
      <c r="R20">
        <v>3.3750000000000002E-2</v>
      </c>
      <c r="S20">
        <v>45.2</v>
      </c>
      <c r="T20">
        <v>0.4</v>
      </c>
      <c r="U20">
        <v>1.5587112026797131E-2</v>
      </c>
      <c r="V20">
        <v>5.0281006716193662E-4</v>
      </c>
      <c r="W20">
        <v>2.6659525778078941E-2</v>
      </c>
      <c r="X20">
        <v>1.9359786451599241E-3</v>
      </c>
      <c r="Y20">
        <v>8.8865085926929824E-4</v>
      </c>
      <c r="Z20">
        <v>4.2672310168993917E-6</v>
      </c>
      <c r="AA20">
        <v>3.6195330336569528E-8</v>
      </c>
      <c r="AB20">
        <v>1.7199694050373509E-3</v>
      </c>
      <c r="AC20">
        <v>13.15068493150685</v>
      </c>
      <c r="AD20">
        <v>7.55</v>
      </c>
      <c r="AE20" s="13" t="s">
        <v>1525</v>
      </c>
    </row>
    <row r="21" spans="1:31">
      <c r="A21" t="s">
        <v>61</v>
      </c>
      <c r="B21" t="s">
        <v>58</v>
      </c>
      <c r="C21">
        <v>0.3</v>
      </c>
      <c r="D21">
        <v>0.31</v>
      </c>
      <c r="E21">
        <v>0.3</v>
      </c>
      <c r="F21">
        <v>0.04</v>
      </c>
      <c r="G21">
        <v>0.04</v>
      </c>
      <c r="H21">
        <v>0.04</v>
      </c>
      <c r="I21">
        <v>0.97</v>
      </c>
      <c r="J21">
        <v>1.0149999999999999</v>
      </c>
      <c r="K21">
        <v>0.97</v>
      </c>
      <c r="L21">
        <v>0.09</v>
      </c>
      <c r="M21">
        <v>5.0999999999999997E-2</v>
      </c>
      <c r="N21">
        <v>0.09</v>
      </c>
      <c r="O21">
        <v>260.91000000000003</v>
      </c>
      <c r="P21">
        <v>0.36</v>
      </c>
      <c r="Q21">
        <v>0.08</v>
      </c>
      <c r="R21">
        <v>7.9500000000000001E-2</v>
      </c>
      <c r="S21">
        <v>4.8</v>
      </c>
      <c r="T21">
        <v>0.2</v>
      </c>
      <c r="U21">
        <v>0.78093434206780821</v>
      </c>
      <c r="V21">
        <v>2.5204043686445479E-2</v>
      </c>
      <c r="W21">
        <v>0.1759771543297686</v>
      </c>
      <c r="X21">
        <v>1.4534524477431291E-2</v>
      </c>
      <c r="Y21">
        <v>8.5150235966017038E-3</v>
      </c>
      <c r="Z21">
        <v>3.136847670762364E-3</v>
      </c>
      <c r="AA21">
        <v>8.9830094093807357E-5</v>
      </c>
      <c r="AB21">
        <v>1.135336479546894E-2</v>
      </c>
      <c r="AC21">
        <v>13.15068493150685</v>
      </c>
      <c r="AD21">
        <v>7.55</v>
      </c>
      <c r="AE21" s="13" t="s">
        <v>1525</v>
      </c>
    </row>
    <row r="22" spans="1:31">
      <c r="A22" t="s">
        <v>62</v>
      </c>
      <c r="B22" t="s">
        <v>63</v>
      </c>
      <c r="C22">
        <v>-0.1</v>
      </c>
      <c r="D22">
        <v>-0.13</v>
      </c>
      <c r="E22">
        <v>-0.1</v>
      </c>
      <c r="F22">
        <v>0.02</v>
      </c>
      <c r="G22">
        <v>0.02</v>
      </c>
      <c r="H22">
        <v>0.02</v>
      </c>
      <c r="I22">
        <v>1.6</v>
      </c>
      <c r="J22">
        <v>1.7</v>
      </c>
      <c r="K22">
        <v>1.6</v>
      </c>
      <c r="L22">
        <v>0.19</v>
      </c>
      <c r="M22">
        <v>0.2</v>
      </c>
      <c r="N22">
        <v>0.19</v>
      </c>
      <c r="O22">
        <v>899</v>
      </c>
      <c r="P22">
        <v>19</v>
      </c>
      <c r="Q22">
        <v>0.13400000000000001</v>
      </c>
      <c r="R22">
        <v>5.1999999999999998E-2</v>
      </c>
      <c r="S22">
        <v>31.52</v>
      </c>
      <c r="T22">
        <v>1.2</v>
      </c>
      <c r="U22">
        <v>2.0946364767807588</v>
      </c>
      <c r="V22">
        <v>8.5096790094406766E-2</v>
      </c>
      <c r="W22">
        <v>2.0249661465987892</v>
      </c>
      <c r="X22">
        <v>0.17816817746169691</v>
      </c>
      <c r="Y22">
        <v>7.709261979437014E-2</v>
      </c>
      <c r="Z22">
        <v>3.956381250561046E-3</v>
      </c>
      <c r="AA22">
        <v>9.2593796642277421E-3</v>
      </c>
      <c r="AB22">
        <v>0.16030981993907081</v>
      </c>
      <c r="AC22">
        <v>1.3452054794520549</v>
      </c>
      <c r="AD22">
        <v>9.3000000000000007</v>
      </c>
      <c r="AE22" s="13" t="s">
        <v>28</v>
      </c>
    </row>
    <row r="23" spans="1:31">
      <c r="A23" t="s">
        <v>64</v>
      </c>
      <c r="B23" t="s">
        <v>65</v>
      </c>
      <c r="C23">
        <v>-0.01</v>
      </c>
      <c r="D23">
        <v>-0.01</v>
      </c>
      <c r="E23">
        <v>-0.01</v>
      </c>
      <c r="F23">
        <v>0.01</v>
      </c>
      <c r="H23">
        <v>0.01</v>
      </c>
      <c r="I23">
        <v>0.93</v>
      </c>
      <c r="J23">
        <v>0.95</v>
      </c>
      <c r="K23">
        <v>0.93</v>
      </c>
      <c r="L23">
        <v>7.0000000000000007E-2</v>
      </c>
      <c r="M23">
        <v>0.03</v>
      </c>
      <c r="N23">
        <v>7.0000000000000007E-2</v>
      </c>
      <c r="O23">
        <v>4.2149999999999999</v>
      </c>
      <c r="P23">
        <v>5.9999999999999995E-4</v>
      </c>
      <c r="Q23">
        <v>0.12</v>
      </c>
      <c r="R23">
        <v>0.11</v>
      </c>
      <c r="S23">
        <v>2.12</v>
      </c>
      <c r="T23">
        <v>0.23</v>
      </c>
      <c r="U23">
        <v>5.0047120400824208E-2</v>
      </c>
      <c r="V23">
        <v>1.4197844091361439E-3</v>
      </c>
      <c r="W23">
        <v>1.6047749121148171E-2</v>
      </c>
      <c r="X23">
        <v>1.9764630733082522E-3</v>
      </c>
      <c r="Y23">
        <v>1.7410293857849429E-3</v>
      </c>
      <c r="Z23">
        <v>2.149252114439487E-4</v>
      </c>
      <c r="AA23">
        <v>7.614590330319418E-7</v>
      </c>
      <c r="AB23">
        <v>9.1051058843393874E-4</v>
      </c>
      <c r="AC23">
        <v>4.6575342465753424</v>
      </c>
      <c r="AD23">
        <v>2.17</v>
      </c>
      <c r="AE23" s="13" t="s">
        <v>1525</v>
      </c>
    </row>
    <row r="24" spans="1:31">
      <c r="A24" t="s">
        <v>67</v>
      </c>
      <c r="B24" t="s">
        <v>65</v>
      </c>
      <c r="C24">
        <v>-0.01</v>
      </c>
      <c r="D24">
        <v>-0.01</v>
      </c>
      <c r="E24">
        <v>-0.01</v>
      </c>
      <c r="F24">
        <v>0.01</v>
      </c>
      <c r="H24">
        <v>0.01</v>
      </c>
      <c r="I24">
        <v>0.93</v>
      </c>
      <c r="J24">
        <v>0.95</v>
      </c>
      <c r="K24">
        <v>0.93</v>
      </c>
      <c r="L24">
        <v>7.0000000000000007E-2</v>
      </c>
      <c r="M24">
        <v>0.03</v>
      </c>
      <c r="N24">
        <v>7.0000000000000007E-2</v>
      </c>
      <c r="O24">
        <v>38.021000000000001</v>
      </c>
      <c r="P24">
        <v>3.4000000000000002E-2</v>
      </c>
      <c r="Q24">
        <v>0.14000000000000001</v>
      </c>
      <c r="R24">
        <v>0.06</v>
      </c>
      <c r="S24">
        <v>2.12</v>
      </c>
      <c r="T24">
        <v>0.23</v>
      </c>
      <c r="U24">
        <v>0.21686846140995611</v>
      </c>
      <c r="V24">
        <v>6.1536551092667849E-3</v>
      </c>
      <c r="W24">
        <v>3.3317628564800077E-2</v>
      </c>
      <c r="X24">
        <v>4.0891000111793353E-3</v>
      </c>
      <c r="Y24">
        <v>3.6146483820301968E-3</v>
      </c>
      <c r="Z24">
        <v>2.8546315783794439E-4</v>
      </c>
      <c r="AA24">
        <v>9.9313482128578352E-6</v>
      </c>
      <c r="AB24">
        <v>1.89036190438582E-3</v>
      </c>
      <c r="AC24">
        <v>4.6575342465753424</v>
      </c>
      <c r="AD24">
        <v>2.17</v>
      </c>
      <c r="AE24" s="13" t="s">
        <v>1525</v>
      </c>
    </row>
    <row r="25" spans="1:31">
      <c r="A25" t="s">
        <v>68</v>
      </c>
      <c r="B25" t="s">
        <v>65</v>
      </c>
      <c r="C25">
        <v>-0.01</v>
      </c>
      <c r="D25">
        <v>-0.01</v>
      </c>
      <c r="E25">
        <v>-0.01</v>
      </c>
      <c r="F25">
        <v>0.01</v>
      </c>
      <c r="H25">
        <v>0.01</v>
      </c>
      <c r="I25">
        <v>0.93</v>
      </c>
      <c r="J25">
        <v>0.95</v>
      </c>
      <c r="K25">
        <v>0.93</v>
      </c>
      <c r="L25">
        <v>7.0000000000000007E-2</v>
      </c>
      <c r="M25">
        <v>0.03</v>
      </c>
      <c r="N25">
        <v>7.0000000000000007E-2</v>
      </c>
      <c r="O25">
        <v>123.01</v>
      </c>
      <c r="P25">
        <v>0.55000000000000004</v>
      </c>
      <c r="Q25">
        <v>0.35</v>
      </c>
      <c r="R25">
        <v>0.09</v>
      </c>
      <c r="S25">
        <v>3.25</v>
      </c>
      <c r="T25">
        <v>0.39</v>
      </c>
      <c r="U25">
        <v>0.47439596584197657</v>
      </c>
      <c r="V25">
        <v>1.353212796599682E-2</v>
      </c>
      <c r="W25">
        <v>7.1468684457867304E-2</v>
      </c>
      <c r="X25">
        <v>9.8279189347802078E-3</v>
      </c>
      <c r="Y25">
        <v>8.5762421349440746E-3</v>
      </c>
      <c r="Z25">
        <v>2.565542519000364E-3</v>
      </c>
      <c r="AA25">
        <v>1.065164795594586E-4</v>
      </c>
      <c r="AB25">
        <v>4.0549608203045272E-3</v>
      </c>
      <c r="AC25">
        <v>4.6575342465753424</v>
      </c>
      <c r="AD25">
        <v>2.17</v>
      </c>
      <c r="AE25" s="13" t="s">
        <v>1525</v>
      </c>
    </row>
    <row r="26" spans="1:31">
      <c r="A26" t="s">
        <v>69</v>
      </c>
      <c r="B26" t="s">
        <v>70</v>
      </c>
      <c r="C26">
        <v>0.21</v>
      </c>
      <c r="D26">
        <v>0.21</v>
      </c>
      <c r="E26">
        <v>0.21</v>
      </c>
      <c r="F26">
        <v>0.05</v>
      </c>
      <c r="G26">
        <v>0.1</v>
      </c>
      <c r="H26">
        <v>0.05</v>
      </c>
      <c r="I26">
        <v>1.63</v>
      </c>
      <c r="J26">
        <v>1.52</v>
      </c>
      <c r="K26">
        <v>1.63</v>
      </c>
      <c r="L26">
        <v>0.31</v>
      </c>
      <c r="M26">
        <v>0.3</v>
      </c>
      <c r="N26">
        <v>0.31</v>
      </c>
      <c r="O26">
        <v>796</v>
      </c>
      <c r="P26">
        <v>7.4</v>
      </c>
      <c r="Q26">
        <v>0.22</v>
      </c>
      <c r="R26">
        <v>7.0000000000000007E-2</v>
      </c>
      <c r="S26">
        <v>41.8</v>
      </c>
      <c r="T26">
        <v>2.4</v>
      </c>
      <c r="U26">
        <v>1.802420210399911</v>
      </c>
      <c r="V26">
        <v>6.4141777865989444E-2</v>
      </c>
      <c r="W26">
        <v>2.4288621086898661</v>
      </c>
      <c r="X26">
        <v>0.26880493056103061</v>
      </c>
      <c r="Y26">
        <v>0.21637969787882999</v>
      </c>
      <c r="Z26">
        <v>2.0810324064662249E-2</v>
      </c>
      <c r="AA26">
        <v>1.803873125719866E-2</v>
      </c>
      <c r="AB26">
        <v>0.15709058414412069</v>
      </c>
      <c r="AC26">
        <v>2.5</v>
      </c>
      <c r="AD26">
        <v>21</v>
      </c>
      <c r="AE26" s="13" t="s">
        <v>25</v>
      </c>
    </row>
    <row r="27" spans="1:31">
      <c r="A27" t="s">
        <v>71</v>
      </c>
      <c r="B27" t="s">
        <v>72</v>
      </c>
      <c r="C27">
        <v>-0.03</v>
      </c>
      <c r="D27">
        <v>-0.11</v>
      </c>
      <c r="E27">
        <v>-0.03</v>
      </c>
      <c r="F27">
        <v>0.02</v>
      </c>
      <c r="H27">
        <v>0.02</v>
      </c>
      <c r="I27">
        <v>1.05</v>
      </c>
      <c r="J27">
        <v>0.92</v>
      </c>
      <c r="K27">
        <v>1.05</v>
      </c>
      <c r="L27">
        <v>0.09</v>
      </c>
      <c r="N27">
        <v>0.09</v>
      </c>
      <c r="O27">
        <v>116.67</v>
      </c>
      <c r="P27">
        <v>0.01</v>
      </c>
      <c r="Q27">
        <v>0.43</v>
      </c>
      <c r="R27">
        <v>3.5000000000000001E-3</v>
      </c>
      <c r="S27">
        <v>316.3</v>
      </c>
      <c r="T27">
        <v>1.7</v>
      </c>
      <c r="U27">
        <v>0.47217423848282669</v>
      </c>
      <c r="V27">
        <v>1.2224581516063661E-2</v>
      </c>
      <c r="W27">
        <v>7.1045748771380293</v>
      </c>
      <c r="X27">
        <v>0.37004128213773291</v>
      </c>
      <c r="Y27">
        <v>3.8184563045003637E-2</v>
      </c>
      <c r="Z27">
        <v>1.186959979575208E-2</v>
      </c>
      <c r="AA27">
        <v>8.9298020652745056E-5</v>
      </c>
      <c r="AB27">
        <v>0.36787442729517311</v>
      </c>
      <c r="AC27">
        <v>21.42936939726027</v>
      </c>
      <c r="AD27">
        <v>6.08</v>
      </c>
      <c r="AE27" s="13" t="s">
        <v>1525</v>
      </c>
    </row>
    <row r="28" spans="1:31">
      <c r="A28" t="s">
        <v>73</v>
      </c>
      <c r="B28" t="s">
        <v>74</v>
      </c>
      <c r="C28">
        <v>0.02</v>
      </c>
      <c r="D28">
        <v>0</v>
      </c>
      <c r="E28">
        <v>0.02</v>
      </c>
      <c r="F28">
        <v>0.04</v>
      </c>
      <c r="G28">
        <v>0.04</v>
      </c>
      <c r="H28">
        <v>0.04</v>
      </c>
      <c r="I28">
        <v>1.96</v>
      </c>
      <c r="J28">
        <v>2.4900000000000002</v>
      </c>
      <c r="K28">
        <v>1.96</v>
      </c>
      <c r="L28">
        <v>0.26</v>
      </c>
      <c r="M28">
        <v>0.14499999999999999</v>
      </c>
      <c r="N28">
        <v>0.26</v>
      </c>
      <c r="O28">
        <v>691.9</v>
      </c>
      <c r="P28">
        <v>3.6</v>
      </c>
      <c r="Q28">
        <v>0.11700000000000001</v>
      </c>
      <c r="R28">
        <v>4.8000000000000001E-2</v>
      </c>
      <c r="S28">
        <v>38.299999999999997</v>
      </c>
      <c r="T28">
        <v>2</v>
      </c>
      <c r="U28">
        <v>1.9768776771853021</v>
      </c>
      <c r="V28">
        <v>5.5593206128950738E-2</v>
      </c>
      <c r="W28">
        <v>2.7566985957574102</v>
      </c>
      <c r="X28">
        <v>0.2113416086998566</v>
      </c>
      <c r="Y28">
        <v>0.1439529292823713</v>
      </c>
      <c r="Z28">
        <v>1.5696488545472589E-2</v>
      </c>
      <c r="AA28">
        <v>4.781093098582009E-3</v>
      </c>
      <c r="AB28">
        <v>0.15386224720506469</v>
      </c>
      <c r="AC28">
        <v>9.8630136986301373</v>
      </c>
      <c r="AD28">
        <v>10.8</v>
      </c>
      <c r="AE28" s="13" t="s">
        <v>25</v>
      </c>
    </row>
    <row r="29" spans="1:31">
      <c r="A29" t="s">
        <v>75</v>
      </c>
      <c r="B29" t="s">
        <v>76</v>
      </c>
      <c r="C29">
        <v>-0.03</v>
      </c>
      <c r="D29">
        <v>-0.03</v>
      </c>
      <c r="E29">
        <v>-0.03</v>
      </c>
      <c r="F29">
        <v>0.02</v>
      </c>
      <c r="G29">
        <v>0.02</v>
      </c>
      <c r="H29">
        <v>0.02</v>
      </c>
      <c r="I29">
        <v>2.39</v>
      </c>
      <c r="J29">
        <v>1.8</v>
      </c>
      <c r="K29">
        <v>2.39</v>
      </c>
      <c r="L29">
        <v>0.17</v>
      </c>
      <c r="M29">
        <v>0.1</v>
      </c>
      <c r="N29">
        <v>0.17</v>
      </c>
      <c r="O29">
        <v>93.4</v>
      </c>
      <c r="P29">
        <v>4.5</v>
      </c>
      <c r="Q29">
        <v>0.06</v>
      </c>
      <c r="R29">
        <v>0.18</v>
      </c>
      <c r="S29">
        <v>46.1</v>
      </c>
      <c r="T29">
        <v>4</v>
      </c>
      <c r="U29">
        <v>0.53889229582859499</v>
      </c>
      <c r="V29">
        <v>2.1514213588158141E-2</v>
      </c>
      <c r="W29">
        <v>1.83587102163614</v>
      </c>
      <c r="X29">
        <v>0.18417912432772829</v>
      </c>
      <c r="Y29">
        <v>0.15929466565172579</v>
      </c>
      <c r="Z29">
        <v>9.9495217952982277E-3</v>
      </c>
      <c r="AA29">
        <v>2.9484009983449799E-2</v>
      </c>
      <c r="AB29">
        <v>8.7056645377445979E-2</v>
      </c>
      <c r="AC29">
        <v>5.1726027397260266</v>
      </c>
      <c r="AD29">
        <v>17.2</v>
      </c>
      <c r="AE29" s="13" t="s">
        <v>77</v>
      </c>
    </row>
    <row r="30" spans="1:31">
      <c r="A30" t="s">
        <v>78</v>
      </c>
      <c r="B30" t="s">
        <v>79</v>
      </c>
      <c r="C30">
        <v>-7.0000000000000007E-2</v>
      </c>
      <c r="D30">
        <v>-0.06</v>
      </c>
      <c r="E30">
        <v>-7.0000000000000007E-2</v>
      </c>
      <c r="F30">
        <v>0.04</v>
      </c>
      <c r="G30">
        <v>0.03</v>
      </c>
      <c r="H30">
        <v>0.04</v>
      </c>
      <c r="I30">
        <v>2.61</v>
      </c>
      <c r="J30">
        <v>2.4</v>
      </c>
      <c r="K30">
        <v>2.61</v>
      </c>
      <c r="L30">
        <v>0.46</v>
      </c>
      <c r="M30">
        <v>0.4</v>
      </c>
      <c r="N30">
        <v>0.46</v>
      </c>
      <c r="O30">
        <v>952.7</v>
      </c>
      <c r="P30">
        <v>8.8000000000000007</v>
      </c>
      <c r="Q30">
        <v>0.20599999999999999</v>
      </c>
      <c r="R30">
        <v>2.9000000000000001E-2</v>
      </c>
      <c r="S30">
        <v>62.8</v>
      </c>
      <c r="T30">
        <v>1.5</v>
      </c>
      <c r="U30">
        <v>2.2801247913017622</v>
      </c>
      <c r="V30">
        <v>9.7117559272154555E-2</v>
      </c>
      <c r="W30">
        <v>4.3030057392976993</v>
      </c>
      <c r="X30">
        <v>0.37817316217831037</v>
      </c>
      <c r="Y30">
        <v>0.1027787995055183</v>
      </c>
      <c r="Z30">
        <v>2.684536624869404E-2</v>
      </c>
      <c r="AA30">
        <v>1.324881932256387E-2</v>
      </c>
      <c r="AB30">
        <v>0.36270546461513181</v>
      </c>
      <c r="AC30">
        <v>4.493150684931507</v>
      </c>
      <c r="AD30">
        <v>9.1999999999999993</v>
      </c>
      <c r="AE30" s="13" t="s">
        <v>25</v>
      </c>
    </row>
    <row r="31" spans="1:31">
      <c r="A31" t="s">
        <v>80</v>
      </c>
      <c r="B31" t="s">
        <v>81</v>
      </c>
      <c r="C31">
        <v>0</v>
      </c>
      <c r="D31">
        <v>-0.03</v>
      </c>
      <c r="E31">
        <v>0</v>
      </c>
      <c r="F31">
        <v>0.05</v>
      </c>
      <c r="G31">
        <v>0.1</v>
      </c>
      <c r="H31">
        <v>0.05</v>
      </c>
      <c r="I31">
        <v>2.14</v>
      </c>
      <c r="J31">
        <v>1.4</v>
      </c>
      <c r="K31">
        <v>2.14</v>
      </c>
      <c r="L31">
        <v>0.43</v>
      </c>
      <c r="M31">
        <v>0.1</v>
      </c>
      <c r="N31">
        <v>0.43</v>
      </c>
      <c r="O31">
        <v>181.4</v>
      </c>
      <c r="P31">
        <v>0.1</v>
      </c>
      <c r="Q31">
        <v>2.7E-2</v>
      </c>
      <c r="R31">
        <v>2.5999999999999999E-2</v>
      </c>
      <c r="S31">
        <v>91</v>
      </c>
      <c r="T31">
        <v>2.2999999999999998</v>
      </c>
      <c r="U31">
        <v>0.68826273496211055</v>
      </c>
      <c r="V31">
        <v>3.9975656076792307E-2</v>
      </c>
      <c r="W31">
        <v>3.0647938931139498</v>
      </c>
      <c r="X31">
        <v>0.35603113021347621</v>
      </c>
      <c r="Y31">
        <v>3.0145513702760172E-3</v>
      </c>
      <c r="Z31">
        <v>2.153054889980788E-3</v>
      </c>
      <c r="AA31">
        <v>5.6317418102057142E-4</v>
      </c>
      <c r="AB31">
        <v>0.35601141182636797</v>
      </c>
      <c r="AC31">
        <v>11.506849315068489</v>
      </c>
      <c r="AD31">
        <v>18.899999999999999</v>
      </c>
      <c r="AE31" s="13" t="s">
        <v>25</v>
      </c>
    </row>
    <row r="32" spans="1:31">
      <c r="A32" t="s">
        <v>82</v>
      </c>
      <c r="B32" t="s">
        <v>83</v>
      </c>
      <c r="C32">
        <v>-0.24</v>
      </c>
      <c r="D32">
        <v>-0.27</v>
      </c>
      <c r="E32">
        <v>-0.24</v>
      </c>
      <c r="F32">
        <v>0.03</v>
      </c>
      <c r="G32">
        <v>0.05</v>
      </c>
      <c r="H32">
        <v>0.03</v>
      </c>
      <c r="I32">
        <v>3.28</v>
      </c>
      <c r="J32">
        <v>1.1299999999999999</v>
      </c>
      <c r="K32">
        <v>3.28</v>
      </c>
      <c r="L32">
        <v>0.31</v>
      </c>
      <c r="M32">
        <v>0.11</v>
      </c>
      <c r="N32">
        <v>0.31</v>
      </c>
      <c r="O32">
        <v>628.96</v>
      </c>
      <c r="P32">
        <v>0.9</v>
      </c>
      <c r="Q32">
        <v>0.1</v>
      </c>
      <c r="R32">
        <v>0.05</v>
      </c>
      <c r="S32">
        <v>142.1</v>
      </c>
      <c r="T32">
        <v>7.2</v>
      </c>
      <c r="U32">
        <v>1.498670715271271</v>
      </c>
      <c r="V32">
        <v>4.8650377559485522E-2</v>
      </c>
      <c r="W32">
        <v>6.4681257038529623</v>
      </c>
      <c r="X32">
        <v>0.53355664577061712</v>
      </c>
      <c r="Y32">
        <v>0.32773050716214869</v>
      </c>
      <c r="Z32">
        <v>3.2667301534610907E-2</v>
      </c>
      <c r="AA32">
        <v>3.080255430750984E-3</v>
      </c>
      <c r="AB32">
        <v>0.41976037016154921</v>
      </c>
      <c r="AC32">
        <v>32.909589041095892</v>
      </c>
      <c r="AD32">
        <v>85.8</v>
      </c>
      <c r="AE32" s="13" t="s">
        <v>1525</v>
      </c>
    </row>
    <row r="33" spans="1:31">
      <c r="A33" t="s">
        <v>85</v>
      </c>
      <c r="B33" t="s">
        <v>86</v>
      </c>
      <c r="C33">
        <v>-0.16</v>
      </c>
      <c r="E33">
        <v>-0.16</v>
      </c>
      <c r="F33">
        <v>0.03</v>
      </c>
      <c r="H33">
        <v>0.03</v>
      </c>
      <c r="I33">
        <v>2.21</v>
      </c>
      <c r="K33">
        <v>2.21</v>
      </c>
      <c r="L33">
        <v>0.43</v>
      </c>
      <c r="N33">
        <v>0.43</v>
      </c>
      <c r="O33">
        <v>380</v>
      </c>
      <c r="P33">
        <v>0.3</v>
      </c>
      <c r="Q33">
        <v>0.25</v>
      </c>
      <c r="R33">
        <v>0.03</v>
      </c>
      <c r="S33">
        <v>41.1</v>
      </c>
      <c r="T33">
        <v>0.8</v>
      </c>
      <c r="U33">
        <v>1.129651201123421</v>
      </c>
      <c r="V33">
        <v>6.2289369968711643E-2</v>
      </c>
      <c r="W33">
        <v>1.714746435775387</v>
      </c>
      <c r="X33">
        <v>0.19250785671530909</v>
      </c>
      <c r="Y33">
        <v>3.3377059577136492E-2</v>
      </c>
      <c r="Z33">
        <v>1.3717971486203091E-2</v>
      </c>
      <c r="AA33">
        <v>4.5124906204615438E-4</v>
      </c>
      <c r="AB33">
        <v>0.1890948450479123</v>
      </c>
      <c r="AC33">
        <v>6.3</v>
      </c>
      <c r="AD33">
        <v>17.8</v>
      </c>
      <c r="AE33" s="13" t="s">
        <v>25</v>
      </c>
    </row>
    <row r="34" spans="1:31">
      <c r="A34" t="s">
        <v>87</v>
      </c>
      <c r="B34" t="s">
        <v>88</v>
      </c>
      <c r="D34" s="2"/>
      <c r="E34">
        <v>0.3</v>
      </c>
      <c r="G34" s="2"/>
      <c r="H34">
        <v>0</v>
      </c>
      <c r="J34" s="2"/>
      <c r="K34">
        <v>0.93400000000000005</v>
      </c>
      <c r="M34" s="2"/>
      <c r="N34">
        <v>6.0000000000000001E-3</v>
      </c>
      <c r="O34">
        <v>3.2357</v>
      </c>
      <c r="P34">
        <v>8.0000000000000004E-4</v>
      </c>
      <c r="Q34">
        <v>0.34</v>
      </c>
      <c r="R34">
        <v>0.32</v>
      </c>
      <c r="S34">
        <v>0.51</v>
      </c>
      <c r="T34">
        <v>0.04</v>
      </c>
      <c r="U34">
        <v>4.1869638867795149E-2</v>
      </c>
      <c r="V34">
        <v>8.9921833608511424E-5</v>
      </c>
      <c r="W34">
        <v>3.3342029601052068E-3</v>
      </c>
      <c r="X34">
        <v>4.8665725202395041E-4</v>
      </c>
      <c r="Y34">
        <v>2.6150611451805541E-4</v>
      </c>
      <c r="Z34">
        <v>4.101778404109527E-4</v>
      </c>
      <c r="AA34">
        <v>2.7478468008820002E-7</v>
      </c>
      <c r="AB34">
        <v>1.427924179916577E-5</v>
      </c>
      <c r="AC34">
        <v>3.2876712328767121</v>
      </c>
      <c r="AD34">
        <v>1.2</v>
      </c>
      <c r="AE34" s="13" t="s">
        <v>89</v>
      </c>
    </row>
    <row r="35" spans="1:31">
      <c r="A35" t="s">
        <v>90</v>
      </c>
      <c r="B35" t="s">
        <v>91</v>
      </c>
      <c r="D35">
        <v>0</v>
      </c>
      <c r="E35">
        <v>0</v>
      </c>
      <c r="G35">
        <v>0.5</v>
      </c>
      <c r="H35">
        <v>0</v>
      </c>
      <c r="J35">
        <v>0.9</v>
      </c>
      <c r="K35">
        <v>0.9</v>
      </c>
      <c r="M35" s="2"/>
      <c r="N35">
        <v>0</v>
      </c>
      <c r="O35">
        <v>24.84</v>
      </c>
      <c r="P35">
        <v>0.03</v>
      </c>
      <c r="Q35">
        <v>0.35</v>
      </c>
      <c r="R35">
        <v>0.06</v>
      </c>
      <c r="S35">
        <v>1529</v>
      </c>
      <c r="T35">
        <v>160</v>
      </c>
      <c r="U35">
        <v>0.1609360438269207</v>
      </c>
      <c r="V35">
        <v>1.2957813512634521E-4</v>
      </c>
      <c r="W35">
        <v>1.9162554689680811E-2</v>
      </c>
      <c r="X35">
        <v>2.0570231656670199E-3</v>
      </c>
      <c r="Y35">
        <v>2.0052379008168278E-3</v>
      </c>
      <c r="Z35">
        <v>4.5859105240261767E-4</v>
      </c>
      <c r="AA35">
        <v>7.7143939974560505E-6</v>
      </c>
      <c r="AB35">
        <v>0</v>
      </c>
      <c r="AC35">
        <v>4.0271717808219174</v>
      </c>
      <c r="AD35">
        <v>0.28000000000000003</v>
      </c>
      <c r="AE35" s="13" t="s">
        <v>92</v>
      </c>
    </row>
    <row r="36" spans="1:31">
      <c r="A36" t="s">
        <v>93</v>
      </c>
      <c r="B36" t="s">
        <v>94</v>
      </c>
      <c r="C36">
        <v>-0.34</v>
      </c>
      <c r="E36">
        <v>-0.34</v>
      </c>
      <c r="F36">
        <v>0.08</v>
      </c>
      <c r="H36">
        <v>0.08</v>
      </c>
      <c r="I36">
        <v>0.75</v>
      </c>
      <c r="K36">
        <v>0.75</v>
      </c>
      <c r="L36">
        <v>0.14000000000000001</v>
      </c>
      <c r="N36">
        <v>0.14000000000000001</v>
      </c>
      <c r="O36">
        <v>3.8731</v>
      </c>
      <c r="P36">
        <v>8.0000000000000004E-4</v>
      </c>
      <c r="Q36">
        <v>0.03</v>
      </c>
      <c r="R36">
        <v>0.1</v>
      </c>
      <c r="S36">
        <v>4.0599999999999996</v>
      </c>
      <c r="T36">
        <v>1.1850000000000001</v>
      </c>
      <c r="U36">
        <v>4.095313712253533E-2</v>
      </c>
      <c r="V36">
        <v>1.1189523834492111E-3</v>
      </c>
      <c r="W36">
        <v>2.2548282243391261E-2</v>
      </c>
      <c r="X36">
        <v>6.6959019365394239E-3</v>
      </c>
      <c r="Y36">
        <v>6.5812104577385819E-3</v>
      </c>
      <c r="Z36">
        <v>6.7705781933914295E-5</v>
      </c>
      <c r="AA36">
        <v>1.552470957347948E-6</v>
      </c>
      <c r="AB36">
        <v>1.2321465706771179E-3</v>
      </c>
      <c r="AC36">
        <v>8.0958904109589049</v>
      </c>
      <c r="AD36">
        <v>2.7</v>
      </c>
      <c r="AE36" s="13" t="s">
        <v>1525</v>
      </c>
    </row>
    <row r="37" spans="1:31">
      <c r="A37" t="s">
        <v>96</v>
      </c>
      <c r="B37" t="s">
        <v>94</v>
      </c>
      <c r="C37">
        <v>-0.34</v>
      </c>
      <c r="E37">
        <v>-0.34</v>
      </c>
      <c r="F37">
        <v>0.08</v>
      </c>
      <c r="H37">
        <v>0.08</v>
      </c>
      <c r="I37">
        <v>0.75</v>
      </c>
      <c r="K37">
        <v>0.75</v>
      </c>
      <c r="L37">
        <v>0.14000000000000001</v>
      </c>
      <c r="N37">
        <v>0.14000000000000001</v>
      </c>
      <c r="O37">
        <v>125.4</v>
      </c>
      <c r="P37">
        <v>0.6</v>
      </c>
      <c r="Q37">
        <v>0.16</v>
      </c>
      <c r="R37">
        <v>0.16</v>
      </c>
      <c r="S37">
        <v>8.36</v>
      </c>
      <c r="T37">
        <v>1.915</v>
      </c>
      <c r="U37">
        <v>0.41601889841908329</v>
      </c>
      <c r="V37">
        <v>1.144383646876085E-2</v>
      </c>
      <c r="W37">
        <v>0.1461405732191855</v>
      </c>
      <c r="X37">
        <v>3.4629621169784512E-2</v>
      </c>
      <c r="Y37">
        <v>3.3475980587887588E-2</v>
      </c>
      <c r="Z37">
        <v>3.839489608385825E-3</v>
      </c>
      <c r="AA37">
        <v>2.3307906414543139E-4</v>
      </c>
      <c r="AB37">
        <v>7.9858236731795342E-3</v>
      </c>
      <c r="AC37">
        <v>8.0958904109589049</v>
      </c>
      <c r="AD37">
        <v>2.7</v>
      </c>
      <c r="AE37" s="13" t="s">
        <v>1525</v>
      </c>
    </row>
    <row r="38" spans="1:31">
      <c r="A38" t="s">
        <v>97</v>
      </c>
      <c r="B38" t="s">
        <v>94</v>
      </c>
      <c r="C38">
        <v>-0.34</v>
      </c>
      <c r="E38">
        <v>-0.34</v>
      </c>
      <c r="F38">
        <v>0.08</v>
      </c>
      <c r="H38">
        <v>0.08</v>
      </c>
      <c r="I38">
        <v>0.75</v>
      </c>
      <c r="K38">
        <v>0.75</v>
      </c>
      <c r="L38">
        <v>0.14000000000000001</v>
      </c>
      <c r="N38">
        <v>0.14000000000000001</v>
      </c>
      <c r="O38">
        <v>496</v>
      </c>
      <c r="P38">
        <v>25.5</v>
      </c>
      <c r="Q38">
        <v>0.03</v>
      </c>
      <c r="R38">
        <v>0.125</v>
      </c>
      <c r="S38">
        <v>3.17</v>
      </c>
      <c r="T38">
        <v>1.7150000000000001</v>
      </c>
      <c r="U38">
        <v>1.0404849905195961</v>
      </c>
      <c r="V38">
        <v>4.5606418227720588E-2</v>
      </c>
      <c r="W38">
        <v>8.8740324625875056E-2</v>
      </c>
      <c r="X38">
        <v>4.8278738137425087E-2</v>
      </c>
      <c r="Y38">
        <v>4.8009355436396131E-2</v>
      </c>
      <c r="Z38">
        <v>3.3307598573419219E-4</v>
      </c>
      <c r="AA38">
        <v>1.520751530886971E-3</v>
      </c>
      <c r="AB38">
        <v>4.8491980669877087E-3</v>
      </c>
      <c r="AC38">
        <v>8.0958904109589049</v>
      </c>
      <c r="AD38">
        <v>2.7</v>
      </c>
      <c r="AE38" s="13" t="s">
        <v>1525</v>
      </c>
    </row>
    <row r="39" spans="1:31">
      <c r="A39" t="s">
        <v>98</v>
      </c>
      <c r="B39" t="s">
        <v>99</v>
      </c>
      <c r="C39">
        <v>0</v>
      </c>
      <c r="E39">
        <v>0</v>
      </c>
      <c r="F39">
        <v>0.08</v>
      </c>
      <c r="H39">
        <v>0.08</v>
      </c>
      <c r="I39">
        <v>0.75</v>
      </c>
      <c r="K39">
        <v>0.75</v>
      </c>
      <c r="L39">
        <v>7.0000000000000007E-2</v>
      </c>
      <c r="N39">
        <v>7.0000000000000007E-2</v>
      </c>
      <c r="O39">
        <v>5.6</v>
      </c>
      <c r="P39">
        <v>0.02</v>
      </c>
      <c r="Q39">
        <v>0.15</v>
      </c>
      <c r="R39">
        <v>0.15</v>
      </c>
      <c r="S39">
        <v>6.5</v>
      </c>
      <c r="T39">
        <v>0.1</v>
      </c>
      <c r="U39">
        <v>5.5847964415069652E-2</v>
      </c>
      <c r="V39">
        <v>2.5191858642416749E-3</v>
      </c>
      <c r="W39">
        <v>4.5926750423861767E-2</v>
      </c>
      <c r="X39">
        <v>4.3288616214654648E-3</v>
      </c>
      <c r="Y39">
        <v>7.0656539113633484E-4</v>
      </c>
      <c r="Z39">
        <v>1.057137477787099E-3</v>
      </c>
      <c r="AA39">
        <v>5.4674702885549737E-5</v>
      </c>
      <c r="AB39">
        <v>4.1375450832307889E-3</v>
      </c>
      <c r="AC39">
        <v>5.0684931506849313</v>
      </c>
      <c r="AD39">
        <v>4.3</v>
      </c>
      <c r="AE39" s="13" t="s">
        <v>100</v>
      </c>
    </row>
    <row r="40" spans="1:31">
      <c r="A40" t="s">
        <v>101</v>
      </c>
      <c r="B40" t="s">
        <v>99</v>
      </c>
      <c r="C40">
        <v>0</v>
      </c>
      <c r="E40">
        <v>0</v>
      </c>
      <c r="F40">
        <v>0.08</v>
      </c>
      <c r="H40">
        <v>0.08</v>
      </c>
      <c r="I40">
        <v>0.75</v>
      </c>
      <c r="K40">
        <v>0.75</v>
      </c>
      <c r="L40">
        <v>7.0000000000000007E-2</v>
      </c>
      <c r="N40">
        <v>7.0000000000000007E-2</v>
      </c>
      <c r="O40">
        <v>237.6</v>
      </c>
      <c r="P40">
        <v>1.5</v>
      </c>
      <c r="Q40">
        <v>0.19</v>
      </c>
      <c r="R40">
        <v>0.09</v>
      </c>
      <c r="S40">
        <v>13.4</v>
      </c>
      <c r="T40">
        <v>1</v>
      </c>
      <c r="U40">
        <v>0.67938030782997327</v>
      </c>
      <c r="V40">
        <v>3.0736006794670891E-2</v>
      </c>
      <c r="W40">
        <v>0.32791974655666362</v>
      </c>
      <c r="X40">
        <v>3.8806284741241023E-2</v>
      </c>
      <c r="Y40">
        <v>2.4471622877362952E-2</v>
      </c>
      <c r="Z40">
        <v>5.817437147130353E-3</v>
      </c>
      <c r="AA40">
        <v>6.9006680672698559E-4</v>
      </c>
      <c r="AB40">
        <v>2.9542319509609331E-2</v>
      </c>
      <c r="AC40">
        <v>5.0684931506849313</v>
      </c>
      <c r="AD40">
        <v>4.3</v>
      </c>
      <c r="AE40" s="13" t="s">
        <v>100</v>
      </c>
    </row>
    <row r="41" spans="1:31">
      <c r="A41" t="s">
        <v>102</v>
      </c>
      <c r="B41" t="s">
        <v>103</v>
      </c>
      <c r="C41">
        <v>0.3</v>
      </c>
      <c r="E41">
        <v>0.3</v>
      </c>
      <c r="F41">
        <v>0.04</v>
      </c>
      <c r="H41">
        <v>0.04</v>
      </c>
      <c r="I41">
        <v>0.95</v>
      </c>
      <c r="K41">
        <v>0.95</v>
      </c>
      <c r="L41">
        <v>0.08</v>
      </c>
      <c r="N41">
        <v>0.08</v>
      </c>
      <c r="O41">
        <v>3.4877699999999998</v>
      </c>
      <c r="P41">
        <v>1.1E-4</v>
      </c>
      <c r="Q41">
        <v>1.9E-2</v>
      </c>
      <c r="R41">
        <v>2.1000000000000001E-2</v>
      </c>
      <c r="S41">
        <v>60.9</v>
      </c>
      <c r="T41">
        <v>1.4</v>
      </c>
      <c r="U41">
        <v>4.4421551867548273E-2</v>
      </c>
      <c r="V41">
        <v>1.388173810071487E-3</v>
      </c>
      <c r="W41">
        <v>0.44202396118287279</v>
      </c>
      <c r="X41">
        <v>2.9436541880880161E-2</v>
      </c>
      <c r="Y41">
        <v>1.0161470372020059E-2</v>
      </c>
      <c r="Z41">
        <v>1.764312521940083E-4</v>
      </c>
      <c r="AA41">
        <v>4.646965035931843E-6</v>
      </c>
      <c r="AB41">
        <v>2.762649757392955E-2</v>
      </c>
      <c r="AC41">
        <v>6.5605205479452051E-3</v>
      </c>
      <c r="AD41">
        <v>5.7</v>
      </c>
      <c r="AE41" s="13" t="s">
        <v>1525</v>
      </c>
    </row>
    <row r="42" spans="1:31">
      <c r="A42" t="s">
        <v>104</v>
      </c>
      <c r="B42" t="s">
        <v>105</v>
      </c>
      <c r="C42">
        <v>-0.48</v>
      </c>
      <c r="E42">
        <v>-0.48</v>
      </c>
      <c r="F42">
        <v>0.05</v>
      </c>
      <c r="H42">
        <v>0.05</v>
      </c>
      <c r="I42">
        <v>0.71</v>
      </c>
      <c r="K42">
        <v>0.71</v>
      </c>
      <c r="L42">
        <v>7.0000000000000007E-2</v>
      </c>
      <c r="N42">
        <v>7.0000000000000007E-2</v>
      </c>
      <c r="O42">
        <v>1667</v>
      </c>
      <c r="P42">
        <v>32</v>
      </c>
      <c r="Q42">
        <v>0.05</v>
      </c>
      <c r="R42">
        <v>0.05</v>
      </c>
      <c r="S42">
        <v>13.4</v>
      </c>
      <c r="T42">
        <v>1</v>
      </c>
      <c r="U42">
        <v>2.4672092752123622</v>
      </c>
      <c r="V42">
        <v>0.15180919308142349</v>
      </c>
      <c r="W42">
        <v>0.6270539924357903</v>
      </c>
      <c r="X42">
        <v>8.8912232214881051E-2</v>
      </c>
      <c r="Y42">
        <v>4.6795074062372398E-2</v>
      </c>
      <c r="Z42">
        <v>1.5715638908165169E-3</v>
      </c>
      <c r="AA42">
        <v>4.0123430829724664E-3</v>
      </c>
      <c r="AB42">
        <v>7.5478721311715513E-2</v>
      </c>
      <c r="AC42">
        <v>8.9616438356164387</v>
      </c>
      <c r="AD42">
        <v>1.9</v>
      </c>
      <c r="AE42" s="13" t="s">
        <v>106</v>
      </c>
    </row>
    <row r="43" spans="1:31">
      <c r="A43" t="s">
        <v>107</v>
      </c>
      <c r="B43" t="s">
        <v>108</v>
      </c>
      <c r="C43">
        <v>0.01</v>
      </c>
      <c r="E43">
        <v>0.01</v>
      </c>
      <c r="F43">
        <v>0.08</v>
      </c>
      <c r="H43">
        <v>0.08</v>
      </c>
      <c r="I43">
        <v>0.77</v>
      </c>
      <c r="K43">
        <v>0.77</v>
      </c>
      <c r="L43">
        <v>7.0000000000000007E-2</v>
      </c>
      <c r="N43">
        <v>7.0000000000000007E-2</v>
      </c>
      <c r="O43">
        <v>655.6</v>
      </c>
      <c r="P43">
        <v>0.6</v>
      </c>
      <c r="Q43">
        <v>0.54</v>
      </c>
      <c r="R43">
        <v>5.0000000000000001E-3</v>
      </c>
      <c r="S43">
        <v>173.3</v>
      </c>
      <c r="T43">
        <v>1.7</v>
      </c>
      <c r="U43">
        <v>1.3484512526419219</v>
      </c>
      <c r="V43">
        <v>5.9148320975752108E-2</v>
      </c>
      <c r="W43">
        <v>5.1908287897637493</v>
      </c>
      <c r="X43">
        <v>0.45860386292269062</v>
      </c>
      <c r="Y43">
        <v>5.0919843869580907E-2</v>
      </c>
      <c r="Z43">
        <v>1.9784355918071889E-2</v>
      </c>
      <c r="AA43">
        <v>1.583535323295837E-3</v>
      </c>
      <c r="AB43">
        <v>0.45533585875120619</v>
      </c>
      <c r="AC43">
        <v>4.8219178082191778</v>
      </c>
      <c r="AD43">
        <v>4.0999999999999996</v>
      </c>
      <c r="AE43" s="13" t="s">
        <v>109</v>
      </c>
    </row>
    <row r="44" spans="1:31">
      <c r="A44" t="s">
        <v>110</v>
      </c>
      <c r="B44" t="s">
        <v>111</v>
      </c>
      <c r="C44">
        <v>-0.71</v>
      </c>
      <c r="E44">
        <v>-0.71</v>
      </c>
      <c r="F44">
        <v>0.09</v>
      </c>
      <c r="H44">
        <v>0.09</v>
      </c>
      <c r="I44">
        <v>2.61</v>
      </c>
      <c r="K44">
        <v>2.61</v>
      </c>
      <c r="L44">
        <v>0.28000000000000003</v>
      </c>
      <c r="N44">
        <v>0.28000000000000003</v>
      </c>
      <c r="O44">
        <v>481.9</v>
      </c>
      <c r="P44">
        <v>2.75</v>
      </c>
      <c r="Q44">
        <v>0.2</v>
      </c>
      <c r="R44">
        <v>0.1</v>
      </c>
      <c r="S44">
        <v>155.69999999999999</v>
      </c>
      <c r="T44">
        <v>2.15</v>
      </c>
      <c r="U44">
        <v>1.2572191618479021</v>
      </c>
      <c r="V44">
        <v>9.2026363159928612E-2</v>
      </c>
      <c r="W44">
        <v>6.4203188178103741</v>
      </c>
      <c r="X44">
        <v>0.95233958598485913</v>
      </c>
      <c r="Y44">
        <v>8.8655654838100867E-2</v>
      </c>
      <c r="Z44">
        <v>0.1337566420377162</v>
      </c>
      <c r="AA44">
        <v>1.221268364735322E-2</v>
      </c>
      <c r="AB44">
        <v>0.93864310201906054</v>
      </c>
      <c r="AC44">
        <v>11.39323780273973</v>
      </c>
      <c r="AD44">
        <v>69.8</v>
      </c>
      <c r="AE44" s="13" t="s">
        <v>112</v>
      </c>
    </row>
    <row r="45" spans="1:31">
      <c r="A45" t="s">
        <v>113</v>
      </c>
      <c r="B45" t="s">
        <v>114</v>
      </c>
      <c r="C45">
        <v>0.17</v>
      </c>
      <c r="E45">
        <v>0.17</v>
      </c>
      <c r="F45">
        <v>0.06</v>
      </c>
      <c r="H45">
        <v>0.06</v>
      </c>
      <c r="I45">
        <v>0.84</v>
      </c>
      <c r="K45">
        <v>0.84</v>
      </c>
      <c r="L45">
        <v>0.1</v>
      </c>
      <c r="N45">
        <v>0.1</v>
      </c>
      <c r="O45">
        <v>268.94</v>
      </c>
      <c r="P45">
        <v>0.99</v>
      </c>
      <c r="Q45">
        <v>0.28999999999999998</v>
      </c>
      <c r="R45">
        <v>0.03</v>
      </c>
      <c r="S45">
        <v>55.21</v>
      </c>
      <c r="T45">
        <v>2.29</v>
      </c>
      <c r="U45">
        <v>0.76356551871371126</v>
      </c>
      <c r="V45">
        <v>3.4194555380897433E-2</v>
      </c>
      <c r="W45">
        <v>1.4697595845495821</v>
      </c>
      <c r="X45">
        <v>0.14557330698349399</v>
      </c>
      <c r="Y45">
        <v>6.0962677931870012E-2</v>
      </c>
      <c r="Z45">
        <v>1.396103110119158E-2</v>
      </c>
      <c r="AA45">
        <v>1.803453048640448E-3</v>
      </c>
      <c r="AB45">
        <v>0.13144191406540981</v>
      </c>
      <c r="AC45">
        <v>3.4657534246575339</v>
      </c>
      <c r="AD45">
        <v>11.4</v>
      </c>
      <c r="AE45" s="13" t="s">
        <v>115</v>
      </c>
    </row>
    <row r="46" spans="1:31">
      <c r="A46" t="s">
        <v>116</v>
      </c>
      <c r="B46" t="s">
        <v>117</v>
      </c>
      <c r="C46">
        <v>-0.22</v>
      </c>
      <c r="E46">
        <v>-0.22</v>
      </c>
      <c r="F46">
        <v>0.08</v>
      </c>
      <c r="H46">
        <v>0.08</v>
      </c>
      <c r="I46">
        <v>2.0699999999999998</v>
      </c>
      <c r="K46">
        <v>2.0699999999999998</v>
      </c>
      <c r="L46">
        <v>0.25</v>
      </c>
      <c r="N46">
        <v>0.25</v>
      </c>
      <c r="O46">
        <v>153.22</v>
      </c>
      <c r="P46">
        <v>0.44</v>
      </c>
      <c r="Q46">
        <v>1E-4</v>
      </c>
      <c r="R46">
        <v>1E-4</v>
      </c>
      <c r="S46">
        <v>38.299999999999997</v>
      </c>
      <c r="T46">
        <v>1.6</v>
      </c>
      <c r="U46">
        <v>0.71450484411833204</v>
      </c>
      <c r="V46">
        <v>2.8796791925768311E-2</v>
      </c>
      <c r="W46">
        <v>1.637423342840139</v>
      </c>
      <c r="X46">
        <v>0.14853531218753321</v>
      </c>
      <c r="Y46">
        <v>6.8404108317081519E-2</v>
      </c>
      <c r="Z46">
        <v>1.637423359214372E-8</v>
      </c>
      <c r="AA46">
        <v>1.5673895288901821E-3</v>
      </c>
      <c r="AB46">
        <v>0.1318376282479983</v>
      </c>
      <c r="AC46">
        <v>11.241095890410961</v>
      </c>
      <c r="AD46">
        <v>22.82</v>
      </c>
      <c r="AE46" s="13" t="s">
        <v>118</v>
      </c>
    </row>
    <row r="47" spans="1:31">
      <c r="A47" t="s">
        <v>119</v>
      </c>
      <c r="B47" t="s">
        <v>120</v>
      </c>
      <c r="C47">
        <v>-0.15</v>
      </c>
      <c r="E47">
        <v>-0.15</v>
      </c>
      <c r="F47">
        <v>0.03</v>
      </c>
      <c r="H47">
        <v>0.03</v>
      </c>
      <c r="I47">
        <v>2.0699999999999998</v>
      </c>
      <c r="K47">
        <v>2.0699999999999998</v>
      </c>
      <c r="L47">
        <v>0.25</v>
      </c>
      <c r="N47">
        <v>0.25</v>
      </c>
      <c r="O47">
        <v>137.47999999999999</v>
      </c>
      <c r="P47">
        <v>0.34</v>
      </c>
      <c r="Q47">
        <v>0.26</v>
      </c>
      <c r="R47">
        <v>0.1</v>
      </c>
      <c r="S47">
        <v>42.7</v>
      </c>
      <c r="T47">
        <v>4.4000000000000004</v>
      </c>
      <c r="U47">
        <v>0.53838795407320361</v>
      </c>
      <c r="V47">
        <v>3.2641644584901867E-2</v>
      </c>
      <c r="W47">
        <v>1.1154432025601939</v>
      </c>
      <c r="X47">
        <v>0.18016669870254359</v>
      </c>
      <c r="Y47">
        <v>0.1149402831677952</v>
      </c>
      <c r="Z47">
        <v>3.1104164807555821E-2</v>
      </c>
      <c r="AA47">
        <v>9.1952935910790963E-4</v>
      </c>
      <c r="AB47">
        <v>0.13520523667396289</v>
      </c>
      <c r="AC47">
        <v>6.4704900821917812</v>
      </c>
      <c r="AD47">
        <v>6.97</v>
      </c>
      <c r="AE47" s="13" t="s">
        <v>1525</v>
      </c>
    </row>
    <row r="48" spans="1:31">
      <c r="A48" t="s">
        <v>122</v>
      </c>
      <c r="B48" t="s">
        <v>123</v>
      </c>
      <c r="C48">
        <v>-0.79</v>
      </c>
      <c r="E48">
        <v>-0.79</v>
      </c>
      <c r="F48">
        <v>0.03</v>
      </c>
      <c r="H48">
        <v>0.03</v>
      </c>
      <c r="I48">
        <v>2.99</v>
      </c>
      <c r="K48">
        <v>2.99</v>
      </c>
      <c r="L48">
        <v>0.5</v>
      </c>
      <c r="N48">
        <v>0.5</v>
      </c>
      <c r="O48">
        <v>379.63</v>
      </c>
      <c r="P48">
        <v>2.0099999999999998</v>
      </c>
      <c r="Q48">
        <v>0.15</v>
      </c>
      <c r="R48">
        <v>0.03</v>
      </c>
      <c r="S48">
        <v>322.35000000000002</v>
      </c>
      <c r="T48">
        <v>9.57</v>
      </c>
      <c r="U48">
        <v>1.046679525236091</v>
      </c>
      <c r="V48">
        <v>6.9219012625143586E-2</v>
      </c>
      <c r="W48">
        <v>11.80104044039609</v>
      </c>
      <c r="X48">
        <v>1.5985783988113409</v>
      </c>
      <c r="Y48">
        <v>0.35035196840263871</v>
      </c>
      <c r="Z48">
        <v>5.4327040390570229E-2</v>
      </c>
      <c r="AA48">
        <v>2.082737690663378E-2</v>
      </c>
      <c r="AB48">
        <v>1.558627982693823</v>
      </c>
      <c r="AC48">
        <v>5.021917808219178</v>
      </c>
      <c r="AD48">
        <v>60.02</v>
      </c>
      <c r="AE48" s="13" t="s">
        <v>25</v>
      </c>
    </row>
    <row r="49" spans="1:31">
      <c r="A49" t="s">
        <v>124</v>
      </c>
      <c r="B49" t="s">
        <v>123</v>
      </c>
      <c r="C49">
        <v>-0.79</v>
      </c>
      <c r="E49">
        <v>-0.79</v>
      </c>
      <c r="F49">
        <v>0.03</v>
      </c>
      <c r="H49">
        <v>0.03</v>
      </c>
      <c r="I49">
        <v>2.99</v>
      </c>
      <c r="K49">
        <v>2.99</v>
      </c>
      <c r="L49">
        <v>0.5</v>
      </c>
      <c r="N49">
        <v>0.5</v>
      </c>
      <c r="O49">
        <v>621.99</v>
      </c>
      <c r="P49">
        <v>10.199999999999999</v>
      </c>
      <c r="Q49">
        <v>0.18</v>
      </c>
      <c r="R49">
        <v>0.06</v>
      </c>
      <c r="S49">
        <v>160.03</v>
      </c>
      <c r="T49">
        <v>7.21</v>
      </c>
      <c r="U49">
        <v>1.4546627361286499</v>
      </c>
      <c r="V49">
        <v>9.7370145198859961E-2</v>
      </c>
      <c r="W49">
        <v>6.8715999621478128</v>
      </c>
      <c r="X49">
        <v>0.96271730326930216</v>
      </c>
      <c r="Y49">
        <v>0.30959342452718702</v>
      </c>
      <c r="Z49">
        <v>7.6698304662253386E-2</v>
      </c>
      <c r="AA49">
        <v>3.7562404333353547E-2</v>
      </c>
      <c r="AB49">
        <v>0.90756980632140927</v>
      </c>
      <c r="AC49">
        <v>5.021917808219178</v>
      </c>
      <c r="AD49">
        <v>60.02</v>
      </c>
      <c r="AE49" s="13" t="s">
        <v>25</v>
      </c>
    </row>
    <row r="50" spans="1:31">
      <c r="A50" t="s">
        <v>125</v>
      </c>
      <c r="B50" t="s">
        <v>126</v>
      </c>
      <c r="C50">
        <v>-0.32</v>
      </c>
      <c r="E50">
        <v>-0.32</v>
      </c>
      <c r="F50">
        <v>0.04</v>
      </c>
      <c r="H50">
        <v>0.04</v>
      </c>
      <c r="I50">
        <v>2.9</v>
      </c>
      <c r="K50">
        <v>2.9</v>
      </c>
      <c r="L50">
        <v>0.55000000000000004</v>
      </c>
      <c r="N50">
        <v>0.55000000000000004</v>
      </c>
      <c r="O50">
        <v>578.20000000000005</v>
      </c>
      <c r="P50">
        <v>5.4</v>
      </c>
      <c r="Q50">
        <v>0.21</v>
      </c>
      <c r="R50">
        <v>0.06</v>
      </c>
      <c r="S50">
        <v>121.4</v>
      </c>
      <c r="T50">
        <v>6.4</v>
      </c>
      <c r="U50">
        <v>1.43192004660463</v>
      </c>
      <c r="V50">
        <v>9.425212889393908E-2</v>
      </c>
      <c r="W50">
        <v>5.4007201884058231</v>
      </c>
      <c r="X50">
        <v>0.76640464966798338</v>
      </c>
      <c r="Y50">
        <v>0.28471671503951618</v>
      </c>
      <c r="Z50">
        <v>7.1188486634494591E-2</v>
      </c>
      <c r="AA50">
        <v>1.6813034138932009E-2</v>
      </c>
      <c r="AB50">
        <v>0.70778669135802819</v>
      </c>
      <c r="AC50">
        <v>6.9808219178082194</v>
      </c>
      <c r="AD50">
        <v>35.799999999999997</v>
      </c>
      <c r="AE50" s="13" t="s">
        <v>25</v>
      </c>
    </row>
    <row r="51" spans="1:31">
      <c r="A51" t="s">
        <v>127</v>
      </c>
      <c r="B51" t="s">
        <v>128</v>
      </c>
      <c r="C51">
        <v>-0.11</v>
      </c>
      <c r="E51">
        <v>-0.11</v>
      </c>
      <c r="F51">
        <v>0.02</v>
      </c>
      <c r="H51">
        <v>0.02</v>
      </c>
      <c r="I51">
        <v>0.76</v>
      </c>
      <c r="K51">
        <v>0.76</v>
      </c>
      <c r="L51">
        <v>0.04</v>
      </c>
      <c r="N51">
        <v>0.04</v>
      </c>
      <c r="O51">
        <v>145.08099999999999</v>
      </c>
      <c r="P51">
        <v>1.6E-2</v>
      </c>
      <c r="Q51">
        <v>0.50048000000000004</v>
      </c>
      <c r="R51">
        <v>4.2999999999999999E-4</v>
      </c>
      <c r="S51">
        <v>2728.4</v>
      </c>
      <c r="T51">
        <v>1.6</v>
      </c>
      <c r="U51">
        <v>0.50393376338609552</v>
      </c>
      <c r="V51">
        <v>1.036907367048346E-2</v>
      </c>
      <c r="W51">
        <v>53.052184220614564</v>
      </c>
      <c r="X51">
        <v>2.1834931197957741</v>
      </c>
      <c r="Y51">
        <v>3.1111088826045779E-2</v>
      </c>
      <c r="Z51">
        <v>1.5232646344136231E-2</v>
      </c>
      <c r="AA51">
        <v>1.9502552540301241E-3</v>
      </c>
      <c r="AB51">
        <v>2.1832174576384591</v>
      </c>
      <c r="AC51">
        <v>1.361643835616438</v>
      </c>
      <c r="AD51">
        <v>3.5</v>
      </c>
      <c r="AE51" s="13" t="s">
        <v>129</v>
      </c>
    </row>
    <row r="52" spans="1:31">
      <c r="A52" t="s">
        <v>130</v>
      </c>
      <c r="B52" t="s">
        <v>131</v>
      </c>
      <c r="C52">
        <v>0.02</v>
      </c>
      <c r="E52">
        <v>0.02</v>
      </c>
      <c r="F52">
        <v>0.04</v>
      </c>
      <c r="H52">
        <v>0.04</v>
      </c>
      <c r="I52">
        <v>0.76</v>
      </c>
      <c r="K52">
        <v>0.76</v>
      </c>
      <c r="L52">
        <v>0.06</v>
      </c>
      <c r="N52">
        <v>0.06</v>
      </c>
      <c r="O52">
        <v>536.78</v>
      </c>
      <c r="P52">
        <v>0.25</v>
      </c>
      <c r="Q52">
        <v>0.26750000000000002</v>
      </c>
      <c r="R52">
        <v>1.6000000000000001E-3</v>
      </c>
      <c r="S52">
        <v>805.1</v>
      </c>
      <c r="T52">
        <v>1.3</v>
      </c>
      <c r="U52">
        <v>1.210431615219101</v>
      </c>
      <c r="V52">
        <v>3.9365423878453938E-2</v>
      </c>
      <c r="W52">
        <v>27.16934225283903</v>
      </c>
      <c r="X52">
        <v>1.7677055778256561</v>
      </c>
      <c r="Y52">
        <v>4.3870506680773497E-2</v>
      </c>
      <c r="Z52">
        <v>1.2524698975263831E-2</v>
      </c>
      <c r="AA52">
        <v>4.2179512172645286E-3</v>
      </c>
      <c r="AB52">
        <v>1.767111691241563</v>
      </c>
      <c r="AC52">
        <v>4.043835616438356</v>
      </c>
      <c r="AD52">
        <v>4.7</v>
      </c>
      <c r="AE52" s="13" t="s">
        <v>129</v>
      </c>
    </row>
    <row r="53" spans="1:31">
      <c r="A53" t="s">
        <v>132</v>
      </c>
      <c r="B53" t="s">
        <v>133</v>
      </c>
      <c r="D53" s="2"/>
      <c r="E53">
        <v>-0.2</v>
      </c>
      <c r="G53" s="2"/>
      <c r="H53">
        <v>7.0000000000000007E-2</v>
      </c>
      <c r="J53" s="2"/>
      <c r="K53">
        <v>0.74</v>
      </c>
      <c r="M53" s="2"/>
      <c r="N53">
        <v>0.39</v>
      </c>
      <c r="O53">
        <v>392.6</v>
      </c>
      <c r="P53">
        <v>5.5</v>
      </c>
      <c r="Q53">
        <v>0.2</v>
      </c>
      <c r="R53">
        <v>0.1</v>
      </c>
      <c r="S53">
        <v>31.6</v>
      </c>
      <c r="T53">
        <v>2.6</v>
      </c>
      <c r="U53">
        <v>0.94954494720514426</v>
      </c>
      <c r="V53">
        <v>0.1670475145706305</v>
      </c>
      <c r="W53">
        <v>0.91236951676345013</v>
      </c>
      <c r="X53">
        <v>0.32981035485295829</v>
      </c>
      <c r="Y53">
        <v>7.5068377961549693E-2</v>
      </c>
      <c r="Z53">
        <v>1.9007698265905211E-2</v>
      </c>
      <c r="AA53">
        <v>4.260513111053639E-3</v>
      </c>
      <c r="AB53">
        <v>0.32056226264661758</v>
      </c>
      <c r="AC53">
        <v>6.5753424657534243</v>
      </c>
      <c r="AD53">
        <v>16</v>
      </c>
      <c r="AE53" s="13" t="s">
        <v>134</v>
      </c>
    </row>
    <row r="54" spans="1:31">
      <c r="A54" t="s">
        <v>135</v>
      </c>
      <c r="B54" t="s">
        <v>136</v>
      </c>
      <c r="C54">
        <v>-0.01</v>
      </c>
      <c r="E54">
        <v>-0.01</v>
      </c>
      <c r="F54">
        <v>0.03</v>
      </c>
      <c r="H54">
        <v>0.03</v>
      </c>
      <c r="I54">
        <v>2.0099999999999998</v>
      </c>
      <c r="K54">
        <v>2.0099999999999998</v>
      </c>
      <c r="L54">
        <v>0.2</v>
      </c>
      <c r="N54">
        <v>0.2</v>
      </c>
      <c r="O54">
        <v>2590</v>
      </c>
      <c r="P54">
        <v>240</v>
      </c>
      <c r="Q54">
        <v>0.35</v>
      </c>
      <c r="R54">
        <v>0.17</v>
      </c>
      <c r="S54">
        <v>18.8</v>
      </c>
      <c r="T54">
        <v>4.0999999999999996</v>
      </c>
      <c r="U54">
        <v>4.6601863724745174</v>
      </c>
      <c r="V54">
        <v>0.32675732086689557</v>
      </c>
      <c r="W54">
        <v>1.894765756960169</v>
      </c>
      <c r="X54">
        <v>0.45440103605375032</v>
      </c>
      <c r="Y54">
        <v>0.41322019167748381</v>
      </c>
      <c r="Z54">
        <v>0.12847699434658699</v>
      </c>
      <c r="AA54">
        <v>5.8525583226568978E-2</v>
      </c>
      <c r="AB54">
        <v>0.12568927077679401</v>
      </c>
      <c r="AC54">
        <v>8.5853192876712328</v>
      </c>
      <c r="AD54">
        <v>11.6</v>
      </c>
      <c r="AE54" s="13" t="s">
        <v>137</v>
      </c>
    </row>
    <row r="55" spans="1:31" s="7" customFormat="1">
      <c r="A55" s="7" t="s">
        <v>138</v>
      </c>
      <c r="B55" s="7" t="s">
        <v>139</v>
      </c>
      <c r="O55" s="7">
        <v>1423.2</v>
      </c>
      <c r="P55" s="7">
        <v>0.14000000000000001</v>
      </c>
      <c r="Q55" s="7">
        <v>0.81386000000000003</v>
      </c>
      <c r="R55" s="7">
        <v>3.8000000000000002E-4</v>
      </c>
      <c r="U55" s="7">
        <v>0</v>
      </c>
      <c r="W55" s="7">
        <v>0</v>
      </c>
      <c r="Y55" s="7">
        <v>0</v>
      </c>
      <c r="Z55" s="7">
        <v>0</v>
      </c>
      <c r="AA55" s="7">
        <v>0</v>
      </c>
      <c r="AC55" s="7">
        <v>8.9917808219178088</v>
      </c>
      <c r="AD55" s="7">
        <v>4.3</v>
      </c>
      <c r="AE55" s="11"/>
    </row>
    <row r="56" spans="1:31">
      <c r="A56" t="s">
        <v>140</v>
      </c>
      <c r="B56" t="s">
        <v>141</v>
      </c>
      <c r="C56">
        <v>-0.1</v>
      </c>
      <c r="D56">
        <v>-0.28999999999999998</v>
      </c>
      <c r="E56">
        <v>-0.1</v>
      </c>
      <c r="F56">
        <v>0.03</v>
      </c>
      <c r="G56">
        <v>0.06</v>
      </c>
      <c r="H56">
        <v>0.03</v>
      </c>
      <c r="I56">
        <v>3.14</v>
      </c>
      <c r="J56">
        <v>1.7</v>
      </c>
      <c r="K56">
        <v>3.14</v>
      </c>
      <c r="L56">
        <v>0.3</v>
      </c>
      <c r="M56">
        <v>0.1</v>
      </c>
      <c r="N56">
        <v>0.3</v>
      </c>
      <c r="O56">
        <v>605.20000000000005</v>
      </c>
      <c r="P56">
        <v>4</v>
      </c>
      <c r="Q56">
        <v>0.08</v>
      </c>
      <c r="R56">
        <v>0.02</v>
      </c>
      <c r="S56">
        <v>133</v>
      </c>
      <c r="T56">
        <v>8.8000000000000007</v>
      </c>
      <c r="U56">
        <v>1.671938674248028</v>
      </c>
      <c r="V56">
        <v>3.3600668811808947E-2</v>
      </c>
      <c r="W56">
        <v>7.8571764987797774</v>
      </c>
      <c r="X56">
        <v>0.60470551917405624</v>
      </c>
      <c r="Y56">
        <v>0.51987333225009036</v>
      </c>
      <c r="Z56">
        <v>1.265245813008016E-2</v>
      </c>
      <c r="AA56">
        <v>1.7310369021325791E-2</v>
      </c>
      <c r="AB56">
        <v>0.30812456857959908</v>
      </c>
      <c r="AC56">
        <v>9.4794520547945211</v>
      </c>
      <c r="AD56">
        <v>47.2</v>
      </c>
      <c r="AE56" s="13" t="s">
        <v>1525</v>
      </c>
    </row>
    <row r="57" spans="1:31">
      <c r="A57" t="s">
        <v>143</v>
      </c>
      <c r="B57" t="s">
        <v>144</v>
      </c>
      <c r="C57">
        <v>-0.27</v>
      </c>
      <c r="D57">
        <v>-0.27</v>
      </c>
      <c r="E57">
        <v>-0.27</v>
      </c>
      <c r="F57">
        <v>7.0000000000000007E-2</v>
      </c>
      <c r="G57">
        <v>7.0000000000000007E-2</v>
      </c>
      <c r="H57">
        <v>7.0000000000000007E-2</v>
      </c>
      <c r="I57">
        <v>3.88</v>
      </c>
      <c r="J57">
        <v>1.4</v>
      </c>
      <c r="K57">
        <v>3.88</v>
      </c>
      <c r="L57">
        <v>0.38</v>
      </c>
      <c r="M57">
        <v>0.2</v>
      </c>
      <c r="N57">
        <v>0.38</v>
      </c>
      <c r="O57">
        <v>522.29999999999995</v>
      </c>
      <c r="P57">
        <v>2.7</v>
      </c>
      <c r="Q57">
        <v>0.19</v>
      </c>
      <c r="R57">
        <v>0.02</v>
      </c>
      <c r="S57">
        <v>126.1</v>
      </c>
      <c r="T57">
        <v>8.1</v>
      </c>
      <c r="U57">
        <v>1.4205639397559819</v>
      </c>
      <c r="V57">
        <v>6.7822826189719798E-2</v>
      </c>
      <c r="W57">
        <v>6.1376190859226574</v>
      </c>
      <c r="X57">
        <v>0.70555680837253765</v>
      </c>
      <c r="Y57">
        <v>0.39424833145101917</v>
      </c>
      <c r="Z57">
        <v>2.419644416070765E-2</v>
      </c>
      <c r="AA57">
        <v>1.0576023697741519E-2</v>
      </c>
      <c r="AB57">
        <v>0.58453515104025322</v>
      </c>
      <c r="AC57">
        <v>9.4821917808219176</v>
      </c>
      <c r="AD57">
        <v>40.5</v>
      </c>
      <c r="AE57" s="13" t="s">
        <v>142</v>
      </c>
    </row>
    <row r="58" spans="1:31" s="7" customFormat="1">
      <c r="A58" s="7" t="s">
        <v>145</v>
      </c>
      <c r="B58" s="7" t="s">
        <v>146</v>
      </c>
      <c r="J58" s="7">
        <v>0.8</v>
      </c>
      <c r="M58" s="7">
        <v>0.02</v>
      </c>
      <c r="O58" s="7">
        <v>8.9964999999999993</v>
      </c>
      <c r="P58" s="7">
        <v>3.27E-2</v>
      </c>
      <c r="S58" s="7">
        <v>1084</v>
      </c>
      <c r="T58" s="7">
        <v>250</v>
      </c>
      <c r="U58" s="7">
        <v>0</v>
      </c>
      <c r="W58" s="7">
        <v>0</v>
      </c>
      <c r="Y58" s="7">
        <v>0</v>
      </c>
      <c r="Z58" s="7">
        <v>0</v>
      </c>
      <c r="AA58" s="7">
        <v>0</v>
      </c>
      <c r="AE58" s="11" t="s">
        <v>147</v>
      </c>
    </row>
    <row r="59" spans="1:31">
      <c r="A59" t="s">
        <v>148</v>
      </c>
      <c r="B59" t="s">
        <v>149</v>
      </c>
      <c r="C59">
        <v>0.02</v>
      </c>
      <c r="D59">
        <v>0.03</v>
      </c>
      <c r="E59">
        <v>0.02</v>
      </c>
      <c r="F59">
        <v>0.02</v>
      </c>
      <c r="G59">
        <v>7.0000000000000007E-2</v>
      </c>
      <c r="H59">
        <v>0.02</v>
      </c>
      <c r="I59">
        <v>0.86</v>
      </c>
      <c r="J59">
        <v>0.93</v>
      </c>
      <c r="K59">
        <v>0.86</v>
      </c>
      <c r="L59">
        <v>0.06</v>
      </c>
      <c r="M59">
        <v>0.03</v>
      </c>
      <c r="N59">
        <v>0.06</v>
      </c>
      <c r="O59">
        <v>3.698</v>
      </c>
      <c r="P59">
        <v>3.0000000000000001E-3</v>
      </c>
      <c r="Q59">
        <v>0.12</v>
      </c>
      <c r="R59">
        <v>0.06</v>
      </c>
      <c r="S59">
        <v>4</v>
      </c>
      <c r="T59">
        <v>0.5</v>
      </c>
      <c r="U59">
        <v>4.4352932222474592E-2</v>
      </c>
      <c r="V59">
        <v>1.043874050221118E-3</v>
      </c>
      <c r="W59">
        <v>2.7105374623752239E-2</v>
      </c>
      <c r="X59">
        <v>3.625739964712204E-3</v>
      </c>
      <c r="Y59">
        <v>3.3881718279690299E-3</v>
      </c>
      <c r="Z59">
        <v>1.9801004189429401E-4</v>
      </c>
      <c r="AA59">
        <v>7.3297389463905439E-6</v>
      </c>
      <c r="AB59">
        <v>1.2755470411177519E-3</v>
      </c>
      <c r="AC59">
        <v>0.50684931506849318</v>
      </c>
      <c r="AD59">
        <v>2.8</v>
      </c>
      <c r="AE59" s="13" t="s">
        <v>150</v>
      </c>
    </row>
    <row r="60" spans="1:31" s="7" customFormat="1">
      <c r="A60" s="7" t="s">
        <v>151</v>
      </c>
      <c r="B60" s="7" t="s">
        <v>152</v>
      </c>
      <c r="C60" s="7">
        <v>-0.53</v>
      </c>
      <c r="D60" s="7">
        <v>-0.53</v>
      </c>
      <c r="E60" s="7">
        <v>-0.53</v>
      </c>
      <c r="F60" s="7">
        <v>0.05</v>
      </c>
      <c r="G60" s="7">
        <v>0.05</v>
      </c>
      <c r="H60" s="7">
        <v>0.05</v>
      </c>
      <c r="I60" s="7">
        <v>0.93</v>
      </c>
      <c r="J60" s="7">
        <v>0.89</v>
      </c>
      <c r="K60" s="7">
        <v>0.93</v>
      </c>
      <c r="L60" s="7">
        <v>0.08</v>
      </c>
      <c r="M60" s="7">
        <v>0.02</v>
      </c>
      <c r="N60" s="7">
        <v>0.08</v>
      </c>
      <c r="O60" s="7">
        <v>5.3511699999999998</v>
      </c>
      <c r="P60" s="7">
        <v>5.5000000000000003E-4</v>
      </c>
      <c r="S60" s="7">
        <v>3.1</v>
      </c>
      <c r="T60" s="7">
        <v>1.4</v>
      </c>
      <c r="U60" s="7">
        <v>5.8469795112868629E-2</v>
      </c>
      <c r="V60" s="7">
        <v>1.6765580518532631E-3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E60" s="11" t="s">
        <v>153</v>
      </c>
    </row>
    <row r="61" spans="1:31" s="7" customFormat="1">
      <c r="A61" s="7" t="s">
        <v>154</v>
      </c>
      <c r="B61" s="7" t="s">
        <v>155</v>
      </c>
      <c r="C61" s="7">
        <v>-0.06</v>
      </c>
      <c r="D61" s="7">
        <v>-6.4000000000000001E-2</v>
      </c>
      <c r="E61" s="7">
        <v>-0.06</v>
      </c>
      <c r="F61" s="7">
        <v>0.09</v>
      </c>
      <c r="G61" s="7">
        <v>8.8999999999999996E-2</v>
      </c>
      <c r="H61" s="7">
        <v>0.09</v>
      </c>
      <c r="I61" s="7">
        <v>0.6</v>
      </c>
      <c r="J61" s="7">
        <v>0.67</v>
      </c>
      <c r="K61" s="7">
        <v>0.6</v>
      </c>
      <c r="L61" s="7">
        <v>0.04</v>
      </c>
      <c r="M61" s="7">
        <v>7.5000000000000011E-2</v>
      </c>
      <c r="N61" s="7">
        <v>0.04</v>
      </c>
      <c r="O61" s="7">
        <v>0.65852500000000003</v>
      </c>
      <c r="P61" s="7">
        <v>1.7E-5</v>
      </c>
      <c r="S61" s="7">
        <v>10.3</v>
      </c>
      <c r="T61" s="7">
        <v>7.95</v>
      </c>
      <c r="U61" s="7">
        <v>1.2499808277287101E-2</v>
      </c>
      <c r="V61" s="7">
        <v>2.7777360057527049E-4</v>
      </c>
      <c r="W61" s="7">
        <v>3.135732230190965E-2</v>
      </c>
      <c r="X61" s="7">
        <v>2.4243073479268799E-2</v>
      </c>
      <c r="Y61" s="7">
        <v>2.4202981776716669E-2</v>
      </c>
      <c r="Z61" s="7">
        <v>0</v>
      </c>
      <c r="AA61" s="7">
        <v>2.6983256982522251E-7</v>
      </c>
      <c r="AB61" s="7">
        <v>1.3936587689737619E-3</v>
      </c>
      <c r="AC61" s="7">
        <v>0.37748034520547952</v>
      </c>
      <c r="AD61" s="7">
        <v>29.262499999999999</v>
      </c>
      <c r="AE61" s="11" t="s">
        <v>156</v>
      </c>
    </row>
    <row r="62" spans="1:31">
      <c r="A62" t="s">
        <v>157</v>
      </c>
      <c r="B62" t="s">
        <v>155</v>
      </c>
      <c r="C62">
        <v>-0.06</v>
      </c>
      <c r="D62">
        <v>-6.4000000000000001E-2</v>
      </c>
      <c r="E62">
        <v>-0.06</v>
      </c>
      <c r="F62">
        <v>0.09</v>
      </c>
      <c r="G62">
        <v>8.8999999999999996E-2</v>
      </c>
      <c r="H62">
        <v>0.09</v>
      </c>
      <c r="I62">
        <v>0.6</v>
      </c>
      <c r="J62">
        <v>0.67</v>
      </c>
      <c r="K62">
        <v>0.6</v>
      </c>
      <c r="L62">
        <v>0.04</v>
      </c>
      <c r="M62">
        <v>7.5000000000000011E-2</v>
      </c>
      <c r="N62">
        <v>0.04</v>
      </c>
      <c r="O62">
        <v>7.8140000000000001</v>
      </c>
      <c r="P62">
        <v>1.65E-3</v>
      </c>
      <c r="Q62">
        <v>4.0999999999999988E-2</v>
      </c>
      <c r="R62">
        <v>3.7000000000000012E-2</v>
      </c>
      <c r="S62">
        <v>0.11899999999999999</v>
      </c>
      <c r="T62">
        <v>5.9499999999999997E-2</v>
      </c>
      <c r="U62">
        <v>6.5028556212120975E-2</v>
      </c>
      <c r="V62">
        <v>1.4451080217835601E-3</v>
      </c>
      <c r="W62">
        <v>8.2562674877096828E-4</v>
      </c>
      <c r="X62">
        <v>4.144429362271866E-4</v>
      </c>
      <c r="Y62">
        <v>4.1281337438548409E-4</v>
      </c>
      <c r="Z62">
        <v>1.2545847348247991E-6</v>
      </c>
      <c r="AA62">
        <v>5.8112965424114761E-8</v>
      </c>
      <c r="AB62">
        <v>3.6694522167598587E-5</v>
      </c>
      <c r="AC62">
        <v>0.37748034520547952</v>
      </c>
      <c r="AD62">
        <v>29.262499999999999</v>
      </c>
      <c r="AE62" s="13" t="s">
        <v>156</v>
      </c>
    </row>
    <row r="63" spans="1:31">
      <c r="A63" t="s">
        <v>158</v>
      </c>
      <c r="B63" t="s">
        <v>155</v>
      </c>
      <c r="C63">
        <v>-0.06</v>
      </c>
      <c r="D63">
        <v>-6.4000000000000001E-2</v>
      </c>
      <c r="E63">
        <v>-0.06</v>
      </c>
      <c r="F63">
        <v>0.09</v>
      </c>
      <c r="G63">
        <v>8.8999999999999996E-2</v>
      </c>
      <c r="H63">
        <v>0.09</v>
      </c>
      <c r="I63">
        <v>0.6</v>
      </c>
      <c r="J63">
        <v>0.67</v>
      </c>
      <c r="K63">
        <v>0.6</v>
      </c>
      <c r="L63">
        <v>0.04</v>
      </c>
      <c r="M63">
        <v>7.5000000000000011E-2</v>
      </c>
      <c r="N63">
        <v>0.04</v>
      </c>
      <c r="O63">
        <v>14.69699</v>
      </c>
      <c r="P63">
        <v>3.6000000000000002E-4</v>
      </c>
      <c r="Q63">
        <v>4.2999999999999997E-2</v>
      </c>
      <c r="R63">
        <v>3.7999999999999999E-2</v>
      </c>
      <c r="S63">
        <v>3.17</v>
      </c>
      <c r="T63">
        <v>0.84</v>
      </c>
      <c r="U63">
        <v>9.9084891831758892E-2</v>
      </c>
      <c r="V63">
        <v>2.201887079655298E-3</v>
      </c>
      <c r="W63">
        <v>2.7146333134095001E-2</v>
      </c>
      <c r="X63">
        <v>7.2939640660111818E-3</v>
      </c>
      <c r="Y63">
        <v>7.1933501049336887E-3</v>
      </c>
      <c r="Z63">
        <v>4.4439276563477102E-5</v>
      </c>
      <c r="AA63">
        <v>2.2164810455007461E-7</v>
      </c>
      <c r="AB63">
        <v>1.2065036948486669E-3</v>
      </c>
      <c r="AC63">
        <v>0.37748034520547952</v>
      </c>
      <c r="AD63">
        <v>29.262499999999999</v>
      </c>
      <c r="AE63" s="13" t="s">
        <v>156</v>
      </c>
    </row>
    <row r="64" spans="1:31">
      <c r="A64" t="s">
        <v>159</v>
      </c>
      <c r="B64" t="s">
        <v>155</v>
      </c>
      <c r="C64">
        <v>-0.06</v>
      </c>
      <c r="D64">
        <v>-6.4000000000000001E-2</v>
      </c>
      <c r="E64">
        <v>-0.06</v>
      </c>
      <c r="F64">
        <v>0.09</v>
      </c>
      <c r="G64">
        <v>8.8999999999999996E-2</v>
      </c>
      <c r="H64">
        <v>0.09</v>
      </c>
      <c r="I64">
        <v>0.6</v>
      </c>
      <c r="J64">
        <v>0.67</v>
      </c>
      <c r="K64">
        <v>0.6</v>
      </c>
      <c r="L64">
        <v>0.04</v>
      </c>
      <c r="M64">
        <v>7.5000000000000011E-2</v>
      </c>
      <c r="N64">
        <v>0.04</v>
      </c>
      <c r="O64">
        <v>19.481999999999999</v>
      </c>
      <c r="P64">
        <v>1.1999999999999999E-3</v>
      </c>
      <c r="Q64">
        <v>3.2000000000000001E-2</v>
      </c>
      <c r="R64">
        <v>2.9499999999999998E-2</v>
      </c>
      <c r="S64">
        <v>2.5299999999999998</v>
      </c>
      <c r="T64">
        <v>0.7</v>
      </c>
      <c r="U64">
        <v>0.1195668716480531</v>
      </c>
      <c r="V64">
        <v>2.6570461285222199E-3</v>
      </c>
      <c r="W64">
        <v>2.3809679583121371E-2</v>
      </c>
      <c r="X64">
        <v>6.6721475972814411E-3</v>
      </c>
      <c r="Y64">
        <v>6.5876583826818026E-3</v>
      </c>
      <c r="Z64">
        <v>2.2499376888400299E-5</v>
      </c>
      <c r="AA64">
        <v>4.8885493446507296E-7</v>
      </c>
      <c r="AB64">
        <v>1.058207981472061E-3</v>
      </c>
      <c r="AC64">
        <v>0.37748034520547952</v>
      </c>
      <c r="AD64">
        <v>29.262499999999999</v>
      </c>
      <c r="AE64" s="13" t="s">
        <v>156</v>
      </c>
    </row>
    <row r="65" spans="1:31">
      <c r="A65" t="s">
        <v>160</v>
      </c>
      <c r="B65" t="s">
        <v>161</v>
      </c>
      <c r="C65">
        <v>-0.22</v>
      </c>
      <c r="E65">
        <v>-0.22</v>
      </c>
      <c r="F65">
        <v>0.03</v>
      </c>
      <c r="H65">
        <v>0.03</v>
      </c>
      <c r="I65">
        <v>3.24</v>
      </c>
      <c r="K65">
        <v>3.24</v>
      </c>
      <c r="L65">
        <v>0.46</v>
      </c>
      <c r="N65">
        <v>0.46</v>
      </c>
      <c r="O65">
        <v>417.9</v>
      </c>
      <c r="P65">
        <v>0.5</v>
      </c>
      <c r="Q65">
        <v>0.11</v>
      </c>
      <c r="R65">
        <v>0.03</v>
      </c>
      <c r="S65">
        <v>129.4</v>
      </c>
      <c r="T65">
        <v>2</v>
      </c>
      <c r="U65">
        <v>1.23587297383617</v>
      </c>
      <c r="V65">
        <v>5.1504141942109831E-2</v>
      </c>
      <c r="W65">
        <v>6.0316117242298688</v>
      </c>
      <c r="X65">
        <v>0.51160898308331804</v>
      </c>
      <c r="Y65">
        <v>9.3224292491960875E-2</v>
      </c>
      <c r="Z65">
        <v>2.0148110831013831E-2</v>
      </c>
      <c r="AA65">
        <v>2.405524337652498E-3</v>
      </c>
      <c r="AB65">
        <v>0.50263431035248907</v>
      </c>
      <c r="AC65">
        <v>6.8410958904109593</v>
      </c>
      <c r="AD65">
        <v>25</v>
      </c>
      <c r="AE65" s="13" t="s">
        <v>25</v>
      </c>
    </row>
    <row r="66" spans="1:31">
      <c r="A66" t="s">
        <v>162</v>
      </c>
      <c r="B66" t="s">
        <v>163</v>
      </c>
      <c r="C66">
        <v>-0.15</v>
      </c>
      <c r="E66">
        <v>-0.15</v>
      </c>
      <c r="F66">
        <v>0.03</v>
      </c>
      <c r="H66">
        <v>0.03</v>
      </c>
      <c r="I66">
        <v>0.77</v>
      </c>
      <c r="K66">
        <v>0.77</v>
      </c>
      <c r="L66">
        <v>0.04</v>
      </c>
      <c r="N66">
        <v>0.04</v>
      </c>
      <c r="O66">
        <v>2500</v>
      </c>
      <c r="P66">
        <v>350</v>
      </c>
      <c r="Q66">
        <v>0.25</v>
      </c>
      <c r="R66">
        <v>0.23</v>
      </c>
      <c r="S66">
        <v>18.600000000000001</v>
      </c>
      <c r="T66">
        <v>2.9</v>
      </c>
      <c r="U66">
        <v>3.2913138216432469</v>
      </c>
      <c r="V66">
        <v>0.31916635479137162</v>
      </c>
      <c r="W66">
        <v>1.001300583825564</v>
      </c>
      <c r="X66">
        <v>0.181947109494874</v>
      </c>
      <c r="Y66">
        <v>0.1561167576932331</v>
      </c>
      <c r="Z66">
        <v>6.1413102474634593E-2</v>
      </c>
      <c r="AA66">
        <v>4.672736057852632E-2</v>
      </c>
      <c r="AB66">
        <v>5.2700030727661273E-2</v>
      </c>
      <c r="AC66">
        <v>25</v>
      </c>
      <c r="AD66">
        <v>12</v>
      </c>
      <c r="AE66" s="13" t="s">
        <v>100</v>
      </c>
    </row>
    <row r="67" spans="1:31">
      <c r="A67" t="s">
        <v>164</v>
      </c>
      <c r="B67" t="s">
        <v>165</v>
      </c>
      <c r="C67">
        <v>-0.13</v>
      </c>
      <c r="E67">
        <v>-0.13</v>
      </c>
      <c r="F67">
        <v>0.06</v>
      </c>
      <c r="H67">
        <v>0.06</v>
      </c>
      <c r="I67">
        <v>0.71</v>
      </c>
      <c r="K67">
        <v>0.71</v>
      </c>
      <c r="L67">
        <v>0.04</v>
      </c>
      <c r="N67">
        <v>0.04</v>
      </c>
      <c r="O67">
        <v>19205.509999999998</v>
      </c>
      <c r="P67">
        <v>5806.8</v>
      </c>
      <c r="Q67">
        <v>0.01</v>
      </c>
      <c r="R67">
        <v>0.01</v>
      </c>
      <c r="S67">
        <v>0.28000000000000003</v>
      </c>
      <c r="T67">
        <v>0.55000000000000004</v>
      </c>
      <c r="U67">
        <v>12.5268372808632</v>
      </c>
      <c r="V67">
        <v>2.5359338010076322</v>
      </c>
      <c r="W67">
        <v>2.935355134761454E-2</v>
      </c>
      <c r="X67">
        <v>5.7745130778786118E-2</v>
      </c>
      <c r="Y67">
        <v>5.7658761575671402E-2</v>
      </c>
      <c r="Z67">
        <v>2.935648699631417E-6</v>
      </c>
      <c r="AA67">
        <v>2.9583559087180068E-3</v>
      </c>
      <c r="AB67">
        <v>1.10248080178834E-3</v>
      </c>
      <c r="AC67">
        <v>22.465753424657539</v>
      </c>
      <c r="AD67">
        <v>8</v>
      </c>
      <c r="AE67" s="13" t="s">
        <v>100</v>
      </c>
    </row>
    <row r="68" spans="1:31">
      <c r="A68" t="s">
        <v>166</v>
      </c>
      <c r="B68" t="s">
        <v>167</v>
      </c>
      <c r="C68">
        <v>0.17</v>
      </c>
      <c r="E68">
        <v>0.17</v>
      </c>
      <c r="F68">
        <v>0.06</v>
      </c>
      <c r="H68">
        <v>0.06</v>
      </c>
      <c r="I68">
        <v>2.4900000000000002</v>
      </c>
      <c r="K68">
        <v>2.4900000000000002</v>
      </c>
      <c r="L68">
        <v>0.36</v>
      </c>
      <c r="N68">
        <v>0.36</v>
      </c>
      <c r="O68">
        <v>594.90002000000004</v>
      </c>
      <c r="P68">
        <v>5.3</v>
      </c>
      <c r="Q68">
        <v>0.151</v>
      </c>
      <c r="R68">
        <v>2.3E-2</v>
      </c>
      <c r="S68">
        <v>95.9</v>
      </c>
      <c r="T68">
        <v>1.8</v>
      </c>
      <c r="U68">
        <v>1.935626808146746</v>
      </c>
      <c r="V68">
        <v>2.6281831754754729E-2</v>
      </c>
      <c r="W68">
        <v>7.6608453601067561</v>
      </c>
      <c r="X68">
        <v>0.23860598733853031</v>
      </c>
      <c r="Y68">
        <v>0.1437906324107629</v>
      </c>
      <c r="Z68">
        <v>2.7226916867138389E-2</v>
      </c>
      <c r="AA68">
        <v>2.2750310440716771E-2</v>
      </c>
      <c r="AB68">
        <v>0.18707803077183771</v>
      </c>
      <c r="AC68">
        <v>2.5</v>
      </c>
      <c r="AD68">
        <v>9.9</v>
      </c>
      <c r="AE68" s="13" t="s">
        <v>25</v>
      </c>
    </row>
    <row r="69" spans="1:31">
      <c r="A69" t="s">
        <v>168</v>
      </c>
      <c r="B69" t="s">
        <v>169</v>
      </c>
      <c r="C69">
        <v>0.15</v>
      </c>
      <c r="D69">
        <v>0.12</v>
      </c>
      <c r="E69">
        <v>0.15</v>
      </c>
      <c r="F69">
        <v>0.05</v>
      </c>
      <c r="G69">
        <v>0.08</v>
      </c>
      <c r="H69">
        <v>0.05</v>
      </c>
      <c r="I69">
        <v>2.25</v>
      </c>
      <c r="J69">
        <v>1.7</v>
      </c>
      <c r="K69">
        <v>2.25</v>
      </c>
      <c r="L69">
        <v>0.45</v>
      </c>
      <c r="M69">
        <v>0.1</v>
      </c>
      <c r="N69">
        <v>0.45</v>
      </c>
      <c r="O69">
        <v>403.5</v>
      </c>
      <c r="P69">
        <v>1.5</v>
      </c>
      <c r="Q69">
        <v>0.13</v>
      </c>
      <c r="R69">
        <v>0.05</v>
      </c>
      <c r="S69">
        <v>51.1</v>
      </c>
      <c r="T69">
        <v>2.5</v>
      </c>
      <c r="U69">
        <v>1.7780692843418</v>
      </c>
      <c r="V69">
        <v>2.8669608029896369E-2</v>
      </c>
      <c r="W69">
        <v>5.0254771372223557</v>
      </c>
      <c r="X69">
        <v>0.2941070549170765</v>
      </c>
      <c r="Y69">
        <v>0.2458648305881779</v>
      </c>
      <c r="Z69">
        <v>3.9906194127383651E-2</v>
      </c>
      <c r="AA69">
        <v>1.097588871687828E-2</v>
      </c>
      <c r="AB69">
        <v>0.1560015075856164</v>
      </c>
      <c r="AC69">
        <v>13.010958904109589</v>
      </c>
      <c r="AD69">
        <v>16.3</v>
      </c>
      <c r="AE69" s="13" t="s">
        <v>1525</v>
      </c>
    </row>
    <row r="70" spans="1:31">
      <c r="A70" t="s">
        <v>171</v>
      </c>
      <c r="B70" t="s">
        <v>169</v>
      </c>
      <c r="C70">
        <v>0.15</v>
      </c>
      <c r="D70">
        <v>0.12</v>
      </c>
      <c r="E70">
        <v>0.15</v>
      </c>
      <c r="F70">
        <v>0.05</v>
      </c>
      <c r="G70">
        <v>0.08</v>
      </c>
      <c r="H70">
        <v>0.05</v>
      </c>
      <c r="I70">
        <v>2.25</v>
      </c>
      <c r="J70">
        <v>1.7</v>
      </c>
      <c r="K70">
        <v>2.25</v>
      </c>
      <c r="L70">
        <v>0.45</v>
      </c>
      <c r="M70">
        <v>0.1</v>
      </c>
      <c r="N70">
        <v>0.45</v>
      </c>
      <c r="O70">
        <v>751.9</v>
      </c>
      <c r="P70">
        <v>3.8</v>
      </c>
      <c r="Q70">
        <v>0.1</v>
      </c>
      <c r="R70">
        <v>0.06</v>
      </c>
      <c r="S70">
        <v>52.9</v>
      </c>
      <c r="T70">
        <v>2.5</v>
      </c>
      <c r="U70">
        <v>2.6572968479989099</v>
      </c>
      <c r="V70">
        <v>4.2178261964629843E-2</v>
      </c>
      <c r="W70">
        <v>6.4358018423818901</v>
      </c>
      <c r="X70">
        <v>0.37436206951336698</v>
      </c>
      <c r="Y70">
        <v>0.31631540246111378</v>
      </c>
      <c r="Z70">
        <v>8.0497834176133706E-3</v>
      </c>
      <c r="AA70">
        <v>1.069031781295582E-2</v>
      </c>
      <c r="AB70">
        <v>0.1997809884553137</v>
      </c>
      <c r="AC70">
        <v>13.010958904109589</v>
      </c>
      <c r="AD70">
        <v>16.3</v>
      </c>
      <c r="AE70" s="13" t="s">
        <v>1525</v>
      </c>
    </row>
    <row r="71" spans="1:31">
      <c r="A71" t="s">
        <v>172</v>
      </c>
      <c r="B71" t="s">
        <v>173</v>
      </c>
      <c r="C71">
        <v>0.13</v>
      </c>
      <c r="E71">
        <v>0.13</v>
      </c>
      <c r="F71">
        <v>0.06</v>
      </c>
      <c r="H71">
        <v>0.06</v>
      </c>
      <c r="I71">
        <v>1.62</v>
      </c>
      <c r="K71">
        <v>1.62</v>
      </c>
      <c r="L71">
        <v>0.37</v>
      </c>
      <c r="N71">
        <v>0.37</v>
      </c>
      <c r="O71">
        <v>905.57399999999996</v>
      </c>
      <c r="P71">
        <v>3.08</v>
      </c>
      <c r="Q71">
        <v>0.12</v>
      </c>
      <c r="R71">
        <v>0.05</v>
      </c>
      <c r="S71">
        <v>27.5</v>
      </c>
      <c r="T71">
        <v>1.5</v>
      </c>
      <c r="U71">
        <v>1.979448629134638</v>
      </c>
      <c r="V71">
        <v>7.3450171770476372E-2</v>
      </c>
      <c r="W71">
        <v>1.515705671030565</v>
      </c>
      <c r="X71">
        <v>0.1397454326638328</v>
      </c>
      <c r="Y71">
        <v>8.2674854783485366E-2</v>
      </c>
      <c r="Z71">
        <v>9.2271043285139919E-3</v>
      </c>
      <c r="AA71">
        <v>1.718384680793302E-3</v>
      </c>
      <c r="AB71">
        <v>0.1122744941504123</v>
      </c>
      <c r="AC71">
        <v>21.36986301369863</v>
      </c>
      <c r="AD71">
        <v>15</v>
      </c>
      <c r="AE71" s="13" t="s">
        <v>25</v>
      </c>
    </row>
    <row r="72" spans="1:31">
      <c r="A72" t="s">
        <v>174</v>
      </c>
      <c r="B72" t="s">
        <v>175</v>
      </c>
      <c r="C72">
        <v>-0.47</v>
      </c>
      <c r="E72">
        <v>-0.47</v>
      </c>
      <c r="F72">
        <v>0.03</v>
      </c>
      <c r="H72">
        <v>0.03</v>
      </c>
      <c r="I72">
        <v>3.7</v>
      </c>
      <c r="K72">
        <v>3.7</v>
      </c>
      <c r="L72">
        <v>0.44</v>
      </c>
      <c r="N72">
        <v>0.44</v>
      </c>
      <c r="O72">
        <v>428.5</v>
      </c>
      <c r="P72">
        <v>1.25</v>
      </c>
      <c r="Q72">
        <v>0.14399999999999999</v>
      </c>
      <c r="R72">
        <v>4.5999999999999999E-2</v>
      </c>
      <c r="S72">
        <v>208.3</v>
      </c>
      <c r="T72">
        <v>4.3</v>
      </c>
      <c r="U72">
        <v>1.721231224350924</v>
      </c>
      <c r="V72">
        <v>6.8311049771126703E-2</v>
      </c>
      <c r="W72">
        <v>18.286646876139269</v>
      </c>
      <c r="X72">
        <v>1.503297055951631</v>
      </c>
      <c r="Y72">
        <v>0.37749679101007622</v>
      </c>
      <c r="Z72">
        <v>0.1236957030050594</v>
      </c>
      <c r="AA72">
        <v>1.778164807092501E-2</v>
      </c>
      <c r="AB72">
        <v>1.449752184775005</v>
      </c>
      <c r="AC72">
        <v>6.0136986301369859</v>
      </c>
      <c r="AD72">
        <v>43</v>
      </c>
      <c r="AE72" s="13" t="s">
        <v>28</v>
      </c>
    </row>
    <row r="73" spans="1:31">
      <c r="A73" t="s">
        <v>176</v>
      </c>
      <c r="B73" t="s">
        <v>177</v>
      </c>
      <c r="C73">
        <v>-0.3</v>
      </c>
      <c r="D73">
        <v>-0.3</v>
      </c>
      <c r="E73">
        <v>-0.3</v>
      </c>
      <c r="F73">
        <v>0.03</v>
      </c>
      <c r="G73">
        <v>0.03</v>
      </c>
      <c r="H73">
        <v>0.03</v>
      </c>
      <c r="I73">
        <v>2.25</v>
      </c>
      <c r="J73">
        <v>1.47</v>
      </c>
      <c r="K73">
        <v>2.25</v>
      </c>
      <c r="L73">
        <v>0.17</v>
      </c>
      <c r="M73">
        <v>0.2</v>
      </c>
      <c r="N73">
        <v>0.17</v>
      </c>
      <c r="O73">
        <v>415.2</v>
      </c>
      <c r="P73">
        <v>1.9</v>
      </c>
      <c r="Q73">
        <v>0.25</v>
      </c>
      <c r="R73">
        <v>2.5499999999999998E-2</v>
      </c>
      <c r="S73">
        <v>22</v>
      </c>
      <c r="T73">
        <v>2.2000000000000002</v>
      </c>
      <c r="U73">
        <v>1.427919834807446</v>
      </c>
      <c r="V73">
        <v>3.6211696833377008E-2</v>
      </c>
      <c r="W73">
        <v>1.355334607514294</v>
      </c>
      <c r="X73">
        <v>0.15466267951789631</v>
      </c>
      <c r="Y73">
        <v>0.1355334607514295</v>
      </c>
      <c r="Z73">
        <v>2.9775109067685091E-2</v>
      </c>
      <c r="AA73">
        <v>2.012980911931154E-3</v>
      </c>
      <c r="AB73">
        <v>6.8268706156275602E-2</v>
      </c>
      <c r="AC73">
        <v>1.0876334246575341</v>
      </c>
      <c r="AD73">
        <v>16.41</v>
      </c>
      <c r="AE73" s="13" t="s">
        <v>40</v>
      </c>
    </row>
    <row r="74" spans="1:31">
      <c r="A74" t="s">
        <v>178</v>
      </c>
      <c r="B74" t="s">
        <v>177</v>
      </c>
      <c r="C74">
        <v>-0.3</v>
      </c>
      <c r="D74">
        <v>-0.3</v>
      </c>
      <c r="E74">
        <v>-0.3</v>
      </c>
      <c r="F74">
        <v>0.03</v>
      </c>
      <c r="G74">
        <v>0.03</v>
      </c>
      <c r="H74">
        <v>0.03</v>
      </c>
      <c r="I74">
        <v>2.25</v>
      </c>
      <c r="J74">
        <v>1.47</v>
      </c>
      <c r="K74">
        <v>2.25</v>
      </c>
      <c r="L74">
        <v>0.17</v>
      </c>
      <c r="M74">
        <v>0.2</v>
      </c>
      <c r="N74">
        <v>0.17</v>
      </c>
      <c r="O74">
        <v>964.6</v>
      </c>
      <c r="P74">
        <v>3.1</v>
      </c>
      <c r="Q74">
        <v>5.4000000000000013E-2</v>
      </c>
      <c r="R74">
        <v>2.1999999999999999E-2</v>
      </c>
      <c r="S74">
        <v>73</v>
      </c>
      <c r="T74">
        <v>2.1</v>
      </c>
      <c r="U74">
        <v>2.5047464406270259</v>
      </c>
      <c r="V74">
        <v>6.3310354169713187E-2</v>
      </c>
      <c r="W74">
        <v>6.0822432809112188</v>
      </c>
      <c r="X74">
        <v>0.35305473081571248</v>
      </c>
      <c r="Y74">
        <v>0.174968642327583</v>
      </c>
      <c r="Z74">
        <v>1.1477991606122289E-2</v>
      </c>
      <c r="AA74">
        <v>6.5156383201412597E-3</v>
      </c>
      <c r="AB74">
        <v>0.30636484674219477</v>
      </c>
      <c r="AC74">
        <v>1.0876334246575341</v>
      </c>
      <c r="AD74">
        <v>16.41</v>
      </c>
      <c r="AE74" s="13" t="s">
        <v>40</v>
      </c>
    </row>
    <row r="75" spans="1:31">
      <c r="A75" t="s">
        <v>179</v>
      </c>
      <c r="B75" t="s">
        <v>180</v>
      </c>
      <c r="C75">
        <v>-0.32</v>
      </c>
      <c r="E75">
        <v>-0.32</v>
      </c>
      <c r="F75">
        <v>0.17</v>
      </c>
      <c r="H75">
        <v>0.17</v>
      </c>
      <c r="I75">
        <v>0.42</v>
      </c>
      <c r="K75">
        <v>0.42</v>
      </c>
      <c r="L75">
        <v>0.03</v>
      </c>
      <c r="N75">
        <v>0.03</v>
      </c>
      <c r="O75">
        <v>11.443300000000001</v>
      </c>
      <c r="P75">
        <v>1.6000000000000001E-3</v>
      </c>
      <c r="Q75">
        <v>0.12</v>
      </c>
      <c r="R75">
        <v>7.0000000000000007E-2</v>
      </c>
      <c r="S75">
        <v>2.93</v>
      </c>
      <c r="T75">
        <v>0.28999999999999998</v>
      </c>
      <c r="U75">
        <v>7.445983044308678E-2</v>
      </c>
      <c r="V75">
        <v>1.772866691879853E-3</v>
      </c>
      <c r="W75">
        <v>1.8083316289489101E-2</v>
      </c>
      <c r="X75">
        <v>1.9921613194237089E-3</v>
      </c>
      <c r="Y75">
        <v>1.7898162880381711E-3</v>
      </c>
      <c r="Z75">
        <v>1.5411917292178221E-4</v>
      </c>
      <c r="AA75">
        <v>8.4280193251895784E-7</v>
      </c>
      <c r="AB75">
        <v>8.6111029949948121E-4</v>
      </c>
      <c r="AC75">
        <v>14.91232876712329</v>
      </c>
      <c r="AD75">
        <v>1.93</v>
      </c>
      <c r="AE75" s="13" t="s">
        <v>181</v>
      </c>
    </row>
    <row r="76" spans="1:31">
      <c r="A76" t="s">
        <v>182</v>
      </c>
      <c r="B76" t="s">
        <v>183</v>
      </c>
      <c r="C76">
        <v>-0.02</v>
      </c>
      <c r="E76">
        <v>-0.02</v>
      </c>
      <c r="F76">
        <v>0.2</v>
      </c>
      <c r="H76">
        <v>0.2</v>
      </c>
      <c r="I76">
        <v>0.36</v>
      </c>
      <c r="J76">
        <v>0.4</v>
      </c>
      <c r="K76">
        <v>0.36</v>
      </c>
      <c r="L76">
        <v>0.05</v>
      </c>
      <c r="N76">
        <v>0.05</v>
      </c>
      <c r="O76">
        <v>8.6329999999999991</v>
      </c>
      <c r="P76">
        <v>1.5499999999999999E-3</v>
      </c>
      <c r="Q76">
        <v>1.06E-2</v>
      </c>
      <c r="R76">
        <v>0.05</v>
      </c>
      <c r="S76">
        <v>6.22</v>
      </c>
      <c r="T76">
        <v>0.26</v>
      </c>
      <c r="U76">
        <v>6.0701417365310248E-2</v>
      </c>
      <c r="V76">
        <v>2.023386011156317E-3</v>
      </c>
      <c r="W76">
        <v>3.3864972950724943E-2</v>
      </c>
      <c r="X76">
        <v>2.669018994486187E-3</v>
      </c>
      <c r="Y76">
        <v>1.4155776474579561E-3</v>
      </c>
      <c r="Z76">
        <v>1.5083093530032359E-4</v>
      </c>
      <c r="AA76">
        <v>1.3078813946134069E-6</v>
      </c>
      <c r="AB76">
        <v>2.257664863381663E-3</v>
      </c>
      <c r="AC76">
        <v>8.1863013698630134</v>
      </c>
      <c r="AD76">
        <v>6.31</v>
      </c>
      <c r="AE76" s="13" t="s">
        <v>115</v>
      </c>
    </row>
    <row r="77" spans="1:31">
      <c r="A77" t="s">
        <v>184</v>
      </c>
      <c r="B77" t="s">
        <v>183</v>
      </c>
      <c r="C77">
        <v>-0.02</v>
      </c>
      <c r="E77">
        <v>-0.02</v>
      </c>
      <c r="F77">
        <v>0.2</v>
      </c>
      <c r="H77">
        <v>0.2</v>
      </c>
      <c r="I77">
        <v>0.36</v>
      </c>
      <c r="J77">
        <v>0.4</v>
      </c>
      <c r="K77">
        <v>0.36</v>
      </c>
      <c r="L77">
        <v>0.05</v>
      </c>
      <c r="N77">
        <v>0.05</v>
      </c>
      <c r="O77">
        <v>25.645</v>
      </c>
      <c r="P77">
        <v>2.35E-2</v>
      </c>
      <c r="Q77">
        <v>9.4E-2</v>
      </c>
      <c r="R77">
        <v>8.5999999999999993E-2</v>
      </c>
      <c r="S77">
        <v>2.75</v>
      </c>
      <c r="T77">
        <v>0.35</v>
      </c>
      <c r="U77">
        <v>0.12540948281444139</v>
      </c>
      <c r="V77">
        <v>4.1811435778599786E-3</v>
      </c>
      <c r="W77">
        <v>2.1545846609063269E-2</v>
      </c>
      <c r="X77">
        <v>3.1011675700952741E-3</v>
      </c>
      <c r="Y77">
        <v>2.742198659335325E-3</v>
      </c>
      <c r="Z77">
        <v>1.852570423011583E-4</v>
      </c>
      <c r="AA77">
        <v>7.1453590272650018E-6</v>
      </c>
      <c r="AB77">
        <v>1.4363897739375509E-3</v>
      </c>
      <c r="AC77">
        <v>8.1863013698630134</v>
      </c>
      <c r="AD77">
        <v>6.31</v>
      </c>
      <c r="AE77" s="13" t="s">
        <v>115</v>
      </c>
    </row>
    <row r="78" spans="1:31">
      <c r="A78" t="s">
        <v>185</v>
      </c>
      <c r="B78" t="s">
        <v>183</v>
      </c>
      <c r="C78">
        <v>-0.02</v>
      </c>
      <c r="E78">
        <v>-0.02</v>
      </c>
      <c r="F78">
        <v>0.2</v>
      </c>
      <c r="H78">
        <v>0.2</v>
      </c>
      <c r="I78">
        <v>0.36</v>
      </c>
      <c r="J78">
        <v>0.4</v>
      </c>
      <c r="K78">
        <v>0.36</v>
      </c>
      <c r="L78">
        <v>0.05</v>
      </c>
      <c r="N78">
        <v>0.05</v>
      </c>
      <c r="O78">
        <v>600.89499999999998</v>
      </c>
      <c r="P78">
        <v>7.56</v>
      </c>
      <c r="Q78">
        <v>0.39900000000000002</v>
      </c>
      <c r="R78">
        <v>7.6999999999999999E-2</v>
      </c>
      <c r="S78">
        <v>4.42</v>
      </c>
      <c r="T78">
        <v>0.51</v>
      </c>
      <c r="U78">
        <v>1.030764138765095</v>
      </c>
      <c r="V78">
        <v>3.5418793848861208E-2</v>
      </c>
      <c r="W78">
        <v>9.2571094465157031E-2</v>
      </c>
      <c r="X78">
        <v>1.272255871956399E-2</v>
      </c>
      <c r="Y78">
        <v>1.068128013059504E-2</v>
      </c>
      <c r="Z78">
        <v>3.0884237059138659E-3</v>
      </c>
      <c r="AA78">
        <v>3.861844976814711E-4</v>
      </c>
      <c r="AB78">
        <v>6.1714062976771346E-3</v>
      </c>
      <c r="AC78">
        <v>8.1863013698630134</v>
      </c>
      <c r="AD78">
        <v>6.31</v>
      </c>
      <c r="AE78" s="13" t="s">
        <v>115</v>
      </c>
    </row>
    <row r="79" spans="1:31">
      <c r="A79" t="s">
        <v>186</v>
      </c>
      <c r="B79" t="s">
        <v>187</v>
      </c>
      <c r="C79">
        <v>-0.01</v>
      </c>
      <c r="D79">
        <v>-0.1</v>
      </c>
      <c r="E79">
        <v>-0.01</v>
      </c>
      <c r="F79">
        <v>0.09</v>
      </c>
      <c r="G79">
        <v>0.2</v>
      </c>
      <c r="H79">
        <v>0.09</v>
      </c>
      <c r="I79">
        <v>0.39</v>
      </c>
      <c r="J79">
        <v>0.49</v>
      </c>
      <c r="K79">
        <v>0.39</v>
      </c>
      <c r="L79">
        <v>0.04</v>
      </c>
      <c r="M79">
        <v>1.4E-2</v>
      </c>
      <c r="N79">
        <v>0.04</v>
      </c>
      <c r="O79">
        <v>8.7835999999999999</v>
      </c>
      <c r="P79">
        <v>5.4000000000000003E-3</v>
      </c>
      <c r="Q79">
        <v>0</v>
      </c>
      <c r="R79">
        <v>0</v>
      </c>
      <c r="S79">
        <v>4.12</v>
      </c>
      <c r="T79">
        <v>0.52</v>
      </c>
      <c r="U79">
        <v>6.6155091307527683E-2</v>
      </c>
      <c r="V79">
        <v>2.205336411008924E-3</v>
      </c>
      <c r="W79">
        <v>2.6051278412203858E-2</v>
      </c>
      <c r="X79">
        <v>3.760421786479594E-3</v>
      </c>
      <c r="Y79">
        <v>3.2880254306665072E-3</v>
      </c>
      <c r="Z79">
        <v>5.5975453034352082E-4</v>
      </c>
      <c r="AA79">
        <v>5.3388629590544412E-6</v>
      </c>
      <c r="AB79">
        <v>1.736751894146924E-3</v>
      </c>
      <c r="AC79">
        <v>4.1095890410958908</v>
      </c>
      <c r="AD79">
        <v>2.5</v>
      </c>
      <c r="AE79" s="13" t="s">
        <v>188</v>
      </c>
    </row>
    <row r="80" spans="1:31">
      <c r="A80" t="s">
        <v>189</v>
      </c>
      <c r="B80" t="s">
        <v>190</v>
      </c>
      <c r="C80">
        <v>0.12</v>
      </c>
      <c r="D80">
        <v>0.3</v>
      </c>
      <c r="E80">
        <v>0.12</v>
      </c>
      <c r="F80">
        <v>0.09</v>
      </c>
      <c r="G80">
        <v>0.1</v>
      </c>
      <c r="H80">
        <v>0.09</v>
      </c>
      <c r="I80">
        <v>0.35</v>
      </c>
      <c r="J80">
        <v>0.35699999999999998</v>
      </c>
      <c r="K80">
        <v>0.35</v>
      </c>
      <c r="L80">
        <v>0.04</v>
      </c>
      <c r="M80">
        <v>0.03</v>
      </c>
      <c r="N80">
        <v>0.04</v>
      </c>
      <c r="O80">
        <v>2288</v>
      </c>
      <c r="P80">
        <v>59</v>
      </c>
      <c r="Q80">
        <v>0.21</v>
      </c>
      <c r="R80">
        <v>0.08</v>
      </c>
      <c r="S80">
        <v>25.8</v>
      </c>
      <c r="T80">
        <v>2.2000000000000002</v>
      </c>
      <c r="U80">
        <v>2.418482434062728</v>
      </c>
      <c r="V80">
        <v>9.8752222770881942E-2</v>
      </c>
      <c r="W80">
        <v>0.82741444755266003</v>
      </c>
      <c r="X80">
        <v>9.4849750982965483E-2</v>
      </c>
      <c r="Y80">
        <v>7.055472033394776E-2</v>
      </c>
      <c r="Z80">
        <v>1.4541858686980529E-2</v>
      </c>
      <c r="AA80">
        <v>7.1120997094415743E-3</v>
      </c>
      <c r="AB80">
        <v>6.1289959077974833E-2</v>
      </c>
      <c r="AC80">
        <v>10</v>
      </c>
      <c r="AD80">
        <v>9.51</v>
      </c>
      <c r="AE80" s="13" t="s">
        <v>188</v>
      </c>
    </row>
    <row r="81" spans="1:31">
      <c r="A81" t="s">
        <v>191</v>
      </c>
      <c r="B81" t="s">
        <v>192</v>
      </c>
      <c r="C81">
        <v>0.09</v>
      </c>
      <c r="D81">
        <v>0.09</v>
      </c>
      <c r="E81">
        <v>0.09</v>
      </c>
      <c r="F81">
        <v>0.17</v>
      </c>
      <c r="G81">
        <v>0.17</v>
      </c>
      <c r="H81">
        <v>0.17</v>
      </c>
      <c r="J81">
        <v>0.28999999999999998</v>
      </c>
      <c r="K81">
        <v>0.28999999999999998</v>
      </c>
      <c r="M81" s="2"/>
      <c r="N81">
        <v>0</v>
      </c>
      <c r="O81">
        <v>18.649799999999999</v>
      </c>
      <c r="P81">
        <v>5.5499999999999994E-3</v>
      </c>
      <c r="Q81">
        <v>0.1</v>
      </c>
      <c r="R81">
        <v>0.08</v>
      </c>
      <c r="S81">
        <v>1.61</v>
      </c>
      <c r="T81">
        <v>0.15</v>
      </c>
      <c r="U81">
        <v>9.1142347207740504E-2</v>
      </c>
      <c r="V81">
        <v>1.80820536771783E-5</v>
      </c>
      <c r="W81">
        <v>9.1553936198668657E-3</v>
      </c>
      <c r="X81">
        <v>8.5618987349971346E-4</v>
      </c>
      <c r="Y81">
        <v>8.5298698321740975E-4</v>
      </c>
      <c r="Z81">
        <v>7.3982978746398907E-5</v>
      </c>
      <c r="AA81">
        <v>9.0818551387970418E-7</v>
      </c>
      <c r="AB81">
        <v>0</v>
      </c>
      <c r="AC81">
        <v>3.5616438356164379</v>
      </c>
      <c r="AD81">
        <v>0.6</v>
      </c>
      <c r="AE81" s="13" t="s">
        <v>193</v>
      </c>
    </row>
    <row r="82" spans="1:31">
      <c r="A82" t="s">
        <v>194</v>
      </c>
      <c r="B82" t="s">
        <v>192</v>
      </c>
      <c r="C82">
        <v>0.09</v>
      </c>
      <c r="D82">
        <v>0.09</v>
      </c>
      <c r="E82">
        <v>0.09</v>
      </c>
      <c r="F82">
        <v>0.17</v>
      </c>
      <c r="G82">
        <v>0.17</v>
      </c>
      <c r="H82">
        <v>0.17</v>
      </c>
      <c r="J82">
        <v>0.28999999999999998</v>
      </c>
      <c r="K82">
        <v>0.28999999999999998</v>
      </c>
      <c r="M82" s="2"/>
      <c r="N82">
        <v>0</v>
      </c>
      <c r="O82">
        <v>4.7233999999999998</v>
      </c>
      <c r="P82">
        <v>4.0000000000000002E-4</v>
      </c>
      <c r="Q82">
        <v>0.17</v>
      </c>
      <c r="R82">
        <v>0.125</v>
      </c>
      <c r="S82">
        <v>1.06</v>
      </c>
      <c r="T82">
        <v>0.15</v>
      </c>
      <c r="U82">
        <v>3.6484402631715311E-2</v>
      </c>
      <c r="V82">
        <v>2.0597819441766689E-6</v>
      </c>
      <c r="W82">
        <v>3.7771558545806518E-3</v>
      </c>
      <c r="X82">
        <v>5.4085601265378301E-4</v>
      </c>
      <c r="Y82">
        <v>5.3450318696896015E-4</v>
      </c>
      <c r="Z82">
        <v>8.2653240562083081E-5</v>
      </c>
      <c r="AA82">
        <v>1.066225135730096E-7</v>
      </c>
      <c r="AB82">
        <v>0</v>
      </c>
      <c r="AC82">
        <v>3.5616438356164379</v>
      </c>
      <c r="AD82">
        <v>0.6</v>
      </c>
      <c r="AE82" s="13" t="s">
        <v>193</v>
      </c>
    </row>
    <row r="83" spans="1:31">
      <c r="A83" t="s">
        <v>195</v>
      </c>
      <c r="B83" t="s">
        <v>196</v>
      </c>
      <c r="C83">
        <v>0.13</v>
      </c>
      <c r="D83">
        <v>0.1</v>
      </c>
      <c r="E83">
        <v>0.13</v>
      </c>
      <c r="F83">
        <v>0.03</v>
      </c>
      <c r="G83">
        <v>0.08</v>
      </c>
      <c r="H83">
        <v>0.03</v>
      </c>
      <c r="I83">
        <v>0.93</v>
      </c>
      <c r="J83">
        <v>0.9</v>
      </c>
      <c r="K83">
        <v>0.93</v>
      </c>
      <c r="L83">
        <v>7.0000000000000007E-2</v>
      </c>
      <c r="N83">
        <v>7.0000000000000007E-2</v>
      </c>
      <c r="O83">
        <v>133.71</v>
      </c>
      <c r="P83">
        <v>0.2</v>
      </c>
      <c r="Q83">
        <v>0.51100000000000001</v>
      </c>
      <c r="R83">
        <v>1.7000000000000001E-2</v>
      </c>
      <c r="S83">
        <v>167</v>
      </c>
      <c r="T83">
        <v>4</v>
      </c>
      <c r="U83">
        <v>0.49612887273893091</v>
      </c>
      <c r="V83">
        <v>1.2730869593782961E-2</v>
      </c>
      <c r="W83">
        <v>3.390748076664539</v>
      </c>
      <c r="X83">
        <v>0.19602006150417581</v>
      </c>
      <c r="Y83">
        <v>8.1215522794360229E-2</v>
      </c>
      <c r="Z83">
        <v>3.9865023287960349E-2</v>
      </c>
      <c r="AA83">
        <v>1.690597972265771E-3</v>
      </c>
      <c r="AB83">
        <v>0.17388451675202771</v>
      </c>
      <c r="AC83">
        <v>4.2356164383561641</v>
      </c>
      <c r="AD83">
        <v>19.2</v>
      </c>
      <c r="AE83" s="13" t="s">
        <v>1525</v>
      </c>
    </row>
    <row r="84" spans="1:31">
      <c r="A84" t="s">
        <v>197</v>
      </c>
      <c r="B84" t="s">
        <v>198</v>
      </c>
      <c r="C84">
        <v>-0.3</v>
      </c>
      <c r="D84">
        <v>-0.3</v>
      </c>
      <c r="E84">
        <v>-0.3</v>
      </c>
      <c r="F84">
        <v>0.12</v>
      </c>
      <c r="G84">
        <v>0.12</v>
      </c>
      <c r="H84">
        <v>0.12</v>
      </c>
      <c r="J84">
        <v>0.68099999999999994</v>
      </c>
      <c r="K84">
        <v>0.68100000000000005</v>
      </c>
      <c r="M84" s="2"/>
      <c r="N84">
        <v>0</v>
      </c>
      <c r="O84">
        <v>5.9740000000000002</v>
      </c>
      <c r="P84">
        <v>1E-3</v>
      </c>
      <c r="Q84">
        <v>0.11</v>
      </c>
      <c r="R84">
        <v>0.09</v>
      </c>
      <c r="S84">
        <v>1.93</v>
      </c>
      <c r="T84">
        <v>0.26</v>
      </c>
      <c r="U84">
        <v>5.6714913386877133E-2</v>
      </c>
      <c r="V84">
        <v>6.3290830696213702E-6</v>
      </c>
      <c r="W84">
        <v>1.325288527027166E-2</v>
      </c>
      <c r="X84">
        <v>1.7902959141175641E-3</v>
      </c>
      <c r="Y84">
        <v>1.7853627825236439E-3</v>
      </c>
      <c r="Z84">
        <v>1.3281057209807621E-4</v>
      </c>
      <c r="AA84">
        <v>7.3947579903312466E-7</v>
      </c>
      <c r="AB84">
        <v>0</v>
      </c>
      <c r="AC84">
        <v>2.7397260273972601</v>
      </c>
      <c r="AD84">
        <v>0.88</v>
      </c>
      <c r="AE84" s="13" t="s">
        <v>193</v>
      </c>
    </row>
    <row r="85" spans="1:31">
      <c r="A85" t="s">
        <v>199</v>
      </c>
      <c r="B85" t="s">
        <v>198</v>
      </c>
      <c r="C85">
        <v>-0.3</v>
      </c>
      <c r="D85">
        <v>-0.3</v>
      </c>
      <c r="E85">
        <v>-0.3</v>
      </c>
      <c r="F85">
        <v>0.12</v>
      </c>
      <c r="G85">
        <v>0.12</v>
      </c>
      <c r="H85">
        <v>0.12</v>
      </c>
      <c r="J85">
        <v>0.68099999999999994</v>
      </c>
      <c r="K85">
        <v>0.68100000000000005</v>
      </c>
      <c r="M85" s="2"/>
      <c r="N85">
        <v>0</v>
      </c>
      <c r="O85">
        <v>1.2200299999999999</v>
      </c>
      <c r="P85">
        <v>5.0000000000000002E-5</v>
      </c>
      <c r="Q85">
        <v>0.19</v>
      </c>
      <c r="R85">
        <v>0.155</v>
      </c>
      <c r="S85">
        <v>1.43</v>
      </c>
      <c r="T85">
        <v>0.26500000000000001</v>
      </c>
      <c r="U85">
        <v>1.9668329150099102E-2</v>
      </c>
      <c r="V85">
        <v>5.3737282826649334E-7</v>
      </c>
      <c r="W85">
        <v>5.7119416385024999E-3</v>
      </c>
      <c r="X85">
        <v>1.072796561184612E-3</v>
      </c>
      <c r="Y85">
        <v>1.0585066672749389E-3</v>
      </c>
      <c r="Z85">
        <v>1.745167354019075E-4</v>
      </c>
      <c r="AA85">
        <v>7.8030070824795282E-8</v>
      </c>
      <c r="AB85">
        <v>0</v>
      </c>
      <c r="AC85">
        <v>2.7397260273972601</v>
      </c>
      <c r="AD85">
        <v>0.88</v>
      </c>
      <c r="AE85" s="13" t="s">
        <v>193</v>
      </c>
    </row>
    <row r="86" spans="1:31">
      <c r="A86" t="s">
        <v>200</v>
      </c>
      <c r="B86" t="s">
        <v>198</v>
      </c>
      <c r="C86">
        <v>-0.3</v>
      </c>
      <c r="D86">
        <v>-0.3</v>
      </c>
      <c r="E86">
        <v>-0.3</v>
      </c>
      <c r="F86">
        <v>0.12</v>
      </c>
      <c r="G86">
        <v>0.12</v>
      </c>
      <c r="H86">
        <v>0.12</v>
      </c>
      <c r="J86">
        <v>0.68099999999999994</v>
      </c>
      <c r="K86">
        <v>0.68100000000000005</v>
      </c>
      <c r="M86" s="2"/>
      <c r="N86">
        <v>0</v>
      </c>
      <c r="O86">
        <v>257.8</v>
      </c>
      <c r="P86">
        <v>3.55</v>
      </c>
      <c r="Q86">
        <v>0.32</v>
      </c>
      <c r="R86">
        <v>0.20499999999999999</v>
      </c>
      <c r="S86">
        <v>1.47</v>
      </c>
      <c r="T86">
        <v>0.32500000000000001</v>
      </c>
      <c r="U86">
        <v>0.6977648205324557</v>
      </c>
      <c r="V86">
        <v>6.4056506668999673E-3</v>
      </c>
      <c r="W86">
        <v>3.3749029728168407E-2</v>
      </c>
      <c r="X86">
        <v>7.8601486049012827E-3</v>
      </c>
      <c r="Y86">
        <v>7.4615201779964181E-3</v>
      </c>
      <c r="Z86">
        <v>2.466506628974875E-3</v>
      </c>
      <c r="AA86">
        <v>1.549121483514324E-4</v>
      </c>
      <c r="AB86">
        <v>0</v>
      </c>
      <c r="AC86">
        <v>2.7397260273972601</v>
      </c>
      <c r="AD86">
        <v>0.88</v>
      </c>
      <c r="AE86" s="13" t="s">
        <v>193</v>
      </c>
    </row>
    <row r="87" spans="1:31">
      <c r="A87" t="s">
        <v>201</v>
      </c>
      <c r="B87" t="s">
        <v>202</v>
      </c>
      <c r="C87">
        <v>0.22</v>
      </c>
      <c r="D87">
        <v>0.36</v>
      </c>
      <c r="E87">
        <v>0.22</v>
      </c>
      <c r="F87">
        <v>0.09</v>
      </c>
      <c r="G87">
        <v>0.2</v>
      </c>
      <c r="H87">
        <v>0.09</v>
      </c>
      <c r="I87">
        <v>0.36</v>
      </c>
      <c r="J87">
        <v>0.42</v>
      </c>
      <c r="K87">
        <v>0.36</v>
      </c>
      <c r="L87">
        <v>0.04</v>
      </c>
      <c r="M87">
        <v>0.05</v>
      </c>
      <c r="N87">
        <v>0.04</v>
      </c>
      <c r="O87">
        <v>692</v>
      </c>
      <c r="P87">
        <v>2</v>
      </c>
      <c r="Q87">
        <v>0.11</v>
      </c>
      <c r="R87">
        <v>0.05</v>
      </c>
      <c r="S87">
        <v>73.5</v>
      </c>
      <c r="T87">
        <v>2</v>
      </c>
      <c r="U87">
        <v>1.156196468499292</v>
      </c>
      <c r="V87">
        <v>3.5920201032325488E-2</v>
      </c>
      <c r="W87">
        <v>1.7972408450625219</v>
      </c>
      <c r="X87">
        <v>0.1146511926066329</v>
      </c>
      <c r="Y87">
        <v>2.4882978115327591E-2</v>
      </c>
      <c r="Z87">
        <v>1.0005895989314581E-2</v>
      </c>
      <c r="AA87">
        <v>1.7314459008309481E-3</v>
      </c>
      <c r="AB87">
        <v>0.1114567965930246</v>
      </c>
      <c r="AC87">
        <v>7.5</v>
      </c>
      <c r="AD87">
        <v>7.4</v>
      </c>
      <c r="AE87" s="13" t="s">
        <v>188</v>
      </c>
    </row>
    <row r="88" spans="1:31">
      <c r="A88" t="s">
        <v>203</v>
      </c>
      <c r="B88" t="s">
        <v>202</v>
      </c>
      <c r="C88">
        <v>0.22</v>
      </c>
      <c r="D88">
        <v>0.36</v>
      </c>
      <c r="E88">
        <v>0.22</v>
      </c>
      <c r="F88">
        <v>0.09</v>
      </c>
      <c r="G88">
        <v>0.2</v>
      </c>
      <c r="H88">
        <v>0.09</v>
      </c>
      <c r="I88">
        <v>0.36</v>
      </c>
      <c r="J88">
        <v>0.42</v>
      </c>
      <c r="K88">
        <v>0.36</v>
      </c>
      <c r="L88">
        <v>0.04</v>
      </c>
      <c r="M88">
        <v>0.05</v>
      </c>
      <c r="N88">
        <v>0.04</v>
      </c>
      <c r="O88">
        <v>7300</v>
      </c>
      <c r="P88">
        <v>4750</v>
      </c>
      <c r="Q88">
        <v>0.81</v>
      </c>
      <c r="R88">
        <v>0.2</v>
      </c>
      <c r="S88">
        <v>30</v>
      </c>
      <c r="T88">
        <v>1.28</v>
      </c>
      <c r="U88">
        <v>5.4592519936207102</v>
      </c>
      <c r="V88">
        <v>2.4407549228832228</v>
      </c>
      <c r="W88">
        <v>0.52337604236543012</v>
      </c>
      <c r="X88">
        <v>0.2776600201245748</v>
      </c>
      <c r="Y88">
        <v>4.0429772735531097E-2</v>
      </c>
      <c r="Z88">
        <v>0.24654527148357</v>
      </c>
      <c r="AA88">
        <v>0.11671531461200919</v>
      </c>
      <c r="AB88">
        <v>3.2457428983902643E-2</v>
      </c>
      <c r="AC88">
        <v>7.5</v>
      </c>
      <c r="AD88">
        <v>7.4</v>
      </c>
      <c r="AE88" s="13" t="s">
        <v>188</v>
      </c>
    </row>
    <row r="89" spans="1:31">
      <c r="A89" t="s">
        <v>204</v>
      </c>
      <c r="B89" t="s">
        <v>205</v>
      </c>
      <c r="C89">
        <v>0</v>
      </c>
      <c r="D89">
        <v>0</v>
      </c>
      <c r="E89">
        <v>0</v>
      </c>
      <c r="F89">
        <v>0.15</v>
      </c>
      <c r="G89">
        <v>0.15</v>
      </c>
      <c r="H89">
        <v>0.15</v>
      </c>
      <c r="J89">
        <v>0.69</v>
      </c>
      <c r="K89">
        <v>0.69</v>
      </c>
      <c r="M89">
        <v>0.05</v>
      </c>
      <c r="N89">
        <v>7.0000000000000007E-2</v>
      </c>
      <c r="O89">
        <v>4100</v>
      </c>
      <c r="P89">
        <v>300</v>
      </c>
      <c r="Q89">
        <v>0.37</v>
      </c>
      <c r="R89">
        <v>0.05</v>
      </c>
      <c r="S89">
        <v>42</v>
      </c>
      <c r="T89">
        <v>1.7</v>
      </c>
      <c r="U89">
        <v>4.4321082433103198</v>
      </c>
      <c r="V89">
        <v>0.26307041966937272</v>
      </c>
      <c r="W89">
        <v>2.3987446400790162</v>
      </c>
      <c r="X89">
        <v>0.2044828212636568</v>
      </c>
      <c r="Y89">
        <v>9.7092044955579215E-2</v>
      </c>
      <c r="Z89">
        <v>5.1415566958013893E-2</v>
      </c>
      <c r="AA89">
        <v>5.8505966831195577E-2</v>
      </c>
      <c r="AB89">
        <v>0.16223393701017499</v>
      </c>
      <c r="AC89">
        <v>10</v>
      </c>
      <c r="AD89">
        <v>6</v>
      </c>
      <c r="AE89" s="13" t="s">
        <v>1526</v>
      </c>
    </row>
    <row r="90" spans="1:31">
      <c r="A90" t="s">
        <v>207</v>
      </c>
      <c r="B90" t="s">
        <v>208</v>
      </c>
      <c r="C90">
        <v>0.02</v>
      </c>
      <c r="D90">
        <v>0.02</v>
      </c>
      <c r="E90">
        <v>0.02</v>
      </c>
      <c r="F90">
        <v>0.09</v>
      </c>
      <c r="G90">
        <v>0.09</v>
      </c>
      <c r="H90">
        <v>0.09</v>
      </c>
      <c r="J90">
        <v>0.42</v>
      </c>
      <c r="K90">
        <v>0.42</v>
      </c>
      <c r="M90" s="2"/>
      <c r="N90">
        <v>0</v>
      </c>
      <c r="O90">
        <v>30.598700000000001</v>
      </c>
      <c r="P90">
        <v>8.0000000000000002E-3</v>
      </c>
      <c r="Q90">
        <v>0.06</v>
      </c>
      <c r="R90">
        <v>0.04</v>
      </c>
      <c r="S90">
        <v>8.6</v>
      </c>
      <c r="T90">
        <v>0.32</v>
      </c>
      <c r="U90">
        <v>0.14345052372309919</v>
      </c>
      <c r="V90">
        <v>6.2505674824879799E-5</v>
      </c>
      <c r="W90">
        <v>7.6607894813578464E-2</v>
      </c>
      <c r="X90">
        <v>3.4498329327028688E-3</v>
      </c>
      <c r="Y90">
        <v>3.4430514522956618E-3</v>
      </c>
      <c r="Z90">
        <v>2.1555834135063791E-4</v>
      </c>
      <c r="AA90">
        <v>1.669017316199967E-5</v>
      </c>
      <c r="AB90">
        <v>0</v>
      </c>
      <c r="AC90">
        <v>4.1479452054794521</v>
      </c>
      <c r="AD90">
        <v>2.86</v>
      </c>
      <c r="AE90" s="13" t="s">
        <v>209</v>
      </c>
    </row>
    <row r="91" spans="1:31">
      <c r="A91" t="s">
        <v>210</v>
      </c>
      <c r="B91" t="s">
        <v>208</v>
      </c>
      <c r="C91">
        <v>0.02</v>
      </c>
      <c r="E91">
        <v>0.02</v>
      </c>
      <c r="F91">
        <v>0.09</v>
      </c>
      <c r="H91">
        <v>0.09</v>
      </c>
      <c r="J91" s="2"/>
      <c r="K91">
        <v>0.42</v>
      </c>
      <c r="M91" s="2"/>
      <c r="N91">
        <v>0</v>
      </c>
      <c r="O91">
        <v>48.14</v>
      </c>
      <c r="P91">
        <v>0.12</v>
      </c>
      <c r="Q91">
        <v>0.33</v>
      </c>
      <c r="R91">
        <v>0.06</v>
      </c>
      <c r="S91">
        <v>2.7</v>
      </c>
      <c r="T91">
        <v>0.4</v>
      </c>
      <c r="U91">
        <v>0.19404028825669251</v>
      </c>
      <c r="V91">
        <v>3.2245997217564168E-4</v>
      </c>
      <c r="W91">
        <v>2.5578320851057691E-2</v>
      </c>
      <c r="X91">
        <v>3.8318237447865079E-3</v>
      </c>
      <c r="Y91">
        <v>3.789380866823362E-3</v>
      </c>
      <c r="Z91">
        <v>5.6834334289186661E-4</v>
      </c>
      <c r="AA91">
        <v>2.1253278646495802E-5</v>
      </c>
      <c r="AB91">
        <v>0</v>
      </c>
      <c r="AC91">
        <v>4.1479452054794521</v>
      </c>
      <c r="AD91">
        <v>2.86</v>
      </c>
      <c r="AE91" s="13" t="s">
        <v>209</v>
      </c>
    </row>
    <row r="92" spans="1:31">
      <c r="A92" t="s">
        <v>211</v>
      </c>
      <c r="B92" t="s">
        <v>208</v>
      </c>
      <c r="C92">
        <v>0.02</v>
      </c>
      <c r="D92">
        <v>0.02</v>
      </c>
      <c r="E92">
        <v>0.02</v>
      </c>
      <c r="F92">
        <v>0.09</v>
      </c>
      <c r="G92">
        <v>0.09</v>
      </c>
      <c r="H92">
        <v>0.09</v>
      </c>
      <c r="J92">
        <v>0.42</v>
      </c>
      <c r="K92">
        <v>0.42</v>
      </c>
      <c r="M92" s="2"/>
      <c r="N92">
        <v>0</v>
      </c>
      <c r="O92">
        <v>48.134500000000003</v>
      </c>
      <c r="P92">
        <v>6.0000000000000001E-3</v>
      </c>
      <c r="Q92">
        <v>0.12</v>
      </c>
      <c r="R92">
        <v>0.11</v>
      </c>
      <c r="S92">
        <v>2.42</v>
      </c>
      <c r="T92">
        <v>0.33</v>
      </c>
      <c r="U92">
        <v>0.3645767270961684</v>
      </c>
      <c r="V92">
        <v>7.4495432756113331E-4</v>
      </c>
      <c r="W92">
        <v>7.1419938435393973E-2</v>
      </c>
      <c r="X92">
        <v>5.4316806366706324E-3</v>
      </c>
      <c r="Y92">
        <v>5.1941773407559264E-3</v>
      </c>
      <c r="Z92">
        <v>1.586931636203345E-3</v>
      </c>
      <c r="AA92">
        <v>7.2967620060896137E-5</v>
      </c>
      <c r="AB92">
        <v>0</v>
      </c>
      <c r="AC92">
        <v>4.1479452054794521</v>
      </c>
      <c r="AD92">
        <v>2.86</v>
      </c>
      <c r="AE92" s="13" t="s">
        <v>209</v>
      </c>
    </row>
    <row r="93" spans="1:31">
      <c r="A93" t="s">
        <v>212</v>
      </c>
      <c r="B93" t="s">
        <v>208</v>
      </c>
      <c r="C93">
        <v>0.02</v>
      </c>
      <c r="D93">
        <v>0.02</v>
      </c>
      <c r="E93">
        <v>0.02</v>
      </c>
      <c r="F93">
        <v>0.09</v>
      </c>
      <c r="G93">
        <v>0.09</v>
      </c>
      <c r="H93">
        <v>0.09</v>
      </c>
      <c r="J93">
        <v>0.42</v>
      </c>
      <c r="K93">
        <v>0.42</v>
      </c>
      <c r="M93" s="2"/>
      <c r="N93">
        <v>0</v>
      </c>
      <c r="O93">
        <v>13.254300000000001</v>
      </c>
      <c r="P93">
        <v>9.0000000000000011E-3</v>
      </c>
      <c r="Q93">
        <v>0.21</v>
      </c>
      <c r="R93">
        <v>0.17</v>
      </c>
      <c r="S93">
        <v>1.66</v>
      </c>
      <c r="T93">
        <v>0.32</v>
      </c>
      <c r="U93">
        <v>8.2121911825041402E-2</v>
      </c>
      <c r="V93">
        <v>3.7175216416577871E-5</v>
      </c>
      <c r="W93">
        <v>1.0532192541054039E-2</v>
      </c>
      <c r="X93">
        <v>2.111485580640064E-3</v>
      </c>
      <c r="Y93">
        <v>2.0745227732379161E-3</v>
      </c>
      <c r="Z93">
        <v>3.9334582457958899E-4</v>
      </c>
      <c r="AA93">
        <v>2.3838737332912409E-6</v>
      </c>
      <c r="AB93">
        <v>0</v>
      </c>
      <c r="AC93">
        <v>4.1479452054794521</v>
      </c>
      <c r="AD93">
        <v>2.86</v>
      </c>
      <c r="AE93" s="13" t="s">
        <v>209</v>
      </c>
    </row>
    <row r="94" spans="1:31">
      <c r="A94" t="s">
        <v>213</v>
      </c>
      <c r="B94" t="s">
        <v>214</v>
      </c>
      <c r="C94">
        <v>-0.27</v>
      </c>
      <c r="D94">
        <v>-0.27</v>
      </c>
      <c r="E94">
        <v>-0.27</v>
      </c>
      <c r="F94">
        <v>0.09</v>
      </c>
      <c r="G94">
        <v>0.09</v>
      </c>
      <c r="H94">
        <v>0.09</v>
      </c>
      <c r="J94">
        <v>0.16400000000000001</v>
      </c>
      <c r="K94">
        <v>0.16400000000000001</v>
      </c>
      <c r="M94" s="2"/>
      <c r="N94">
        <v>0</v>
      </c>
      <c r="O94">
        <v>5.3635999999999999</v>
      </c>
      <c r="P94">
        <v>6.9999999999999999E-4</v>
      </c>
      <c r="Q94">
        <v>0.23</v>
      </c>
      <c r="R94">
        <v>0.11</v>
      </c>
      <c r="S94">
        <v>2.5499999999999998</v>
      </c>
      <c r="T94">
        <v>0.32500000000000001</v>
      </c>
      <c r="U94">
        <v>3.2839028034864888E-2</v>
      </c>
      <c r="V94">
        <v>2.8572003411148498E-6</v>
      </c>
      <c r="W94">
        <v>6.4022055572007242E-3</v>
      </c>
      <c r="X94">
        <v>8.3369758977345696E-4</v>
      </c>
      <c r="Y94">
        <v>8.1596737493734735E-4</v>
      </c>
      <c r="Z94">
        <v>1.7102291267783579E-4</v>
      </c>
      <c r="AA94">
        <v>2.7851591530815788E-7</v>
      </c>
      <c r="AB94">
        <v>0</v>
      </c>
      <c r="AC94">
        <v>2.7397260273972601</v>
      </c>
      <c r="AD94">
        <v>0.59499999999999997</v>
      </c>
      <c r="AE94" s="13" t="s">
        <v>193</v>
      </c>
    </row>
    <row r="95" spans="1:31">
      <c r="A95" t="s">
        <v>215</v>
      </c>
      <c r="B95" t="s">
        <v>214</v>
      </c>
      <c r="C95">
        <v>-0.27</v>
      </c>
      <c r="D95">
        <v>-0.27</v>
      </c>
      <c r="E95">
        <v>-0.27</v>
      </c>
      <c r="F95">
        <v>0.09</v>
      </c>
      <c r="G95">
        <v>0.09</v>
      </c>
      <c r="H95">
        <v>0.09</v>
      </c>
      <c r="J95">
        <v>0.16400000000000001</v>
      </c>
      <c r="K95">
        <v>0.16400000000000001</v>
      </c>
      <c r="M95" s="2"/>
      <c r="N95">
        <v>0</v>
      </c>
      <c r="O95">
        <v>40.54</v>
      </c>
      <c r="P95">
        <v>0.2</v>
      </c>
      <c r="Q95">
        <v>0.17</v>
      </c>
      <c r="R95">
        <v>0.16500000000000001</v>
      </c>
      <c r="S95">
        <v>1.49</v>
      </c>
      <c r="T95">
        <v>0.32</v>
      </c>
      <c r="U95">
        <v>0.1264761205792482</v>
      </c>
      <c r="V95">
        <v>4.1597145396891379E-4</v>
      </c>
      <c r="W95">
        <v>7.4339370895995238E-3</v>
      </c>
      <c r="X95">
        <v>1.6109717767864959E-3</v>
      </c>
      <c r="Y95">
        <v>1.5965502474307701E-3</v>
      </c>
      <c r="Z95">
        <v>2.147275619022414E-4</v>
      </c>
      <c r="AA95">
        <v>1.222485954546871E-5</v>
      </c>
      <c r="AB95">
        <v>0</v>
      </c>
      <c r="AC95">
        <v>2.4657534246575339</v>
      </c>
      <c r="AD95">
        <v>0.59499999999999997</v>
      </c>
      <c r="AE95" s="13" t="s">
        <v>193</v>
      </c>
    </row>
    <row r="96" spans="1:31">
      <c r="A96" t="s">
        <v>216</v>
      </c>
      <c r="B96" t="s">
        <v>217</v>
      </c>
      <c r="C96">
        <v>-0.09</v>
      </c>
      <c r="D96">
        <v>-0.09</v>
      </c>
      <c r="E96">
        <v>-0.09</v>
      </c>
      <c r="F96">
        <v>0.09</v>
      </c>
      <c r="G96">
        <v>0.09</v>
      </c>
      <c r="H96">
        <v>0.09</v>
      </c>
      <c r="J96">
        <v>0.47</v>
      </c>
      <c r="K96">
        <v>0.47</v>
      </c>
      <c r="M96" s="2"/>
      <c r="N96">
        <v>0</v>
      </c>
      <c r="O96">
        <v>14.207000000000001</v>
      </c>
      <c r="P96">
        <v>6.9999999999999993E-3</v>
      </c>
      <c r="Q96">
        <v>0.31</v>
      </c>
      <c r="R96">
        <v>0.11</v>
      </c>
      <c r="S96">
        <v>3.04</v>
      </c>
      <c r="T96">
        <v>0.41</v>
      </c>
      <c r="U96">
        <v>8.9297430686524903E-2</v>
      </c>
      <c r="V96">
        <v>2.93321139722519E-5</v>
      </c>
      <c r="W96">
        <v>2.0815010364626449E-2</v>
      </c>
      <c r="X96">
        <v>2.9150472423874591E-3</v>
      </c>
      <c r="Y96">
        <v>2.8072875820713298E-3</v>
      </c>
      <c r="Z96">
        <v>7.8525484393601297E-4</v>
      </c>
      <c r="AA96">
        <v>3.418621631411398E-6</v>
      </c>
      <c r="AB96">
        <v>0</v>
      </c>
      <c r="AC96">
        <v>3.9887671232876709</v>
      </c>
      <c r="AD96">
        <v>2.86</v>
      </c>
      <c r="AE96" s="13" t="s">
        <v>209</v>
      </c>
    </row>
    <row r="97" spans="1:31" s="7" customFormat="1">
      <c r="A97" s="7" t="s">
        <v>218</v>
      </c>
      <c r="B97" s="7" t="s">
        <v>219</v>
      </c>
      <c r="C97" s="7">
        <v>-7.0000000000000007E-2</v>
      </c>
      <c r="E97" s="7">
        <v>-7.0000000000000007E-2</v>
      </c>
      <c r="F97" s="7">
        <v>0.09</v>
      </c>
      <c r="H97" s="7">
        <v>0.09</v>
      </c>
      <c r="I97" s="7">
        <v>0.4</v>
      </c>
      <c r="J97" s="7">
        <v>0.45</v>
      </c>
      <c r="K97" s="7">
        <v>0.4</v>
      </c>
      <c r="L97" s="7">
        <v>0.04</v>
      </c>
      <c r="M97" s="7">
        <v>0.05</v>
      </c>
      <c r="N97" s="7">
        <v>0.04</v>
      </c>
      <c r="O97" s="7">
        <v>2.64561</v>
      </c>
      <c r="P97" s="7">
        <v>6.6E-4</v>
      </c>
      <c r="Q97" s="7">
        <v>0.08</v>
      </c>
      <c r="R97" s="7">
        <v>5.7000000000000002E-2</v>
      </c>
      <c r="S97" s="7">
        <v>5.59</v>
      </c>
      <c r="T97" s="7">
        <v>0.55000000000000004</v>
      </c>
      <c r="U97" s="7">
        <v>2.8700721243366149E-2</v>
      </c>
      <c r="V97" s="7">
        <v>1.063000392800284E-3</v>
      </c>
      <c r="W97" s="7">
        <v>2.226100183976288E-2</v>
      </c>
      <c r="X97" s="7">
        <v>2.744928397739441E-3</v>
      </c>
      <c r="Y97" s="7">
        <v>2.1902595727852571E-3</v>
      </c>
      <c r="Z97" s="7">
        <v>1.3532251520950871E-4</v>
      </c>
      <c r="AA97" s="7">
        <v>1.8511497933360669E-6</v>
      </c>
      <c r="AB97" s="7">
        <v>1.648963099241695E-3</v>
      </c>
      <c r="AC97" s="7">
        <v>1.3698630136986301</v>
      </c>
      <c r="AE97" s="11" t="s">
        <v>188</v>
      </c>
    </row>
    <row r="98" spans="1:31">
      <c r="A98" t="s">
        <v>220</v>
      </c>
      <c r="B98" t="s">
        <v>221</v>
      </c>
      <c r="C98">
        <v>-0.04</v>
      </c>
      <c r="D98">
        <v>-0.04</v>
      </c>
      <c r="E98">
        <v>-0.04</v>
      </c>
      <c r="F98">
        <v>0.09</v>
      </c>
      <c r="G98">
        <v>0.09</v>
      </c>
      <c r="H98">
        <v>0.09</v>
      </c>
      <c r="I98">
        <v>0.52</v>
      </c>
      <c r="J98">
        <v>0.63</v>
      </c>
      <c r="K98">
        <v>0.52</v>
      </c>
      <c r="L98">
        <v>0.04</v>
      </c>
      <c r="M98">
        <v>7.0000000000000007E-2</v>
      </c>
      <c r="N98">
        <v>0.04</v>
      </c>
      <c r="O98">
        <v>6.9050000000000002</v>
      </c>
      <c r="P98">
        <v>0.04</v>
      </c>
      <c r="Q98">
        <v>0.121</v>
      </c>
      <c r="R98">
        <v>0.11799999999999999</v>
      </c>
      <c r="S98">
        <v>3.29</v>
      </c>
      <c r="T98">
        <v>0.12</v>
      </c>
      <c r="U98">
        <v>5.70928417477157E-2</v>
      </c>
      <c r="V98">
        <v>1.480430425570744E-3</v>
      </c>
      <c r="W98">
        <v>1.9781539507145271E-2</v>
      </c>
      <c r="X98">
        <v>1.278001745981438E-3</v>
      </c>
      <c r="Y98">
        <v>7.2151511880165118E-4</v>
      </c>
      <c r="Z98">
        <v>2.8663748043405507E-4</v>
      </c>
      <c r="AA98">
        <v>3.8197517754564842E-5</v>
      </c>
      <c r="AB98">
        <v>1.0144379234433469E-3</v>
      </c>
      <c r="AC98">
        <v>1203.806</v>
      </c>
      <c r="AD98">
        <v>2.7</v>
      </c>
      <c r="AE98" s="13" t="s">
        <v>222</v>
      </c>
    </row>
    <row r="99" spans="1:31">
      <c r="A99" t="s">
        <v>223</v>
      </c>
      <c r="B99" t="s">
        <v>224</v>
      </c>
      <c r="C99">
        <v>-0.16</v>
      </c>
      <c r="D99">
        <v>-0.16</v>
      </c>
      <c r="E99">
        <v>-0.16</v>
      </c>
      <c r="F99">
        <v>0.09</v>
      </c>
      <c r="G99">
        <v>0.09</v>
      </c>
      <c r="H99">
        <v>0.09</v>
      </c>
      <c r="I99">
        <v>0.47</v>
      </c>
      <c r="J99">
        <v>0.5</v>
      </c>
      <c r="K99">
        <v>0.47</v>
      </c>
      <c r="L99">
        <v>0.04</v>
      </c>
      <c r="M99">
        <v>0.05</v>
      </c>
      <c r="N99">
        <v>0.04</v>
      </c>
      <c r="O99">
        <v>2.6497700000000002</v>
      </c>
      <c r="P99">
        <v>7.9000000000000001E-4</v>
      </c>
      <c r="Q99">
        <v>0</v>
      </c>
      <c r="R99">
        <v>0</v>
      </c>
      <c r="S99">
        <v>1.81</v>
      </c>
      <c r="T99">
        <v>0.15</v>
      </c>
      <c r="U99">
        <v>2.915028659129661E-2</v>
      </c>
      <c r="V99">
        <v>8.2697878139587251E-4</v>
      </c>
      <c r="W99">
        <v>7.4888679953727267E-3</v>
      </c>
      <c r="X99">
        <v>7.4932932581650341E-4</v>
      </c>
      <c r="Y99">
        <v>6.1721439522302688E-4</v>
      </c>
      <c r="Z99">
        <v>0</v>
      </c>
      <c r="AA99">
        <v>7.4424141420380544E-7</v>
      </c>
      <c r="AB99">
        <v>4.2490031179419731E-4</v>
      </c>
      <c r="AC99">
        <v>2.3802150684931509</v>
      </c>
      <c r="AD99">
        <v>1.19</v>
      </c>
      <c r="AE99" s="13" t="s">
        <v>225</v>
      </c>
    </row>
    <row r="100" spans="1:31">
      <c r="A100" t="s">
        <v>226</v>
      </c>
      <c r="B100" t="s">
        <v>224</v>
      </c>
      <c r="C100">
        <v>-0.16</v>
      </c>
      <c r="D100">
        <v>-0.16</v>
      </c>
      <c r="E100">
        <v>-0.16</v>
      </c>
      <c r="F100">
        <v>0.09</v>
      </c>
      <c r="G100">
        <v>0.09</v>
      </c>
      <c r="H100">
        <v>0.09</v>
      </c>
      <c r="I100">
        <v>0.47</v>
      </c>
      <c r="J100">
        <v>0.5</v>
      </c>
      <c r="K100">
        <v>0.47</v>
      </c>
      <c r="L100">
        <v>0.04</v>
      </c>
      <c r="M100">
        <v>0.05</v>
      </c>
      <c r="N100">
        <v>0.04</v>
      </c>
      <c r="O100">
        <v>13.74</v>
      </c>
      <c r="P100">
        <v>1.6E-2</v>
      </c>
      <c r="Q100">
        <v>4.9000000000000002E-2</v>
      </c>
      <c r="R100">
        <v>4.2999999999999997E-2</v>
      </c>
      <c r="S100">
        <v>2.67</v>
      </c>
      <c r="T100">
        <v>0.255</v>
      </c>
      <c r="U100">
        <v>8.7329679203000291E-2</v>
      </c>
      <c r="V100">
        <v>2.4783651646834658E-3</v>
      </c>
      <c r="W100">
        <v>1.8993000048685659E-2</v>
      </c>
      <c r="X100">
        <v>2.1102828717514972E-3</v>
      </c>
      <c r="Y100">
        <v>1.8139382068969451E-3</v>
      </c>
      <c r="Z100">
        <v>4.0114566175969188E-5</v>
      </c>
      <c r="AA100">
        <v>7.3723435414597441E-6</v>
      </c>
      <c r="AB100">
        <v>1.0776170240389029E-3</v>
      </c>
      <c r="AC100">
        <v>2.3802150684931509</v>
      </c>
      <c r="AD100">
        <v>1.19</v>
      </c>
      <c r="AE100" s="13" t="s">
        <v>225</v>
      </c>
    </row>
    <row r="101" spans="1:31">
      <c r="A101" t="s">
        <v>227</v>
      </c>
      <c r="B101" t="s">
        <v>228</v>
      </c>
      <c r="C101">
        <v>-0.17</v>
      </c>
      <c r="D101">
        <v>-0.22</v>
      </c>
      <c r="E101">
        <v>-0.17</v>
      </c>
      <c r="F101">
        <v>0.09</v>
      </c>
      <c r="H101">
        <v>0.09</v>
      </c>
      <c r="I101">
        <v>0.41</v>
      </c>
      <c r="J101">
        <v>0.48</v>
      </c>
      <c r="K101">
        <v>0.41</v>
      </c>
      <c r="L101">
        <v>0.04</v>
      </c>
      <c r="N101">
        <v>0.04</v>
      </c>
      <c r="O101">
        <v>7.3696999999999999</v>
      </c>
      <c r="P101">
        <v>3.5000000000000001E-3</v>
      </c>
      <c r="Q101">
        <v>0.05</v>
      </c>
      <c r="R101">
        <v>0.105</v>
      </c>
      <c r="S101">
        <v>3.11</v>
      </c>
      <c r="T101">
        <v>0.23</v>
      </c>
      <c r="U101">
        <v>5.7656869142052772E-2</v>
      </c>
      <c r="V101">
        <v>2.0445740839726131E-3</v>
      </c>
      <c r="W101">
        <v>1.7939696082801569E-2</v>
      </c>
      <c r="X101">
        <v>1.8418362268377141E-3</v>
      </c>
      <c r="Y101">
        <v>1.32672993538404E-3</v>
      </c>
      <c r="Z101">
        <v>1.155535979568539E-4</v>
      </c>
      <c r="AA101">
        <v>6.490277924559758E-7</v>
      </c>
      <c r="AB101">
        <v>1.272318871120679E-3</v>
      </c>
      <c r="AC101">
        <v>11.668493150684929</v>
      </c>
      <c r="AD101">
        <v>2.39</v>
      </c>
      <c r="AE101" s="13" t="s">
        <v>188</v>
      </c>
    </row>
    <row r="102" spans="1:31">
      <c r="A102" t="s">
        <v>229</v>
      </c>
      <c r="B102" t="s">
        <v>228</v>
      </c>
      <c r="C102">
        <v>-0.17</v>
      </c>
      <c r="D102">
        <v>-0.22</v>
      </c>
      <c r="E102">
        <v>-0.17</v>
      </c>
      <c r="F102">
        <v>0.09</v>
      </c>
      <c r="H102">
        <v>0.09</v>
      </c>
      <c r="I102">
        <v>0.41</v>
      </c>
      <c r="J102">
        <v>0.48</v>
      </c>
      <c r="K102">
        <v>0.41</v>
      </c>
      <c r="L102">
        <v>0.04</v>
      </c>
      <c r="N102">
        <v>0.04</v>
      </c>
      <c r="O102">
        <v>3693</v>
      </c>
      <c r="P102">
        <v>253</v>
      </c>
      <c r="Q102">
        <v>0.17</v>
      </c>
      <c r="R102">
        <v>0.09</v>
      </c>
      <c r="S102">
        <v>3.1</v>
      </c>
      <c r="T102">
        <v>0.5</v>
      </c>
      <c r="U102">
        <v>3.637114009913696</v>
      </c>
      <c r="V102">
        <v>0.21030612441009919</v>
      </c>
      <c r="W102">
        <v>0.1404091794349851</v>
      </c>
      <c r="X102">
        <v>2.5044136863632278E-2</v>
      </c>
      <c r="Y102">
        <v>2.264664184435243E-2</v>
      </c>
      <c r="Z102">
        <v>2.2121928177893848E-3</v>
      </c>
      <c r="AA102">
        <v>3.2063834639454122E-3</v>
      </c>
      <c r="AB102">
        <v>9.958097832268446E-3</v>
      </c>
      <c r="AC102">
        <v>11.668493150684929</v>
      </c>
      <c r="AD102">
        <v>2.39</v>
      </c>
      <c r="AE102" s="13" t="s">
        <v>188</v>
      </c>
    </row>
    <row r="103" spans="1:31">
      <c r="A103" t="s">
        <v>230</v>
      </c>
      <c r="B103" t="s">
        <v>231</v>
      </c>
      <c r="C103">
        <v>-0.03</v>
      </c>
      <c r="E103">
        <v>-0.03</v>
      </c>
      <c r="F103">
        <v>0.09</v>
      </c>
      <c r="H103">
        <v>0.09</v>
      </c>
      <c r="I103">
        <v>0.39</v>
      </c>
      <c r="K103">
        <v>0.39</v>
      </c>
      <c r="L103">
        <v>0.04</v>
      </c>
      <c r="N103">
        <v>0.04</v>
      </c>
      <c r="O103">
        <v>2.64385</v>
      </c>
      <c r="P103">
        <v>9.0000000000000006E-5</v>
      </c>
      <c r="Q103">
        <v>0.16</v>
      </c>
      <c r="R103">
        <v>1.9E-2</v>
      </c>
      <c r="S103">
        <v>18.34</v>
      </c>
      <c r="T103">
        <v>0.52</v>
      </c>
      <c r="U103">
        <v>2.8473893540177882E-2</v>
      </c>
      <c r="V103">
        <v>8.6284550076220676E-4</v>
      </c>
      <c r="W103">
        <v>7.1234795149657013E-2</v>
      </c>
      <c r="X103">
        <v>4.7715293768052173E-3</v>
      </c>
      <c r="Y103">
        <v>2.0197433739270261E-3</v>
      </c>
      <c r="Z103">
        <v>2.2224320325837159E-4</v>
      </c>
      <c r="AA103">
        <v>8.0830752670904592E-7</v>
      </c>
      <c r="AB103">
        <v>4.3172603121004252E-3</v>
      </c>
      <c r="AC103">
        <v>6.5</v>
      </c>
      <c r="AD103">
        <v>4.2699999999999996</v>
      </c>
      <c r="AE103" s="13" t="s">
        <v>188</v>
      </c>
    </row>
    <row r="104" spans="1:31">
      <c r="A104" t="s">
        <v>232</v>
      </c>
      <c r="B104" t="s">
        <v>233</v>
      </c>
      <c r="C104">
        <v>-0.08</v>
      </c>
      <c r="D104">
        <v>-0.08</v>
      </c>
      <c r="E104">
        <v>-0.08</v>
      </c>
      <c r="F104">
        <v>0.09</v>
      </c>
      <c r="G104">
        <v>0.09</v>
      </c>
      <c r="H104">
        <v>0.09</v>
      </c>
      <c r="I104">
        <v>0.47</v>
      </c>
      <c r="J104">
        <v>0.52</v>
      </c>
      <c r="K104">
        <v>0.47</v>
      </c>
      <c r="L104">
        <v>0.04</v>
      </c>
      <c r="M104">
        <v>0.05</v>
      </c>
      <c r="N104">
        <v>0.04</v>
      </c>
      <c r="O104">
        <v>8.7075999999999993</v>
      </c>
      <c r="P104">
        <v>2.3500000000000001E-3</v>
      </c>
      <c r="Q104">
        <v>0.08</v>
      </c>
      <c r="R104">
        <v>7.4999999999999997E-2</v>
      </c>
      <c r="S104">
        <v>2.6</v>
      </c>
      <c r="T104">
        <v>0.315</v>
      </c>
      <c r="U104">
        <v>6.4432209367085352E-2</v>
      </c>
      <c r="V104">
        <v>1.827897794264782E-3</v>
      </c>
      <c r="W104">
        <v>1.585455380342754E-2</v>
      </c>
      <c r="X104">
        <v>2.1232012783096348E-3</v>
      </c>
      <c r="Y104">
        <v>1.920840172338337E-3</v>
      </c>
      <c r="Z104">
        <v>9.5740059199441723E-5</v>
      </c>
      <c r="AA104">
        <v>1.365578960054511E-6</v>
      </c>
      <c r="AB104">
        <v>8.995491519675203E-4</v>
      </c>
      <c r="AC104">
        <v>11.879340821917809</v>
      </c>
      <c r="AD104">
        <v>1.81</v>
      </c>
      <c r="AE104" s="13" t="s">
        <v>234</v>
      </c>
    </row>
    <row r="105" spans="1:31">
      <c r="A105" t="s">
        <v>235</v>
      </c>
      <c r="B105" t="s">
        <v>236</v>
      </c>
      <c r="C105">
        <v>-0.2</v>
      </c>
      <c r="D105">
        <v>-0.13500000000000001</v>
      </c>
      <c r="E105">
        <v>-0.2</v>
      </c>
      <c r="F105">
        <v>0.09</v>
      </c>
      <c r="H105">
        <v>0.09</v>
      </c>
      <c r="I105">
        <v>0.36</v>
      </c>
      <c r="J105">
        <v>0.31</v>
      </c>
      <c r="K105">
        <v>0.36</v>
      </c>
      <c r="L105">
        <v>0.04</v>
      </c>
      <c r="M105">
        <v>0.02</v>
      </c>
      <c r="N105">
        <v>0.04</v>
      </c>
      <c r="O105">
        <v>5.3686499999999997</v>
      </c>
      <c r="P105">
        <v>9.0000000000000006E-5</v>
      </c>
      <c r="Q105">
        <v>3.1E-2</v>
      </c>
      <c r="R105">
        <v>1.4E-2</v>
      </c>
      <c r="S105">
        <v>12.65</v>
      </c>
      <c r="T105">
        <v>0.18</v>
      </c>
      <c r="U105">
        <v>4.0187276022244818E-2</v>
      </c>
      <c r="V105">
        <v>1.339575942700733E-3</v>
      </c>
      <c r="W105">
        <v>4.8804638805455422E-2</v>
      </c>
      <c r="X105">
        <v>3.3269964131290349E-3</v>
      </c>
      <c r="Y105">
        <v>6.9445335849659888E-4</v>
      </c>
      <c r="Z105">
        <v>2.1201587967604521E-5</v>
      </c>
      <c r="AA105">
        <v>2.727201743759908E-7</v>
      </c>
      <c r="AB105">
        <v>3.2536425870303611E-3</v>
      </c>
      <c r="AC105">
        <v>6.9671232876712326</v>
      </c>
      <c r="AD105">
        <v>1.79</v>
      </c>
      <c r="AE105" s="13" t="s">
        <v>188</v>
      </c>
    </row>
    <row r="106" spans="1:31">
      <c r="A106" t="s">
        <v>237</v>
      </c>
      <c r="B106" t="s">
        <v>236</v>
      </c>
      <c r="C106">
        <v>-0.2</v>
      </c>
      <c r="D106">
        <v>-0.13500000000000001</v>
      </c>
      <c r="E106">
        <v>-0.2</v>
      </c>
      <c r="F106">
        <v>0.09</v>
      </c>
      <c r="H106">
        <v>0.09</v>
      </c>
      <c r="I106">
        <v>0.36</v>
      </c>
      <c r="J106">
        <v>0.31</v>
      </c>
      <c r="K106">
        <v>0.36</v>
      </c>
      <c r="L106">
        <v>0.04</v>
      </c>
      <c r="M106">
        <v>0.02</v>
      </c>
      <c r="N106">
        <v>0.04</v>
      </c>
      <c r="O106">
        <v>12.918200000000001</v>
      </c>
      <c r="P106">
        <v>2.2000000000000001E-3</v>
      </c>
      <c r="Q106">
        <v>7.0000000000000007E-2</v>
      </c>
      <c r="R106">
        <v>0.06</v>
      </c>
      <c r="S106">
        <v>3.18</v>
      </c>
      <c r="T106">
        <v>0.18</v>
      </c>
      <c r="U106">
        <v>7.216276709365034E-2</v>
      </c>
      <c r="V106">
        <v>2.4054395226090299E-3</v>
      </c>
      <c r="W106">
        <v>1.640786762120269E-2</v>
      </c>
      <c r="X106">
        <v>1.436625609827314E-3</v>
      </c>
      <c r="Y106">
        <v>9.2874722384166163E-4</v>
      </c>
      <c r="Z106">
        <v>6.9252380674355665E-5</v>
      </c>
      <c r="AA106">
        <v>9.3143288194552207E-7</v>
      </c>
      <c r="AB106">
        <v>1.093857841413513E-3</v>
      </c>
      <c r="AC106">
        <v>6.9671232876712326</v>
      </c>
      <c r="AD106">
        <v>1.79</v>
      </c>
      <c r="AE106" s="13" t="s">
        <v>188</v>
      </c>
    </row>
    <row r="107" spans="1:31">
      <c r="A107" t="s">
        <v>238</v>
      </c>
      <c r="B107" t="s">
        <v>236</v>
      </c>
      <c r="C107">
        <v>-0.2</v>
      </c>
      <c r="E107">
        <v>-0.2</v>
      </c>
      <c r="F107">
        <v>0.09</v>
      </c>
      <c r="H107">
        <v>0.09</v>
      </c>
      <c r="I107">
        <v>0.36</v>
      </c>
      <c r="K107">
        <v>0.36</v>
      </c>
      <c r="L107">
        <v>0.04</v>
      </c>
      <c r="N107">
        <v>0.04</v>
      </c>
      <c r="O107">
        <v>66.64</v>
      </c>
      <c r="P107">
        <v>0.08</v>
      </c>
      <c r="Q107">
        <v>0.25</v>
      </c>
      <c r="R107">
        <v>0.09</v>
      </c>
      <c r="S107">
        <v>2.16</v>
      </c>
      <c r="T107">
        <v>0.22</v>
      </c>
      <c r="U107">
        <v>0.21544437891008711</v>
      </c>
      <c r="V107">
        <v>7.1835489204252036E-3</v>
      </c>
      <c r="W107">
        <v>1.8691409164649099E-2</v>
      </c>
      <c r="X107">
        <v>2.319121427508208E-3</v>
      </c>
      <c r="Y107">
        <v>1.903754637140186E-3</v>
      </c>
      <c r="Z107">
        <v>4.4859381995157832E-4</v>
      </c>
      <c r="AA107">
        <v>7.4795554880548579E-6</v>
      </c>
      <c r="AB107">
        <v>1.2460939443099399E-3</v>
      </c>
      <c r="AC107">
        <v>6.9671232876712326</v>
      </c>
      <c r="AD107">
        <v>1.79</v>
      </c>
      <c r="AE107" s="13" t="s">
        <v>188</v>
      </c>
    </row>
    <row r="108" spans="1:31">
      <c r="A108" t="s">
        <v>239</v>
      </c>
      <c r="B108" t="s">
        <v>236</v>
      </c>
      <c r="C108">
        <v>-0.2</v>
      </c>
      <c r="D108">
        <v>-0.13500000000000001</v>
      </c>
      <c r="E108">
        <v>-0.2</v>
      </c>
      <c r="F108">
        <v>0.09</v>
      </c>
      <c r="H108">
        <v>0.09</v>
      </c>
      <c r="I108">
        <v>0.36</v>
      </c>
      <c r="J108">
        <v>0.31</v>
      </c>
      <c r="K108">
        <v>0.36</v>
      </c>
      <c r="L108">
        <v>0.04</v>
      </c>
      <c r="M108">
        <v>0.02</v>
      </c>
      <c r="N108">
        <v>0.04</v>
      </c>
      <c r="O108">
        <v>3.1494499999999999</v>
      </c>
      <c r="P108">
        <v>1.7000000000000001E-4</v>
      </c>
      <c r="Q108">
        <v>0.32</v>
      </c>
      <c r="R108">
        <v>0.09</v>
      </c>
      <c r="S108">
        <v>1.96</v>
      </c>
      <c r="T108">
        <v>0.2</v>
      </c>
      <c r="U108">
        <v>2.8162312973613081E-2</v>
      </c>
      <c r="V108">
        <v>9.3874431280979416E-4</v>
      </c>
      <c r="W108">
        <v>6.0002137936655264E-3</v>
      </c>
      <c r="X108">
        <v>7.5627110302224111E-4</v>
      </c>
      <c r="Y108">
        <v>6.1226671363933955E-4</v>
      </c>
      <c r="Z108">
        <v>1.9252022867376019E-4</v>
      </c>
      <c r="AA108">
        <v>1.0795920397986309E-7</v>
      </c>
      <c r="AB108">
        <v>4.0001425291103507E-4</v>
      </c>
      <c r="AC108">
        <v>6.9671232876712326</v>
      </c>
      <c r="AD108">
        <v>1.79</v>
      </c>
      <c r="AE108" s="13" t="s">
        <v>188</v>
      </c>
    </row>
    <row r="109" spans="1:31" s="7" customFormat="1">
      <c r="A109" s="7" t="s">
        <v>240</v>
      </c>
      <c r="B109" s="7" t="s">
        <v>241</v>
      </c>
      <c r="U109" s="7">
        <v>0</v>
      </c>
      <c r="W109" s="7">
        <v>0</v>
      </c>
      <c r="Y109" s="7">
        <v>0</v>
      </c>
      <c r="Z109" s="7">
        <v>0</v>
      </c>
      <c r="AE109" s="11"/>
    </row>
    <row r="110" spans="1:31">
      <c r="A110" t="s">
        <v>242</v>
      </c>
      <c r="B110" t="s">
        <v>243</v>
      </c>
      <c r="C110">
        <v>-0.38</v>
      </c>
      <c r="D110">
        <v>-0.38</v>
      </c>
      <c r="E110">
        <v>-0.38</v>
      </c>
      <c r="F110">
        <v>0.09</v>
      </c>
      <c r="G110">
        <v>0.09</v>
      </c>
      <c r="H110">
        <v>0.09</v>
      </c>
      <c r="I110">
        <v>0.39</v>
      </c>
      <c r="J110">
        <v>0.3</v>
      </c>
      <c r="K110">
        <v>0.39</v>
      </c>
      <c r="L110">
        <v>0.03</v>
      </c>
      <c r="M110">
        <v>7.0000000000000007E-2</v>
      </c>
      <c r="N110">
        <v>0.03</v>
      </c>
      <c r="O110">
        <v>14.638</v>
      </c>
      <c r="P110">
        <v>1.2500000000000001E-2</v>
      </c>
      <c r="Q110">
        <v>0.13</v>
      </c>
      <c r="R110">
        <v>0.11</v>
      </c>
      <c r="S110">
        <v>1.79</v>
      </c>
      <c r="T110">
        <v>0.3</v>
      </c>
      <c r="U110">
        <v>8.5601384301236427E-2</v>
      </c>
      <c r="V110">
        <v>2.1954482133507529E-3</v>
      </c>
      <c r="W110">
        <v>1.0635611396488311E-2</v>
      </c>
      <c r="X110">
        <v>1.9319601761956691E-3</v>
      </c>
      <c r="Y110">
        <v>1.8469025778332991E-3</v>
      </c>
      <c r="Z110">
        <v>1.5470373611004259E-4</v>
      </c>
      <c r="AA110">
        <v>3.0273976967733281E-6</v>
      </c>
      <c r="AB110">
        <v>5.4541596905068252E-4</v>
      </c>
      <c r="AC110">
        <v>3.30904383561644</v>
      </c>
      <c r="AD110">
        <v>1.61</v>
      </c>
      <c r="AE110" s="13" t="s">
        <v>234</v>
      </c>
    </row>
    <row r="111" spans="1:31">
      <c r="A111" t="s">
        <v>244</v>
      </c>
      <c r="B111" t="s">
        <v>245</v>
      </c>
      <c r="C111">
        <v>-0.04</v>
      </c>
      <c r="D111">
        <v>0.08</v>
      </c>
      <c r="E111">
        <v>-0.04</v>
      </c>
      <c r="F111">
        <v>0.1</v>
      </c>
      <c r="G111">
        <v>0.06</v>
      </c>
      <c r="H111">
        <v>0.1</v>
      </c>
      <c r="I111">
        <v>0.43</v>
      </c>
      <c r="J111">
        <v>0.54</v>
      </c>
      <c r="K111">
        <v>0.43</v>
      </c>
      <c r="L111">
        <v>0.05</v>
      </c>
      <c r="M111">
        <v>0.05</v>
      </c>
      <c r="N111">
        <v>0.05</v>
      </c>
      <c r="O111">
        <v>598.29999999999995</v>
      </c>
      <c r="P111">
        <v>4.2</v>
      </c>
      <c r="Q111">
        <v>0.3</v>
      </c>
      <c r="R111">
        <v>0.08</v>
      </c>
      <c r="S111">
        <v>5.62</v>
      </c>
      <c r="T111">
        <v>0.02</v>
      </c>
      <c r="U111">
        <v>1.1320927579407429</v>
      </c>
      <c r="V111">
        <v>3.5340527147194163E-2</v>
      </c>
      <c r="W111">
        <v>0.1473565149760763</v>
      </c>
      <c r="X111">
        <v>9.9114130578353277E-3</v>
      </c>
      <c r="Y111">
        <v>5.2440040916753119E-4</v>
      </c>
      <c r="Z111">
        <v>3.8863256696987148E-3</v>
      </c>
      <c r="AA111">
        <v>3.448088266196004E-4</v>
      </c>
      <c r="AB111">
        <v>9.0960811713627319E-3</v>
      </c>
      <c r="AC111">
        <v>10.142465753424659</v>
      </c>
      <c r="AD111">
        <v>4.2</v>
      </c>
      <c r="AE111" s="13" t="s">
        <v>115</v>
      </c>
    </row>
    <row r="112" spans="1:31" s="7" customFormat="1">
      <c r="A112" s="7" t="s">
        <v>246</v>
      </c>
      <c r="B112" s="7" t="s">
        <v>245</v>
      </c>
      <c r="C112" s="7">
        <v>-0.04</v>
      </c>
      <c r="D112" s="7">
        <v>0.08</v>
      </c>
      <c r="E112" s="7">
        <v>-0.04</v>
      </c>
      <c r="F112" s="7">
        <v>0.1</v>
      </c>
      <c r="G112" s="7">
        <v>0.06</v>
      </c>
      <c r="H112" s="7">
        <v>0.1</v>
      </c>
      <c r="I112" s="7">
        <v>0.43</v>
      </c>
      <c r="J112" s="7">
        <v>0.54</v>
      </c>
      <c r="K112" s="7">
        <v>0.43</v>
      </c>
      <c r="L112" s="7">
        <v>0.05</v>
      </c>
      <c r="M112" s="7">
        <v>0.05</v>
      </c>
      <c r="N112" s="7">
        <v>0.05</v>
      </c>
      <c r="O112" s="7">
        <v>4.4762000000000004</v>
      </c>
      <c r="P112" s="7">
        <v>4.0000000000000002E-4</v>
      </c>
      <c r="Q112" s="7">
        <v>0.2</v>
      </c>
      <c r="R112" s="7">
        <v>0.15</v>
      </c>
      <c r="U112" s="7">
        <v>4.330542770273741E-2</v>
      </c>
      <c r="V112" s="7">
        <v>1.3365897646387861E-3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E112" s="11" t="s">
        <v>115</v>
      </c>
    </row>
    <row r="113" spans="1:31">
      <c r="A113" t="s">
        <v>247</v>
      </c>
      <c r="B113" t="s">
        <v>248</v>
      </c>
      <c r="C113">
        <v>-0.5</v>
      </c>
      <c r="D113">
        <v>-0.55000000000000004</v>
      </c>
      <c r="E113">
        <v>-0.5</v>
      </c>
      <c r="F113">
        <v>0.09</v>
      </c>
      <c r="H113">
        <v>0.09</v>
      </c>
      <c r="I113">
        <v>0.38</v>
      </c>
      <c r="J113">
        <v>0.33</v>
      </c>
      <c r="K113">
        <v>0.38</v>
      </c>
      <c r="L113">
        <v>0.04</v>
      </c>
      <c r="N113">
        <v>0.04</v>
      </c>
      <c r="O113">
        <v>7.2004000000000001</v>
      </c>
      <c r="P113">
        <v>1.6999999999999999E-3</v>
      </c>
      <c r="Q113">
        <v>0.13</v>
      </c>
      <c r="R113">
        <v>0.105</v>
      </c>
      <c r="S113">
        <v>3.93</v>
      </c>
      <c r="T113">
        <v>0.4</v>
      </c>
      <c r="U113">
        <v>4.8874567142234378E-2</v>
      </c>
      <c r="V113">
        <v>1.6291704004997539E-3</v>
      </c>
      <c r="W113">
        <v>1.658700333111255E-2</v>
      </c>
      <c r="X113">
        <v>2.0300430549980322E-3</v>
      </c>
      <c r="Y113">
        <v>1.6882446138536951E-3</v>
      </c>
      <c r="Z113">
        <v>2.1933785302050981E-4</v>
      </c>
      <c r="AA113">
        <v>1.3053860740556701E-6</v>
      </c>
      <c r="AB113">
        <v>1.1058002220741699E-3</v>
      </c>
      <c r="AC113">
        <v>7.279452054794521</v>
      </c>
      <c r="AD113">
        <v>1.73</v>
      </c>
      <c r="AE113" s="13" t="s">
        <v>188</v>
      </c>
    </row>
    <row r="114" spans="1:31">
      <c r="A114" t="s">
        <v>249</v>
      </c>
      <c r="B114" t="s">
        <v>248</v>
      </c>
      <c r="C114">
        <v>-0.5</v>
      </c>
      <c r="D114">
        <v>-0.55000000000000004</v>
      </c>
      <c r="E114">
        <v>-0.5</v>
      </c>
      <c r="F114">
        <v>0.09</v>
      </c>
      <c r="H114">
        <v>0.09</v>
      </c>
      <c r="I114">
        <v>0.38</v>
      </c>
      <c r="J114">
        <v>0.33</v>
      </c>
      <c r="K114">
        <v>0.38</v>
      </c>
      <c r="L114">
        <v>0.04</v>
      </c>
      <c r="N114">
        <v>0.04</v>
      </c>
      <c r="O114">
        <v>28.14</v>
      </c>
      <c r="P114">
        <v>0.03</v>
      </c>
      <c r="Q114">
        <v>0.02</v>
      </c>
      <c r="R114">
        <v>8.4999999999999992E-2</v>
      </c>
      <c r="S114">
        <v>1.71</v>
      </c>
      <c r="T114">
        <v>0.47</v>
      </c>
      <c r="U114">
        <v>0.1212628871095552</v>
      </c>
      <c r="V114">
        <v>4.0449629632179464E-3</v>
      </c>
      <c r="W114">
        <v>1.146326302761679E-2</v>
      </c>
      <c r="X114">
        <v>3.2422691569855668E-3</v>
      </c>
      <c r="Y114">
        <v>3.1507214169473039E-3</v>
      </c>
      <c r="Z114">
        <v>3.440355050305158E-5</v>
      </c>
      <c r="AA114">
        <v>7.1967891549834049E-6</v>
      </c>
      <c r="AB114">
        <v>7.6421753517445247E-4</v>
      </c>
      <c r="AC114">
        <v>7.279452054794521</v>
      </c>
      <c r="AD114">
        <v>1.73</v>
      </c>
      <c r="AE114" s="13" t="s">
        <v>188</v>
      </c>
    </row>
    <row r="115" spans="1:31">
      <c r="A115" t="s">
        <v>250</v>
      </c>
      <c r="B115" t="s">
        <v>248</v>
      </c>
      <c r="C115">
        <v>-0.5</v>
      </c>
      <c r="D115">
        <v>-0.55000000000000004</v>
      </c>
      <c r="E115">
        <v>-0.5</v>
      </c>
      <c r="F115">
        <v>0.09</v>
      </c>
      <c r="H115">
        <v>0.09</v>
      </c>
      <c r="I115">
        <v>0.38</v>
      </c>
      <c r="J115">
        <v>0.33</v>
      </c>
      <c r="K115">
        <v>0.38</v>
      </c>
      <c r="L115">
        <v>0.04</v>
      </c>
      <c r="N115">
        <v>0.04</v>
      </c>
      <c r="O115">
        <v>91.61</v>
      </c>
      <c r="P115">
        <v>0.85000000000000009</v>
      </c>
      <c r="Q115">
        <v>0.03</v>
      </c>
      <c r="R115">
        <v>0.115</v>
      </c>
      <c r="S115">
        <v>1.52</v>
      </c>
      <c r="T115">
        <v>0.43</v>
      </c>
      <c r="U115">
        <v>0.26636291805925622</v>
      </c>
      <c r="V115">
        <v>9.0165199874769463E-3</v>
      </c>
      <c r="W115">
        <v>1.509802085222637E-2</v>
      </c>
      <c r="X115">
        <v>4.3893098522202276E-3</v>
      </c>
      <c r="Y115">
        <v>4.2711506358271978E-3</v>
      </c>
      <c r="Z115">
        <v>9.0669727868439873E-5</v>
      </c>
      <c r="AA115">
        <v>4.4498042027083663E-5</v>
      </c>
      <c r="AB115">
        <v>1.0065347234817579E-3</v>
      </c>
      <c r="AC115">
        <v>7.279452054794521</v>
      </c>
      <c r="AD115">
        <v>2.5099999999999998</v>
      </c>
      <c r="AE115" s="13" t="s">
        <v>188</v>
      </c>
    </row>
    <row r="116" spans="1:31">
      <c r="A116" t="s">
        <v>251</v>
      </c>
      <c r="B116" t="s">
        <v>248</v>
      </c>
      <c r="C116">
        <v>-0.5</v>
      </c>
      <c r="D116">
        <v>-0.55000000000000004</v>
      </c>
      <c r="E116">
        <v>-0.5</v>
      </c>
      <c r="F116">
        <v>0.09</v>
      </c>
      <c r="H116">
        <v>0.09</v>
      </c>
      <c r="I116">
        <v>0.38</v>
      </c>
      <c r="J116">
        <v>0.33</v>
      </c>
      <c r="K116">
        <v>0.38</v>
      </c>
      <c r="L116">
        <v>0.04</v>
      </c>
      <c r="N116">
        <v>0.04</v>
      </c>
      <c r="O116">
        <v>62.24</v>
      </c>
      <c r="P116">
        <v>0.55000000000000004</v>
      </c>
      <c r="Q116">
        <v>0.02</v>
      </c>
      <c r="R116">
        <v>1.2E-2</v>
      </c>
      <c r="S116">
        <v>0.92</v>
      </c>
      <c r="T116">
        <v>0.45</v>
      </c>
      <c r="U116">
        <v>0.20585348853849669</v>
      </c>
      <c r="V116">
        <v>6.9681239898771513E-3</v>
      </c>
      <c r="W116">
        <v>8.035541310043165E-3</v>
      </c>
      <c r="X116">
        <v>3.9669952812412743E-3</v>
      </c>
      <c r="Y116">
        <v>3.9304278146950269E-3</v>
      </c>
      <c r="Z116">
        <v>3.5370529976180402E-5</v>
      </c>
      <c r="AA116">
        <v>2.366938582114244E-5</v>
      </c>
      <c r="AB116">
        <v>5.357027540028777E-4</v>
      </c>
      <c r="AC116">
        <v>7.279452054794521</v>
      </c>
      <c r="AD116">
        <v>2.5099999999999998</v>
      </c>
      <c r="AE116" s="13" t="s">
        <v>188</v>
      </c>
    </row>
    <row r="117" spans="1:31">
      <c r="A117" t="s">
        <v>252</v>
      </c>
      <c r="B117" t="s">
        <v>248</v>
      </c>
      <c r="C117">
        <v>-0.5</v>
      </c>
      <c r="D117">
        <v>-0.55000000000000004</v>
      </c>
      <c r="E117">
        <v>-0.5</v>
      </c>
      <c r="F117">
        <v>0.09</v>
      </c>
      <c r="H117">
        <v>0.09</v>
      </c>
      <c r="I117">
        <v>0.38</v>
      </c>
      <c r="J117">
        <v>0.33</v>
      </c>
      <c r="K117">
        <v>0.38</v>
      </c>
      <c r="L117">
        <v>0.04</v>
      </c>
      <c r="N117">
        <v>0.04</v>
      </c>
      <c r="O117">
        <v>39.026000000000003</v>
      </c>
      <c r="P117">
        <v>0.20250000000000001</v>
      </c>
      <c r="Q117">
        <v>0.03</v>
      </c>
      <c r="R117">
        <v>9.5000000000000001E-2</v>
      </c>
      <c r="S117">
        <v>1.08</v>
      </c>
      <c r="T117">
        <v>0.46500000000000002</v>
      </c>
      <c r="U117">
        <v>0.15080458137758901</v>
      </c>
      <c r="V117">
        <v>5.051602124608783E-3</v>
      </c>
      <c r="W117">
        <v>8.071803373453288E-3</v>
      </c>
      <c r="X117">
        <v>3.517013187994199E-3</v>
      </c>
      <c r="Y117">
        <v>3.4753597857923868E-3</v>
      </c>
      <c r="Z117">
        <v>3.8779557794590908E-5</v>
      </c>
      <c r="AA117">
        <v>1.3375099117254329E-5</v>
      </c>
      <c r="AB117">
        <v>5.3812022489688584E-4</v>
      </c>
      <c r="AC117">
        <v>7.279452054794521</v>
      </c>
      <c r="AD117">
        <v>2.5099999999999998</v>
      </c>
      <c r="AE117" s="13" t="s">
        <v>188</v>
      </c>
    </row>
    <row r="118" spans="1:31">
      <c r="A118" t="s">
        <v>253</v>
      </c>
      <c r="B118" t="s">
        <v>248</v>
      </c>
      <c r="C118">
        <v>-0.5</v>
      </c>
      <c r="D118">
        <v>-0.55000000000000004</v>
      </c>
      <c r="E118">
        <v>-0.5</v>
      </c>
      <c r="F118">
        <v>0.09</v>
      </c>
      <c r="H118">
        <v>0.09</v>
      </c>
      <c r="I118">
        <v>0.38</v>
      </c>
      <c r="J118">
        <v>0.33</v>
      </c>
      <c r="K118">
        <v>0.38</v>
      </c>
      <c r="L118">
        <v>0.04</v>
      </c>
      <c r="N118">
        <v>0.04</v>
      </c>
      <c r="O118">
        <v>256.2</v>
      </c>
      <c r="P118">
        <v>10.85</v>
      </c>
      <c r="Q118">
        <v>0.08</v>
      </c>
      <c r="R118">
        <v>0.245</v>
      </c>
      <c r="S118">
        <v>0.95</v>
      </c>
      <c r="T118">
        <v>0.46</v>
      </c>
      <c r="U118">
        <v>0.52872672023149614</v>
      </c>
      <c r="V118">
        <v>2.5905447922063431E-2</v>
      </c>
      <c r="W118">
        <v>1.325806358519227E-2</v>
      </c>
      <c r="X118">
        <v>6.4993780185762934E-3</v>
      </c>
      <c r="Y118">
        <v>6.4196939465141524E-3</v>
      </c>
      <c r="Z118">
        <v>4.3766554508283651E-4</v>
      </c>
      <c r="AA118">
        <v>2.380448575015009E-4</v>
      </c>
      <c r="AB118">
        <v>8.8387090567948468E-4</v>
      </c>
      <c r="AC118">
        <v>7.279452054794521</v>
      </c>
      <c r="AD118">
        <v>2.5099999999999998</v>
      </c>
      <c r="AE118" s="13" t="s">
        <v>188</v>
      </c>
    </row>
    <row r="119" spans="1:31">
      <c r="A119" t="s">
        <v>254</v>
      </c>
      <c r="B119" t="s">
        <v>255</v>
      </c>
      <c r="C119">
        <v>-0.23</v>
      </c>
      <c r="D119">
        <v>-0.28000000000000003</v>
      </c>
      <c r="E119">
        <v>-0.23</v>
      </c>
      <c r="F119">
        <v>0.09</v>
      </c>
      <c r="H119">
        <v>0.09</v>
      </c>
      <c r="I119">
        <v>0.37</v>
      </c>
      <c r="J119">
        <v>0.35</v>
      </c>
      <c r="K119">
        <v>0.37</v>
      </c>
      <c r="L119">
        <v>0.04</v>
      </c>
      <c r="N119">
        <v>0.04</v>
      </c>
      <c r="O119">
        <v>4.6943999999999999</v>
      </c>
      <c r="P119">
        <v>1.82591E-3</v>
      </c>
      <c r="Q119">
        <v>7.0000000000000007E-2</v>
      </c>
      <c r="R119">
        <v>7.3300000000000004E-2</v>
      </c>
      <c r="S119">
        <v>9.4600000000000009</v>
      </c>
      <c r="T119">
        <v>1.0900000000000001</v>
      </c>
      <c r="U119">
        <v>3.8682139983797201E-2</v>
      </c>
      <c r="V119">
        <v>1.105872930859043E-3</v>
      </c>
      <c r="W119">
        <v>3.4867321116565778E-2</v>
      </c>
      <c r="X119">
        <v>2.1379837806826882E-3</v>
      </c>
      <c r="Y119">
        <v>7.6147023128132166E-4</v>
      </c>
      <c r="Z119">
        <v>1.4528050465235741E-4</v>
      </c>
      <c r="AA119">
        <v>1.7332882228752851E-5</v>
      </c>
      <c r="AB119">
        <v>1.9924183495180449E-3</v>
      </c>
      <c r="AC119">
        <v>2.054794520547945</v>
      </c>
      <c r="AD119">
        <v>3.27</v>
      </c>
      <c r="AE119" s="13" t="s">
        <v>188</v>
      </c>
    </row>
    <row r="120" spans="1:31">
      <c r="A120" t="s">
        <v>256</v>
      </c>
      <c r="B120" t="s">
        <v>257</v>
      </c>
      <c r="C120">
        <v>0.08</v>
      </c>
      <c r="D120">
        <v>0.23</v>
      </c>
      <c r="E120">
        <v>0.08</v>
      </c>
      <c r="F120">
        <v>0.2</v>
      </c>
      <c r="G120">
        <v>0.1</v>
      </c>
      <c r="H120">
        <v>0.2</v>
      </c>
      <c r="I120">
        <v>0.5</v>
      </c>
      <c r="J120">
        <v>0.71</v>
      </c>
      <c r="K120">
        <v>0.5</v>
      </c>
      <c r="L120">
        <v>0.06</v>
      </c>
      <c r="M120">
        <v>0.04</v>
      </c>
      <c r="N120">
        <v>0.06</v>
      </c>
      <c r="O120">
        <v>1052.0999999999999</v>
      </c>
      <c r="P120">
        <v>0.4</v>
      </c>
      <c r="Q120">
        <v>0.32300000000000001</v>
      </c>
      <c r="R120">
        <v>2E-3</v>
      </c>
      <c r="S120">
        <v>124.5</v>
      </c>
      <c r="T120">
        <v>0.3</v>
      </c>
      <c r="U120">
        <v>1.8048167667787069</v>
      </c>
      <c r="V120">
        <v>5.9329155750953898E-2</v>
      </c>
      <c r="W120">
        <v>4.6802947276731226</v>
      </c>
      <c r="X120">
        <v>0.30791371516232341</v>
      </c>
      <c r="Y120">
        <v>1.1277818620899089E-2</v>
      </c>
      <c r="Z120">
        <v>6.8808119562033167E-3</v>
      </c>
      <c r="AA120">
        <v>1.7824601457385981E-3</v>
      </c>
      <c r="AB120">
        <v>0.30762500557475941</v>
      </c>
      <c r="AC120">
        <v>4.0684931506849313</v>
      </c>
      <c r="AD120">
        <v>3.4</v>
      </c>
      <c r="AE120" s="13" t="s">
        <v>115</v>
      </c>
    </row>
    <row r="121" spans="1:31">
      <c r="A121" t="s">
        <v>258</v>
      </c>
      <c r="B121" t="s">
        <v>257</v>
      </c>
      <c r="C121">
        <v>0.08</v>
      </c>
      <c r="D121">
        <v>0.23</v>
      </c>
      <c r="E121">
        <v>0.08</v>
      </c>
      <c r="F121">
        <v>0.2</v>
      </c>
      <c r="G121">
        <v>0.1</v>
      </c>
      <c r="H121">
        <v>0.2</v>
      </c>
      <c r="I121">
        <v>0.5</v>
      </c>
      <c r="J121">
        <v>0.71</v>
      </c>
      <c r="K121">
        <v>0.5</v>
      </c>
      <c r="L121">
        <v>0.06</v>
      </c>
      <c r="M121">
        <v>0.04</v>
      </c>
      <c r="N121">
        <v>0.06</v>
      </c>
      <c r="O121">
        <v>7337</v>
      </c>
      <c r="P121">
        <v>93.5</v>
      </c>
      <c r="Q121">
        <v>0.2</v>
      </c>
      <c r="R121">
        <v>0.2</v>
      </c>
      <c r="S121">
        <v>88.7</v>
      </c>
      <c r="T121">
        <v>1.1000000000000001</v>
      </c>
      <c r="U121">
        <v>6.6705650158723051</v>
      </c>
      <c r="V121">
        <v>0.22765029959297919</v>
      </c>
      <c r="W121">
        <v>6.746259693383938</v>
      </c>
      <c r="X121">
        <v>0.5335598110061458</v>
      </c>
      <c r="Y121">
        <v>8.9950129245119179E-2</v>
      </c>
      <c r="Z121">
        <v>0.28109415389099751</v>
      </c>
      <c r="AA121">
        <v>3.1036404454860979E-2</v>
      </c>
      <c r="AB121">
        <v>0.44341613008157349</v>
      </c>
      <c r="AC121">
        <v>4.0684931506849313</v>
      </c>
      <c r="AD121">
        <v>3.4</v>
      </c>
      <c r="AE121" s="13" t="s">
        <v>115</v>
      </c>
    </row>
    <row r="122" spans="1:31">
      <c r="A122" t="s">
        <v>259</v>
      </c>
      <c r="B122" t="s">
        <v>257</v>
      </c>
      <c r="C122">
        <v>0.08</v>
      </c>
      <c r="D122">
        <v>0.23</v>
      </c>
      <c r="E122">
        <v>0.08</v>
      </c>
      <c r="F122">
        <v>0.2</v>
      </c>
      <c r="G122">
        <v>0.1</v>
      </c>
      <c r="H122">
        <v>0.2</v>
      </c>
      <c r="I122">
        <v>0.5</v>
      </c>
      <c r="J122">
        <v>0.71</v>
      </c>
      <c r="K122">
        <v>0.5</v>
      </c>
      <c r="L122">
        <v>0.06</v>
      </c>
      <c r="M122">
        <v>0.04</v>
      </c>
      <c r="N122">
        <v>0.06</v>
      </c>
      <c r="O122">
        <v>3.6</v>
      </c>
      <c r="P122">
        <v>8.0000000000000004E-4</v>
      </c>
      <c r="Q122">
        <v>0.15</v>
      </c>
      <c r="R122">
        <v>0.09</v>
      </c>
      <c r="S122">
        <v>2.4</v>
      </c>
      <c r="T122">
        <v>0.2</v>
      </c>
      <c r="U122">
        <v>4.102915195144035E-2</v>
      </c>
      <c r="V122">
        <v>1.348389586163074E-3</v>
      </c>
      <c r="W122">
        <v>1.42370337108407E-2</v>
      </c>
      <c r="X122">
        <v>1.523782807910431E-3</v>
      </c>
      <c r="Y122">
        <v>1.186419475903392E-3</v>
      </c>
      <c r="Z122">
        <v>1.966239949834776E-4</v>
      </c>
      <c r="AA122">
        <v>1.0545950896919041E-6</v>
      </c>
      <c r="AB122">
        <v>9.3576747395197099E-4</v>
      </c>
      <c r="AC122">
        <v>4.0684931506849313</v>
      </c>
      <c r="AD122">
        <v>3.4</v>
      </c>
      <c r="AE122" s="13" t="s">
        <v>115</v>
      </c>
    </row>
    <row r="123" spans="1:31">
      <c r="A123" t="s">
        <v>260</v>
      </c>
      <c r="B123" t="s">
        <v>257</v>
      </c>
      <c r="C123">
        <v>0.08</v>
      </c>
      <c r="D123">
        <v>0.23</v>
      </c>
      <c r="E123">
        <v>0.08</v>
      </c>
      <c r="F123">
        <v>0.2</v>
      </c>
      <c r="G123">
        <v>0.1</v>
      </c>
      <c r="H123">
        <v>0.2</v>
      </c>
      <c r="I123">
        <v>0.5</v>
      </c>
      <c r="J123">
        <v>0.71</v>
      </c>
      <c r="K123">
        <v>0.5</v>
      </c>
      <c r="L123">
        <v>0.06</v>
      </c>
      <c r="M123">
        <v>0.04</v>
      </c>
      <c r="N123">
        <v>0.06</v>
      </c>
      <c r="O123">
        <v>35.369999999999997</v>
      </c>
      <c r="P123">
        <v>7.0000000000000007E-2</v>
      </c>
      <c r="Q123">
        <v>0.24</v>
      </c>
      <c r="R123">
        <v>0.12</v>
      </c>
      <c r="S123">
        <v>2</v>
      </c>
      <c r="T123">
        <v>0.2</v>
      </c>
      <c r="U123">
        <v>0.18821211707088761</v>
      </c>
      <c r="V123">
        <v>6.1903574733633022E-3</v>
      </c>
      <c r="W123">
        <v>2.4950258106785281E-2</v>
      </c>
      <c r="X123">
        <v>3.081583731670941E-3</v>
      </c>
      <c r="Y123">
        <v>2.4950258106785292E-3</v>
      </c>
      <c r="Z123">
        <v>7.6248666540260621E-4</v>
      </c>
      <c r="AA123">
        <v>1.6459504923899451E-5</v>
      </c>
      <c r="AB123">
        <v>1.6399230680516159E-3</v>
      </c>
      <c r="AC123">
        <v>4.0684931506849313</v>
      </c>
      <c r="AD123">
        <v>3.4</v>
      </c>
      <c r="AE123" s="13" t="s">
        <v>115</v>
      </c>
    </row>
    <row r="124" spans="1:31" s="7" customFormat="1">
      <c r="A124" s="7" t="s">
        <v>261</v>
      </c>
      <c r="B124" s="7" t="s">
        <v>262</v>
      </c>
      <c r="C124" s="7">
        <v>-0.01</v>
      </c>
      <c r="D124" s="7">
        <v>0.08</v>
      </c>
      <c r="E124" s="7">
        <v>-0.01</v>
      </c>
      <c r="F124" s="7">
        <v>0.03</v>
      </c>
      <c r="G124" s="7">
        <v>0.03</v>
      </c>
      <c r="H124" s="7">
        <v>0.03</v>
      </c>
      <c r="I124" s="7">
        <v>0.83</v>
      </c>
      <c r="J124" s="7">
        <v>0.78</v>
      </c>
      <c r="K124" s="7">
        <v>0.83</v>
      </c>
      <c r="L124" s="7">
        <v>0.06</v>
      </c>
      <c r="M124" s="7">
        <v>0.02</v>
      </c>
      <c r="N124" s="7">
        <v>0.06</v>
      </c>
      <c r="O124" s="7">
        <v>74.72</v>
      </c>
      <c r="P124" s="7">
        <v>0.1</v>
      </c>
      <c r="Q124" s="7">
        <v>0.13</v>
      </c>
      <c r="R124" s="7">
        <v>0.04</v>
      </c>
      <c r="S124" s="7">
        <v>3</v>
      </c>
      <c r="T124" s="7">
        <v>0.12</v>
      </c>
      <c r="U124" s="7">
        <v>0.33535915678159128</v>
      </c>
      <c r="V124" s="7">
        <v>8.6996437397159516E-3</v>
      </c>
      <c r="W124" s="7">
        <v>5.7447467224183098E-2</v>
      </c>
      <c r="X124" s="7">
        <v>3.774430281298933E-3</v>
      </c>
      <c r="Y124" s="7">
        <v>2.2978986889673242E-3</v>
      </c>
      <c r="Z124" s="7">
        <v>3.0386209903952009E-4</v>
      </c>
      <c r="AA124" s="7">
        <v>2.5627885092872549E-5</v>
      </c>
      <c r="AB124" s="7">
        <v>2.978757559772457E-3</v>
      </c>
      <c r="AE124" s="11" t="s">
        <v>137</v>
      </c>
    </row>
    <row r="125" spans="1:31" s="7" customFormat="1">
      <c r="A125" s="7" t="s">
        <v>263</v>
      </c>
      <c r="B125" s="7" t="s">
        <v>262</v>
      </c>
      <c r="C125" s="7">
        <v>-0.01</v>
      </c>
      <c r="D125" s="7">
        <v>0.08</v>
      </c>
      <c r="E125" s="7">
        <v>-0.01</v>
      </c>
      <c r="F125" s="7">
        <v>0.03</v>
      </c>
      <c r="G125" s="7">
        <v>0.03</v>
      </c>
      <c r="H125" s="7">
        <v>0.03</v>
      </c>
      <c r="I125" s="7">
        <v>0.83</v>
      </c>
      <c r="J125" s="7">
        <v>0.78</v>
      </c>
      <c r="K125" s="7">
        <v>0.83</v>
      </c>
      <c r="L125" s="7">
        <v>0.06</v>
      </c>
      <c r="M125" s="7">
        <v>0.02</v>
      </c>
      <c r="N125" s="7">
        <v>0.06</v>
      </c>
      <c r="O125" s="7">
        <v>525.79999999999995</v>
      </c>
      <c r="P125" s="7">
        <v>9.1999999999999993</v>
      </c>
      <c r="Q125" s="7">
        <v>0.32</v>
      </c>
      <c r="R125" s="7">
        <v>0.11</v>
      </c>
      <c r="S125" s="7">
        <v>2.27</v>
      </c>
      <c r="T125" s="7">
        <v>0.28000000000000003</v>
      </c>
      <c r="U125" s="7">
        <v>1.2314949861769111</v>
      </c>
      <c r="V125" s="7">
        <v>3.5010438061913438E-2</v>
      </c>
      <c r="W125" s="7">
        <v>7.9593811447457891E-2</v>
      </c>
      <c r="X125" s="7">
        <v>1.110761075407154E-2</v>
      </c>
      <c r="Y125" s="7">
        <v>9.8177388569551573E-3</v>
      </c>
      <c r="Z125" s="7">
        <v>3.1213259391159958E-3</v>
      </c>
      <c r="AA125" s="7">
        <v>4.6422154514809958E-4</v>
      </c>
      <c r="AB125" s="7">
        <v>4.1270865194978166E-3</v>
      </c>
      <c r="AE125" s="11" t="s">
        <v>137</v>
      </c>
    </row>
    <row r="126" spans="1:31">
      <c r="A126" t="s">
        <v>264</v>
      </c>
      <c r="B126" t="s">
        <v>265</v>
      </c>
      <c r="C126">
        <v>-0.17</v>
      </c>
      <c r="D126">
        <v>-0.31</v>
      </c>
      <c r="E126">
        <v>-0.17</v>
      </c>
      <c r="F126">
        <v>0.09</v>
      </c>
      <c r="G126">
        <v>0.2</v>
      </c>
      <c r="H126">
        <v>0.09</v>
      </c>
      <c r="I126">
        <v>0.4</v>
      </c>
      <c r="J126">
        <v>0.45</v>
      </c>
      <c r="K126">
        <v>0.4</v>
      </c>
      <c r="L126">
        <v>0.04</v>
      </c>
      <c r="M126">
        <v>0.05</v>
      </c>
      <c r="N126">
        <v>0.04</v>
      </c>
      <c r="O126">
        <v>3416</v>
      </c>
      <c r="P126">
        <v>131</v>
      </c>
      <c r="Q126">
        <v>0.08</v>
      </c>
      <c r="R126">
        <v>0.08</v>
      </c>
      <c r="S126">
        <v>15.51</v>
      </c>
      <c r="T126">
        <v>1.9450000000000001</v>
      </c>
      <c r="U126">
        <v>3.561439478291244</v>
      </c>
      <c r="V126">
        <v>0.14818278740536961</v>
      </c>
      <c r="W126">
        <v>0.68803586069038214</v>
      </c>
      <c r="X126">
        <v>0.1004464169247769</v>
      </c>
      <c r="Y126">
        <v>8.6281737526937047E-2</v>
      </c>
      <c r="Z126">
        <v>2.2158964917564639E-3</v>
      </c>
      <c r="AA126">
        <v>6.522261371962425E-3</v>
      </c>
      <c r="AB126">
        <v>5.0965619310398703E-2</v>
      </c>
      <c r="AC126">
        <v>10.02739726027397</v>
      </c>
      <c r="AD126">
        <v>3.57</v>
      </c>
      <c r="AE126" s="13" t="s">
        <v>188</v>
      </c>
    </row>
    <row r="127" spans="1:31">
      <c r="A127" t="s">
        <v>266</v>
      </c>
      <c r="B127" t="s">
        <v>265</v>
      </c>
      <c r="C127">
        <v>-0.17</v>
      </c>
      <c r="D127">
        <v>-0.31</v>
      </c>
      <c r="E127">
        <v>-0.17</v>
      </c>
      <c r="F127">
        <v>0.09</v>
      </c>
      <c r="G127">
        <v>0.2</v>
      </c>
      <c r="H127">
        <v>0.09</v>
      </c>
      <c r="I127">
        <v>0.4</v>
      </c>
      <c r="J127">
        <v>0.45</v>
      </c>
      <c r="K127">
        <v>0.4</v>
      </c>
      <c r="L127">
        <v>0.04</v>
      </c>
      <c r="M127">
        <v>0.05</v>
      </c>
      <c r="N127">
        <v>0.04</v>
      </c>
      <c r="O127">
        <v>35.67</v>
      </c>
      <c r="P127">
        <v>0.15</v>
      </c>
      <c r="Q127">
        <v>0.03</v>
      </c>
      <c r="R127">
        <v>0.125</v>
      </c>
      <c r="S127">
        <v>1.62</v>
      </c>
      <c r="T127">
        <v>0.93</v>
      </c>
      <c r="U127">
        <v>0.16261433423621141</v>
      </c>
      <c r="V127">
        <v>6.0234428481295331E-3</v>
      </c>
      <c r="W127">
        <v>1.51538525803411E-2</v>
      </c>
      <c r="X127">
        <v>8.780430010321803E-3</v>
      </c>
      <c r="Y127">
        <v>8.699433888714336E-3</v>
      </c>
      <c r="Z127">
        <v>3.9466420527552279E-4</v>
      </c>
      <c r="AA127">
        <v>4.2471559922480674E-6</v>
      </c>
      <c r="AB127">
        <v>1.122507598543786E-3</v>
      </c>
      <c r="AC127">
        <v>9.8630136986301367E-2</v>
      </c>
      <c r="AD127">
        <v>3.53</v>
      </c>
      <c r="AE127" s="13" t="s">
        <v>188</v>
      </c>
    </row>
    <row r="128" spans="1:31">
      <c r="A128" t="s">
        <v>267</v>
      </c>
      <c r="B128" t="s">
        <v>268</v>
      </c>
      <c r="C128">
        <v>0.22</v>
      </c>
      <c r="D128">
        <v>0.22</v>
      </c>
      <c r="E128">
        <v>0.22</v>
      </c>
      <c r="F128">
        <v>0.09</v>
      </c>
      <c r="H128">
        <v>0.09</v>
      </c>
      <c r="I128">
        <v>0.36</v>
      </c>
      <c r="J128">
        <v>0.49</v>
      </c>
      <c r="K128">
        <v>0.36</v>
      </c>
      <c r="L128">
        <v>0.04</v>
      </c>
      <c r="N128">
        <v>0.04</v>
      </c>
      <c r="O128">
        <v>1914</v>
      </c>
      <c r="P128">
        <v>26</v>
      </c>
      <c r="Q128">
        <v>1.2E-2</v>
      </c>
      <c r="R128">
        <v>1.9E-2</v>
      </c>
      <c r="S128">
        <v>5.8</v>
      </c>
      <c r="T128">
        <v>3.1</v>
      </c>
      <c r="U128">
        <v>2.3878488291160518</v>
      </c>
      <c r="V128">
        <v>8.2162107093620804E-2</v>
      </c>
      <c r="W128">
        <v>0.2203890966682413</v>
      </c>
      <c r="X128">
        <v>0.11874592281429849</v>
      </c>
      <c r="Y128">
        <v>0.1177941723571635</v>
      </c>
      <c r="Z128">
        <v>1.593510306827761E-4</v>
      </c>
      <c r="AA128">
        <v>5.7273673770332997E-4</v>
      </c>
      <c r="AB128">
        <v>1.499245555566267E-2</v>
      </c>
      <c r="AC128">
        <v>7</v>
      </c>
      <c r="AD128">
        <v>4.8</v>
      </c>
      <c r="AE128" s="13" t="s">
        <v>188</v>
      </c>
    </row>
    <row r="129" spans="1:31">
      <c r="A129" t="s">
        <v>269</v>
      </c>
      <c r="B129" t="s">
        <v>268</v>
      </c>
      <c r="C129">
        <v>0.22</v>
      </c>
      <c r="D129">
        <v>0.22</v>
      </c>
      <c r="E129">
        <v>0.22</v>
      </c>
      <c r="F129">
        <v>0.09</v>
      </c>
      <c r="H129">
        <v>0.09</v>
      </c>
      <c r="I129">
        <v>0.36</v>
      </c>
      <c r="J129">
        <v>0.49</v>
      </c>
      <c r="K129">
        <v>0.36</v>
      </c>
      <c r="L129">
        <v>0.04</v>
      </c>
      <c r="N129">
        <v>0.04</v>
      </c>
      <c r="O129">
        <v>7049</v>
      </c>
      <c r="P129">
        <v>4200.5</v>
      </c>
      <c r="Q129">
        <v>0.218</v>
      </c>
      <c r="R129">
        <v>5.6000000000000001E-2</v>
      </c>
      <c r="S129">
        <v>31.8</v>
      </c>
      <c r="T129">
        <v>0.7</v>
      </c>
      <c r="U129">
        <v>4.8212853429116436</v>
      </c>
      <c r="V129">
        <v>0.28011094754976179</v>
      </c>
      <c r="W129">
        <v>1.711713920649258</v>
      </c>
      <c r="X129">
        <v>0.12912940530429509</v>
      </c>
      <c r="Y129">
        <v>3.767923724699624E-2</v>
      </c>
      <c r="Z129">
        <v>8.4030730815574921E-3</v>
      </c>
      <c r="AA129">
        <v>4.0312103203696291E-2</v>
      </c>
      <c r="AB129">
        <v>0.116443123853691</v>
      </c>
      <c r="AC129">
        <v>7</v>
      </c>
      <c r="AD129">
        <v>4.8</v>
      </c>
      <c r="AE129" s="13" t="s">
        <v>188</v>
      </c>
    </row>
    <row r="130" spans="1:31" s="7" customFormat="1">
      <c r="A130" s="7" t="s">
        <v>270</v>
      </c>
      <c r="B130" s="7" t="s">
        <v>271</v>
      </c>
      <c r="D130" s="7">
        <v>-0.24</v>
      </c>
      <c r="E130" s="7">
        <v>-0.26800000000000002</v>
      </c>
      <c r="H130" s="7">
        <v>0</v>
      </c>
      <c r="J130" s="7">
        <v>0.8</v>
      </c>
      <c r="K130" s="7">
        <v>0.77</v>
      </c>
      <c r="N130" s="7">
        <v>0</v>
      </c>
      <c r="O130" s="7">
        <v>15.766</v>
      </c>
      <c r="P130" s="7">
        <v>0.04</v>
      </c>
      <c r="Q130" s="7">
        <v>4.5999999999999999E-2</v>
      </c>
      <c r="R130" s="7">
        <v>4.0000000000000001E-3</v>
      </c>
      <c r="S130" s="7">
        <v>376.7</v>
      </c>
      <c r="T130" s="7">
        <v>2.9</v>
      </c>
      <c r="U130" s="7">
        <v>0.11283123175152331</v>
      </c>
      <c r="V130" s="7">
        <v>1.86084920595145E-6</v>
      </c>
      <c r="W130" s="7">
        <v>3.8999045659841891</v>
      </c>
      <c r="X130" s="7">
        <v>3.0045967806937E-2</v>
      </c>
      <c r="Y130" s="7">
        <v>3.0023156998550959E-2</v>
      </c>
      <c r="Z130" s="7">
        <v>1.170124386061126E-3</v>
      </c>
      <c r="AA130" s="7">
        <v>3.2159244396444043E-5</v>
      </c>
      <c r="AB130" s="7">
        <v>0</v>
      </c>
      <c r="AD130" s="7">
        <v>12</v>
      </c>
      <c r="AE130" s="11"/>
    </row>
    <row r="131" spans="1:31">
      <c r="A131" t="s">
        <v>272</v>
      </c>
      <c r="B131" t="s">
        <v>273</v>
      </c>
      <c r="C131">
        <v>0.14000000000000001</v>
      </c>
      <c r="D131">
        <v>0.05</v>
      </c>
      <c r="E131">
        <v>0.14000000000000001</v>
      </c>
      <c r="F131">
        <v>0.09</v>
      </c>
      <c r="G131">
        <v>0.2</v>
      </c>
      <c r="H131">
        <v>0.09</v>
      </c>
      <c r="I131">
        <v>0.32</v>
      </c>
      <c r="J131">
        <v>0.33400000000000002</v>
      </c>
      <c r="K131">
        <v>0.32</v>
      </c>
      <c r="L131">
        <v>0.04</v>
      </c>
      <c r="M131">
        <v>0.03</v>
      </c>
      <c r="N131">
        <v>0.04</v>
      </c>
      <c r="O131">
        <v>61.03</v>
      </c>
      <c r="P131">
        <v>3.81</v>
      </c>
      <c r="Q131">
        <v>0</v>
      </c>
      <c r="R131">
        <v>1E-3</v>
      </c>
      <c r="S131">
        <v>214</v>
      </c>
      <c r="T131">
        <v>0.42</v>
      </c>
      <c r="U131">
        <v>0.20993371648586351</v>
      </c>
      <c r="V131">
        <v>6.3616582555378557E-3</v>
      </c>
      <c r="W131">
        <v>1.9790565874227151</v>
      </c>
      <c r="X131">
        <v>0.1200057621466122</v>
      </c>
      <c r="Y131">
        <v>3.884129751016545E-3</v>
      </c>
      <c r="Z131">
        <v>8.3445461169562131E-5</v>
      </c>
      <c r="AA131">
        <v>9.2827407784657276E-5</v>
      </c>
      <c r="AB131">
        <v>0.11994282348016461</v>
      </c>
      <c r="AC131">
        <v>12.6</v>
      </c>
      <c r="AD131">
        <v>2.9603999999999999</v>
      </c>
      <c r="AE131" s="13" t="s">
        <v>188</v>
      </c>
    </row>
    <row r="132" spans="1:31">
      <c r="A132" t="s">
        <v>274</v>
      </c>
      <c r="B132" t="s">
        <v>273</v>
      </c>
      <c r="C132">
        <v>0.14000000000000001</v>
      </c>
      <c r="D132">
        <v>0.05</v>
      </c>
      <c r="E132">
        <v>0.14000000000000001</v>
      </c>
      <c r="F132">
        <v>0.09</v>
      </c>
      <c r="G132">
        <v>0.2</v>
      </c>
      <c r="H132">
        <v>0.09</v>
      </c>
      <c r="I132">
        <v>0.32</v>
      </c>
      <c r="J132">
        <v>0.33400000000000002</v>
      </c>
      <c r="K132">
        <v>0.32</v>
      </c>
      <c r="L132">
        <v>0.04</v>
      </c>
      <c r="M132">
        <v>0.03</v>
      </c>
      <c r="N132">
        <v>0.04</v>
      </c>
      <c r="O132">
        <v>30.23</v>
      </c>
      <c r="P132">
        <v>0.19</v>
      </c>
      <c r="Q132">
        <v>2E-3</v>
      </c>
      <c r="R132">
        <v>1E-3</v>
      </c>
      <c r="S132">
        <v>88.34</v>
      </c>
      <c r="T132">
        <v>0.47</v>
      </c>
      <c r="U132">
        <v>0.1308898327812498</v>
      </c>
      <c r="V132">
        <v>3.9664298612625088E-3</v>
      </c>
      <c r="W132">
        <v>0.6239269694620494</v>
      </c>
      <c r="X132">
        <v>3.795955403141494E-2</v>
      </c>
      <c r="Y132">
        <v>3.319511836621724E-3</v>
      </c>
      <c r="Z132">
        <v>1.5889856585523309E-4</v>
      </c>
      <c r="AA132">
        <v>5.6680228502174233E-5</v>
      </c>
      <c r="AB132">
        <v>3.7813755724972677E-2</v>
      </c>
      <c r="AC132">
        <v>12.6</v>
      </c>
      <c r="AD132">
        <v>2.9603999999999999</v>
      </c>
      <c r="AE132" s="13" t="s">
        <v>188</v>
      </c>
    </row>
    <row r="133" spans="1:31">
      <c r="A133" t="s">
        <v>275</v>
      </c>
      <c r="B133" t="s">
        <v>273</v>
      </c>
      <c r="C133">
        <v>0.14000000000000001</v>
      </c>
      <c r="D133">
        <v>0.05</v>
      </c>
      <c r="E133">
        <v>0.14000000000000001</v>
      </c>
      <c r="F133">
        <v>0.09</v>
      </c>
      <c r="G133">
        <v>0.2</v>
      </c>
      <c r="H133">
        <v>0.09</v>
      </c>
      <c r="I133">
        <v>0.32</v>
      </c>
      <c r="J133">
        <v>0.33400000000000002</v>
      </c>
      <c r="K133">
        <v>0.32</v>
      </c>
      <c r="L133">
        <v>0.04</v>
      </c>
      <c r="M133">
        <v>0.03</v>
      </c>
      <c r="N133">
        <v>0.04</v>
      </c>
      <c r="O133">
        <v>1.94</v>
      </c>
      <c r="P133">
        <v>0.01</v>
      </c>
      <c r="Q133">
        <v>8.1000000000000003E-2</v>
      </c>
      <c r="R133">
        <v>0.04</v>
      </c>
      <c r="S133">
        <v>6.56</v>
      </c>
      <c r="T133">
        <v>0.37</v>
      </c>
      <c r="U133">
        <v>2.1030312031307879E-2</v>
      </c>
      <c r="V133">
        <v>6.3728219919541589E-4</v>
      </c>
      <c r="W133">
        <v>1.8795260107690961E-2</v>
      </c>
      <c r="X133">
        <v>1.572053916129257E-3</v>
      </c>
      <c r="Y133">
        <v>1.060098512171594E-3</v>
      </c>
      <c r="Z133">
        <v>2.2356350912871811E-4</v>
      </c>
      <c r="AA133">
        <v>6.4662517959352001E-8</v>
      </c>
      <c r="AB133">
        <v>1.1391066731933921E-3</v>
      </c>
      <c r="AC133">
        <v>12.6</v>
      </c>
      <c r="AD133">
        <v>2.9603999999999999</v>
      </c>
      <c r="AE133" s="13" t="s">
        <v>188</v>
      </c>
    </row>
    <row r="134" spans="1:31">
      <c r="A134" t="s">
        <v>276</v>
      </c>
      <c r="B134" t="s">
        <v>273</v>
      </c>
      <c r="C134">
        <v>0.14000000000000001</v>
      </c>
      <c r="D134">
        <v>0.05</v>
      </c>
      <c r="E134">
        <v>0.14000000000000001</v>
      </c>
      <c r="F134">
        <v>0.09</v>
      </c>
      <c r="G134">
        <v>0.2</v>
      </c>
      <c r="H134">
        <v>0.09</v>
      </c>
      <c r="I134">
        <v>0.32</v>
      </c>
      <c r="J134">
        <v>0.33400000000000002</v>
      </c>
      <c r="K134">
        <v>0.32</v>
      </c>
      <c r="L134">
        <v>0.04</v>
      </c>
      <c r="M134">
        <v>0.03</v>
      </c>
      <c r="N134">
        <v>0.04</v>
      </c>
      <c r="O134">
        <v>124.69</v>
      </c>
      <c r="P134">
        <v>90.04</v>
      </c>
      <c r="Q134">
        <v>7.2999999999999995E-2</v>
      </c>
      <c r="R134">
        <v>4.8000000000000001E-2</v>
      </c>
      <c r="S134">
        <v>3.42</v>
      </c>
      <c r="T134">
        <v>0.39</v>
      </c>
      <c r="U134">
        <v>0.33692272391817801</v>
      </c>
      <c r="V134">
        <v>1.02878895763819E-2</v>
      </c>
      <c r="W134">
        <v>4.002808429545824E-2</v>
      </c>
      <c r="X134">
        <v>5.1698343717102172E-3</v>
      </c>
      <c r="Y134">
        <v>4.5646061038680449E-3</v>
      </c>
      <c r="Z134">
        <v>2.649869418491179E-5</v>
      </c>
      <c r="AA134">
        <v>7.5164061931489763E-5</v>
      </c>
      <c r="AB134">
        <v>2.4259445027550448E-3</v>
      </c>
      <c r="AC134">
        <v>12.6</v>
      </c>
      <c r="AD134">
        <v>2.9603999999999999</v>
      </c>
      <c r="AE134" s="13" t="s">
        <v>188</v>
      </c>
    </row>
    <row r="135" spans="1:31">
      <c r="A135" t="s">
        <v>277</v>
      </c>
      <c r="B135" t="s">
        <v>278</v>
      </c>
      <c r="C135">
        <v>0.44</v>
      </c>
      <c r="E135">
        <v>0.44</v>
      </c>
      <c r="F135">
        <v>0.03</v>
      </c>
      <c r="H135">
        <v>0.03</v>
      </c>
      <c r="I135">
        <v>1.27</v>
      </c>
      <c r="K135">
        <v>1.27</v>
      </c>
      <c r="L135">
        <v>0.13</v>
      </c>
      <c r="N135">
        <v>0.13</v>
      </c>
      <c r="O135">
        <v>2.9162499999999998</v>
      </c>
      <c r="P135">
        <v>1.5E-5</v>
      </c>
      <c r="Q135">
        <v>1.3299999999999999E-2</v>
      </c>
      <c r="R135">
        <v>4.1000000000000003E-3</v>
      </c>
      <c r="S135">
        <v>106.04</v>
      </c>
      <c r="T135">
        <v>0.73</v>
      </c>
      <c r="U135">
        <v>4.3840877205782738E-2</v>
      </c>
      <c r="V135">
        <v>6.6425573225067371E-4</v>
      </c>
      <c r="W135">
        <v>0.89666936414249687</v>
      </c>
      <c r="X135">
        <v>2.786418998018577E-2</v>
      </c>
      <c r="Y135">
        <v>6.1728464336478954E-3</v>
      </c>
      <c r="Z135">
        <v>4.89040310607447E-5</v>
      </c>
      <c r="AA135">
        <v>1.537367105259318E-6</v>
      </c>
      <c r="AB135">
        <v>2.7171798913408991E-2</v>
      </c>
      <c r="AC135">
        <v>2.117808219178082</v>
      </c>
      <c r="AD135">
        <v>2.1178347945205478</v>
      </c>
      <c r="AE135" s="13" t="s">
        <v>1525</v>
      </c>
    </row>
    <row r="136" spans="1:31">
      <c r="A136" t="s">
        <v>280</v>
      </c>
      <c r="B136" t="s">
        <v>278</v>
      </c>
      <c r="C136">
        <v>0.44</v>
      </c>
      <c r="D136">
        <v>0.43</v>
      </c>
      <c r="E136">
        <v>0.44</v>
      </c>
      <c r="F136">
        <v>0.03</v>
      </c>
      <c r="G136">
        <v>0.08</v>
      </c>
      <c r="H136">
        <v>0.03</v>
      </c>
      <c r="I136">
        <v>1.27</v>
      </c>
      <c r="J136">
        <v>1.22</v>
      </c>
      <c r="K136">
        <v>1.27</v>
      </c>
      <c r="L136">
        <v>0.13</v>
      </c>
      <c r="M136">
        <v>0.1</v>
      </c>
      <c r="N136">
        <v>0.13</v>
      </c>
      <c r="O136">
        <v>446.27</v>
      </c>
      <c r="P136">
        <v>0.22</v>
      </c>
      <c r="Q136">
        <v>0.66159999999999997</v>
      </c>
      <c r="R136">
        <v>5.4000000000000003E-3</v>
      </c>
      <c r="S136">
        <v>440</v>
      </c>
      <c r="T136">
        <v>11</v>
      </c>
      <c r="U136">
        <v>1.2542800924608071</v>
      </c>
      <c r="V136">
        <v>1.9008714003532351E-2</v>
      </c>
      <c r="W136">
        <v>14.92415564749189</v>
      </c>
      <c r="X136">
        <v>0.593912247307814</v>
      </c>
      <c r="Y136">
        <v>0.37310389118729731</v>
      </c>
      <c r="Z136">
        <v>9.4824855206023864E-2</v>
      </c>
      <c r="AA136">
        <v>2.4524123979117419E-3</v>
      </c>
      <c r="AB136">
        <v>0.45224714083308759</v>
      </c>
      <c r="AC136">
        <v>2.117808219178082</v>
      </c>
      <c r="AD136">
        <v>2.1178347945205478</v>
      </c>
      <c r="AE136" s="13" t="s">
        <v>1525</v>
      </c>
    </row>
    <row r="137" spans="1:31">
      <c r="A137" t="s">
        <v>281</v>
      </c>
      <c r="B137" t="s">
        <v>282</v>
      </c>
      <c r="C137">
        <v>0.05</v>
      </c>
      <c r="E137">
        <v>0.05</v>
      </c>
      <c r="F137">
        <v>0.03</v>
      </c>
      <c r="H137">
        <v>0.03</v>
      </c>
      <c r="I137">
        <v>0.87</v>
      </c>
      <c r="K137">
        <v>0.87</v>
      </c>
      <c r="L137">
        <v>0.06</v>
      </c>
      <c r="N137">
        <v>0.06</v>
      </c>
      <c r="O137">
        <v>10.338523</v>
      </c>
      <c r="P137">
        <v>9.0000000000000002E-6</v>
      </c>
      <c r="Q137">
        <v>0.34200000000000003</v>
      </c>
      <c r="R137">
        <v>6.0000000000000001E-3</v>
      </c>
      <c r="S137">
        <v>58.8</v>
      </c>
      <c r="T137">
        <v>0.9</v>
      </c>
      <c r="U137">
        <v>8.8364245372667113E-2</v>
      </c>
      <c r="V137">
        <v>2.397479526163471E-3</v>
      </c>
      <c r="W137">
        <v>0.53546179181560327</v>
      </c>
      <c r="X137">
        <v>3.021547845539636E-2</v>
      </c>
      <c r="Y137">
        <v>8.1958437522796444E-3</v>
      </c>
      <c r="Z137">
        <v>1.2443066837655749E-3</v>
      </c>
      <c r="AA137">
        <v>1.553786140870229E-7</v>
      </c>
      <c r="AB137">
        <v>2.9056066222552121E-2</v>
      </c>
      <c r="AC137">
        <v>2.4657534246575339</v>
      </c>
      <c r="AD137">
        <v>3.1</v>
      </c>
      <c r="AE137" s="13" t="s">
        <v>150</v>
      </c>
    </row>
    <row r="138" spans="1:31">
      <c r="A138" t="s">
        <v>283</v>
      </c>
      <c r="B138" t="s">
        <v>282</v>
      </c>
      <c r="C138">
        <v>0.05</v>
      </c>
      <c r="D138">
        <v>0</v>
      </c>
      <c r="E138">
        <v>0.05</v>
      </c>
      <c r="F138">
        <v>0.03</v>
      </c>
      <c r="H138">
        <v>0.03</v>
      </c>
      <c r="I138">
        <v>0.87</v>
      </c>
      <c r="J138">
        <v>0.85699999999999998</v>
      </c>
      <c r="K138">
        <v>0.87</v>
      </c>
      <c r="L138">
        <v>0.06</v>
      </c>
      <c r="M138">
        <v>3.9E-2</v>
      </c>
      <c r="N138">
        <v>0.06</v>
      </c>
      <c r="O138">
        <v>1798</v>
      </c>
      <c r="P138">
        <v>20</v>
      </c>
      <c r="Q138">
        <v>0.1</v>
      </c>
      <c r="R138">
        <v>5.2999999999999999E-2</v>
      </c>
      <c r="S138">
        <v>25.2</v>
      </c>
      <c r="T138">
        <v>3</v>
      </c>
      <c r="U138">
        <v>2.5577307502129378</v>
      </c>
      <c r="V138">
        <v>7.2556564520004377E-2</v>
      </c>
      <c r="W138">
        <v>1.3089999601832829</v>
      </c>
      <c r="X138">
        <v>0.17144952684018011</v>
      </c>
      <c r="Y138">
        <v>0.155833328593248</v>
      </c>
      <c r="Z138">
        <v>6.0108782742316191E-3</v>
      </c>
      <c r="AA138">
        <v>5.4202896901999267E-3</v>
      </c>
      <c r="AB138">
        <v>7.1031005591340943E-2</v>
      </c>
      <c r="AC138">
        <v>2.4657534246575339</v>
      </c>
      <c r="AD138">
        <v>3.1</v>
      </c>
      <c r="AE138" s="13" t="s">
        <v>150</v>
      </c>
    </row>
    <row r="139" spans="1:31">
      <c r="A139" t="s">
        <v>284</v>
      </c>
      <c r="B139" t="s">
        <v>285</v>
      </c>
      <c r="C139">
        <v>0.18</v>
      </c>
      <c r="E139">
        <v>0.18</v>
      </c>
      <c r="F139">
        <v>0.06</v>
      </c>
      <c r="H139">
        <v>0.06</v>
      </c>
      <c r="I139">
        <v>1</v>
      </c>
      <c r="K139">
        <v>1</v>
      </c>
      <c r="L139">
        <v>0.09</v>
      </c>
      <c r="N139">
        <v>0.09</v>
      </c>
      <c r="O139">
        <v>5.4160810000000001</v>
      </c>
      <c r="P139">
        <v>1.5999999999999999E-5</v>
      </c>
      <c r="Q139">
        <v>0.129</v>
      </c>
      <c r="R139">
        <v>4.9000000000000002E-2</v>
      </c>
      <c r="S139">
        <v>92.1</v>
      </c>
      <c r="T139">
        <v>7.8</v>
      </c>
      <c r="U139">
        <v>6.1140263870762997E-2</v>
      </c>
      <c r="V139">
        <v>7.6572585755997581E-4</v>
      </c>
      <c r="W139">
        <v>0.80882106556032651</v>
      </c>
      <c r="X139">
        <v>7.16216395274267E-2</v>
      </c>
      <c r="Y139">
        <v>6.8499503923675875E-2</v>
      </c>
      <c r="Z139">
        <v>5.1990757753850071E-3</v>
      </c>
      <c r="AA139">
        <v>7.964637806663294E-7</v>
      </c>
      <c r="AB139">
        <v>2.0259487191299119E-2</v>
      </c>
      <c r="AC139">
        <v>4.7732971506849324</v>
      </c>
      <c r="AD139">
        <v>39.299999999999997</v>
      </c>
      <c r="AE139" s="13" t="s">
        <v>286</v>
      </c>
    </row>
    <row r="140" spans="1:31">
      <c r="A140" t="s">
        <v>287</v>
      </c>
      <c r="B140" t="s">
        <v>285</v>
      </c>
      <c r="C140">
        <v>0.18</v>
      </c>
      <c r="D140">
        <v>0.18</v>
      </c>
      <c r="E140">
        <v>0.18</v>
      </c>
      <c r="F140">
        <v>0.06</v>
      </c>
      <c r="G140">
        <v>6.4000000000000001E-2</v>
      </c>
      <c r="H140">
        <v>0.06</v>
      </c>
      <c r="I140">
        <v>1</v>
      </c>
      <c r="J140">
        <v>1.038</v>
      </c>
      <c r="K140">
        <v>1</v>
      </c>
      <c r="L140">
        <v>0.09</v>
      </c>
      <c r="M140">
        <v>3.9E-2</v>
      </c>
      <c r="N140">
        <v>0.09</v>
      </c>
      <c r="O140">
        <v>1422</v>
      </c>
      <c r="P140">
        <v>14</v>
      </c>
      <c r="Q140">
        <v>0.08</v>
      </c>
      <c r="R140">
        <v>0.04</v>
      </c>
      <c r="S140">
        <v>224</v>
      </c>
      <c r="T140">
        <v>14</v>
      </c>
      <c r="U140">
        <v>2.506899588953226</v>
      </c>
      <c r="V140">
        <v>3.5446936754500898E-2</v>
      </c>
      <c r="W140">
        <v>12.65868243138309</v>
      </c>
      <c r="X140">
        <v>0.85785807054159979</v>
      </c>
      <c r="Y140">
        <v>0.79116765196144279</v>
      </c>
      <c r="Z140">
        <v>8.7810590427251395E-2</v>
      </c>
      <c r="AA140">
        <v>4.1542792789349123E-2</v>
      </c>
      <c r="AB140">
        <v>0.3170768239074761</v>
      </c>
      <c r="AC140">
        <v>4.7732971506849324</v>
      </c>
      <c r="AD140">
        <v>39.299999999999997</v>
      </c>
      <c r="AE140" s="13" t="s">
        <v>286</v>
      </c>
    </row>
    <row r="141" spans="1:31">
      <c r="A141" t="s">
        <v>288</v>
      </c>
      <c r="B141" t="s">
        <v>289</v>
      </c>
      <c r="C141">
        <v>7.0000000000000007E-2</v>
      </c>
      <c r="D141">
        <v>0.15</v>
      </c>
      <c r="E141">
        <v>7.0000000000000007E-2</v>
      </c>
      <c r="F141">
        <v>0.03</v>
      </c>
      <c r="G141">
        <v>0.12</v>
      </c>
      <c r="H141">
        <v>0.03</v>
      </c>
      <c r="I141">
        <v>2.09</v>
      </c>
      <c r="J141">
        <v>2.4</v>
      </c>
      <c r="K141">
        <v>2.09</v>
      </c>
      <c r="L141">
        <v>0.24</v>
      </c>
      <c r="M141">
        <v>0.4</v>
      </c>
      <c r="N141">
        <v>0.24</v>
      </c>
      <c r="O141">
        <v>157.57</v>
      </c>
      <c r="P141">
        <v>0.65</v>
      </c>
      <c r="Q141">
        <v>8.5000000000000006E-2</v>
      </c>
      <c r="R141">
        <v>5.4000000000000013E-2</v>
      </c>
      <c r="S141">
        <v>35.200000000000003</v>
      </c>
      <c r="T141">
        <v>2.2999999999999998</v>
      </c>
      <c r="U141">
        <v>0.73146499151064914</v>
      </c>
      <c r="V141">
        <v>2.6779936120192211E-2</v>
      </c>
      <c r="W141">
        <v>1.528090035180099</v>
      </c>
      <c r="X141">
        <v>0.14990881587352711</v>
      </c>
      <c r="Y141">
        <v>9.9846792071426937E-2</v>
      </c>
      <c r="Z141">
        <v>7.0649777255437111E-3</v>
      </c>
      <c r="AA141">
        <v>2.101200573008959E-3</v>
      </c>
      <c r="AB141">
        <v>0.1115748279655311</v>
      </c>
      <c r="AC141">
        <v>4.3835616438356162</v>
      </c>
      <c r="AD141">
        <v>11.2</v>
      </c>
      <c r="AE141" s="13" t="s">
        <v>28</v>
      </c>
    </row>
    <row r="142" spans="1:31">
      <c r="A142" t="s">
        <v>290</v>
      </c>
      <c r="B142" t="s">
        <v>291</v>
      </c>
      <c r="C142">
        <v>0.25</v>
      </c>
      <c r="D142">
        <v>0.27</v>
      </c>
      <c r="E142">
        <v>0.25</v>
      </c>
      <c r="F142">
        <v>0.02</v>
      </c>
      <c r="G142">
        <v>0.03</v>
      </c>
      <c r="H142">
        <v>0.02</v>
      </c>
      <c r="I142">
        <v>1</v>
      </c>
      <c r="J142">
        <v>1</v>
      </c>
      <c r="K142">
        <v>1</v>
      </c>
      <c r="L142">
        <v>0.08</v>
      </c>
      <c r="M142">
        <v>0.1</v>
      </c>
      <c r="N142">
        <v>0.08</v>
      </c>
      <c r="O142">
        <v>383.7</v>
      </c>
      <c r="P142">
        <v>1.2</v>
      </c>
      <c r="Q142">
        <v>0.36</v>
      </c>
      <c r="R142">
        <v>0.02</v>
      </c>
      <c r="S142">
        <v>34.9</v>
      </c>
      <c r="T142">
        <v>0.8</v>
      </c>
      <c r="U142">
        <v>1.033870072692755</v>
      </c>
      <c r="V142">
        <v>2.4219750041385039E-2</v>
      </c>
      <c r="W142">
        <v>1.163837359895239</v>
      </c>
      <c r="X142">
        <v>6.1283952876552562E-2</v>
      </c>
      <c r="Y142">
        <v>2.667822028413154E-2</v>
      </c>
      <c r="Z142">
        <v>9.6273311020745826E-3</v>
      </c>
      <c r="AA142">
        <v>1.2132784253982569E-3</v>
      </c>
      <c r="AB142">
        <v>5.4312410128444469E-2</v>
      </c>
      <c r="AC142">
        <v>2.2999999999999998</v>
      </c>
      <c r="AD142">
        <v>1.7</v>
      </c>
      <c r="AE142" s="13" t="s">
        <v>292</v>
      </c>
    </row>
    <row r="143" spans="1:31">
      <c r="A143" t="s">
        <v>293</v>
      </c>
      <c r="B143" t="s">
        <v>294</v>
      </c>
      <c r="C143">
        <v>0.08</v>
      </c>
      <c r="D143">
        <v>0.08</v>
      </c>
      <c r="E143">
        <v>0.08</v>
      </c>
      <c r="F143">
        <v>0.01</v>
      </c>
      <c r="G143">
        <v>0.01</v>
      </c>
      <c r="H143">
        <v>0.01</v>
      </c>
      <c r="I143">
        <v>1.05</v>
      </c>
      <c r="J143">
        <v>1.06</v>
      </c>
      <c r="K143">
        <v>1.05</v>
      </c>
      <c r="L143">
        <v>0.09</v>
      </c>
      <c r="M143">
        <v>0.05</v>
      </c>
      <c r="N143">
        <v>0.09</v>
      </c>
      <c r="O143">
        <v>5.7597899999999997</v>
      </c>
      <c r="P143">
        <v>6.2E-4</v>
      </c>
      <c r="Q143">
        <v>4.4999999999999998E-2</v>
      </c>
      <c r="R143">
        <v>2.5999999999999999E-2</v>
      </c>
      <c r="S143">
        <v>4.54</v>
      </c>
      <c r="T143">
        <v>0.15</v>
      </c>
      <c r="U143">
        <v>6.3943599149073785E-2</v>
      </c>
      <c r="V143">
        <v>1.4209703811909071E-3</v>
      </c>
      <c r="W143">
        <v>4.1231789814368092E-2</v>
      </c>
      <c r="X143">
        <v>2.285841172954696E-3</v>
      </c>
      <c r="Y143">
        <v>1.362283804439474E-3</v>
      </c>
      <c r="Z143">
        <v>1.053948640673647E-4</v>
      </c>
      <c r="AA143">
        <v>6.6815178478343265E-7</v>
      </c>
      <c r="AB143">
        <v>1.832523991749693E-3</v>
      </c>
      <c r="AC143">
        <v>6.5753424657534243</v>
      </c>
      <c r="AD143">
        <v>1.27</v>
      </c>
      <c r="AE143" s="13" t="s">
        <v>292</v>
      </c>
    </row>
    <row r="144" spans="1:31">
      <c r="A144" t="s">
        <v>295</v>
      </c>
      <c r="B144" t="s">
        <v>294</v>
      </c>
      <c r="C144">
        <v>0.08</v>
      </c>
      <c r="D144">
        <v>0.08</v>
      </c>
      <c r="E144">
        <v>0.08</v>
      </c>
      <c r="F144">
        <v>0.01</v>
      </c>
      <c r="G144">
        <v>0.01</v>
      </c>
      <c r="H144">
        <v>0.01</v>
      </c>
      <c r="I144">
        <v>1.05</v>
      </c>
      <c r="J144">
        <v>1.06</v>
      </c>
      <c r="K144">
        <v>1.05</v>
      </c>
      <c r="L144">
        <v>0.09</v>
      </c>
      <c r="M144">
        <v>0.05</v>
      </c>
      <c r="N144">
        <v>0.09</v>
      </c>
      <c r="O144">
        <v>16.357900000000001</v>
      </c>
      <c r="P144">
        <v>3.7999999999999999E-2</v>
      </c>
      <c r="Q144">
        <v>8.8000000000000009E-2</v>
      </c>
      <c r="R144">
        <v>4.0999999999999988E-2</v>
      </c>
      <c r="S144">
        <v>2.93</v>
      </c>
      <c r="T144">
        <v>0.16</v>
      </c>
      <c r="U144">
        <v>0.12823256091592539</v>
      </c>
      <c r="V144">
        <v>2.8497010858903179E-3</v>
      </c>
      <c r="W144">
        <v>3.7406700106750151E-2</v>
      </c>
      <c r="X144">
        <v>2.6527097531015252E-3</v>
      </c>
      <c r="Y144">
        <v>2.0426866952491548E-3</v>
      </c>
      <c r="Z144">
        <v>3.1672794033734412E-4</v>
      </c>
      <c r="AA144">
        <v>3.2779393247420668E-6</v>
      </c>
      <c r="AB144">
        <v>1.6625200047444509E-3</v>
      </c>
      <c r="AC144">
        <v>6.5753424657534243</v>
      </c>
      <c r="AD144">
        <v>1.27</v>
      </c>
      <c r="AE144" s="13" t="s">
        <v>292</v>
      </c>
    </row>
    <row r="145" spans="1:31">
      <c r="A145" t="s">
        <v>296</v>
      </c>
      <c r="B145" t="s">
        <v>294</v>
      </c>
      <c r="C145">
        <v>0.08</v>
      </c>
      <c r="D145">
        <v>0.08</v>
      </c>
      <c r="E145">
        <v>0.08</v>
      </c>
      <c r="F145">
        <v>0.01</v>
      </c>
      <c r="G145">
        <v>0.01</v>
      </c>
      <c r="H145">
        <v>0.01</v>
      </c>
      <c r="I145">
        <v>1.05</v>
      </c>
      <c r="J145">
        <v>1.06</v>
      </c>
      <c r="K145">
        <v>1.05</v>
      </c>
      <c r="L145">
        <v>0.09</v>
      </c>
      <c r="M145">
        <v>0.05</v>
      </c>
      <c r="N145">
        <v>0.09</v>
      </c>
      <c r="O145">
        <v>49.744999999999997</v>
      </c>
      <c r="P145">
        <v>2.1999999999999999E-2</v>
      </c>
      <c r="Q145">
        <v>2.5999999999999999E-2</v>
      </c>
      <c r="R145">
        <v>3.5999999999999997E-2</v>
      </c>
      <c r="S145">
        <v>4.25</v>
      </c>
      <c r="T145">
        <v>0.18</v>
      </c>
      <c r="U145">
        <v>0.26918185843337777</v>
      </c>
      <c r="V145">
        <v>5.9824455628271246E-3</v>
      </c>
      <c r="W145">
        <v>7.9261361217151813E-2</v>
      </c>
      <c r="X145">
        <v>4.8694646513645573E-3</v>
      </c>
      <c r="Y145">
        <v>3.3569517691970181E-3</v>
      </c>
      <c r="Z145">
        <v>1.8108467954007721E-4</v>
      </c>
      <c r="AA145">
        <v>1.2746314144314519E-5</v>
      </c>
      <c r="AB145">
        <v>3.522727165206747E-3</v>
      </c>
      <c r="AC145">
        <v>6.5753424657534243</v>
      </c>
      <c r="AD145">
        <v>1.27</v>
      </c>
      <c r="AE145" s="13" t="s">
        <v>292</v>
      </c>
    </row>
    <row r="146" spans="1:31">
      <c r="A146" t="s">
        <v>297</v>
      </c>
      <c r="B146" t="s">
        <v>294</v>
      </c>
      <c r="C146">
        <v>0.08</v>
      </c>
      <c r="D146">
        <v>0.08</v>
      </c>
      <c r="E146">
        <v>0.08</v>
      </c>
      <c r="F146">
        <v>0.01</v>
      </c>
      <c r="G146">
        <v>0.01</v>
      </c>
      <c r="H146">
        <v>0.01</v>
      </c>
      <c r="I146">
        <v>1.05</v>
      </c>
      <c r="J146">
        <v>1.06</v>
      </c>
      <c r="K146">
        <v>1.05</v>
      </c>
      <c r="L146">
        <v>0.09</v>
      </c>
      <c r="M146">
        <v>0.05</v>
      </c>
      <c r="N146">
        <v>0.09</v>
      </c>
      <c r="O146">
        <v>122.76</v>
      </c>
      <c r="P146">
        <v>0.17</v>
      </c>
      <c r="Q146">
        <v>0.13500000000000001</v>
      </c>
      <c r="R146">
        <v>6.6000000000000003E-2</v>
      </c>
      <c r="S146">
        <v>2.95</v>
      </c>
      <c r="T146">
        <v>0.18</v>
      </c>
      <c r="U146">
        <v>0.4914485836678506</v>
      </c>
      <c r="V146">
        <v>1.0934124757203611E-2</v>
      </c>
      <c r="W146">
        <v>7.3833704168771455E-2</v>
      </c>
      <c r="X146">
        <v>5.6125879876751279E-3</v>
      </c>
      <c r="Y146">
        <v>4.5051073730097832E-3</v>
      </c>
      <c r="Z146">
        <v>6.5978315950190501E-4</v>
      </c>
      <c r="AA146">
        <v>4.0109574189901963E-5</v>
      </c>
      <c r="AB146">
        <v>3.2814979630565099E-3</v>
      </c>
      <c r="AC146">
        <v>6.5753424657534243</v>
      </c>
      <c r="AD146">
        <v>1.27</v>
      </c>
      <c r="AE146" s="13" t="s">
        <v>292</v>
      </c>
    </row>
    <row r="147" spans="1:31">
      <c r="A147" t="s">
        <v>298</v>
      </c>
      <c r="B147" t="s">
        <v>294</v>
      </c>
      <c r="C147">
        <v>0.08</v>
      </c>
      <c r="D147">
        <v>0.08</v>
      </c>
      <c r="E147">
        <v>0.08</v>
      </c>
      <c r="F147">
        <v>0.01</v>
      </c>
      <c r="G147">
        <v>0.01</v>
      </c>
      <c r="H147">
        <v>0.01</v>
      </c>
      <c r="I147">
        <v>1.05</v>
      </c>
      <c r="J147">
        <v>1.06</v>
      </c>
      <c r="K147">
        <v>1.05</v>
      </c>
      <c r="L147">
        <v>0.09</v>
      </c>
      <c r="M147">
        <v>0.05</v>
      </c>
      <c r="N147">
        <v>0.09</v>
      </c>
      <c r="O147">
        <v>601.20000000000005</v>
      </c>
      <c r="P147">
        <v>8.1</v>
      </c>
      <c r="Q147">
        <v>0.19</v>
      </c>
      <c r="R147">
        <v>0.14000000000000001</v>
      </c>
      <c r="S147">
        <v>1.56</v>
      </c>
      <c r="T147">
        <v>0.21</v>
      </c>
      <c r="U147">
        <v>1.4188359508943049</v>
      </c>
      <c r="V147">
        <v>3.5956196239467372E-2</v>
      </c>
      <c r="W147">
        <v>6.5716704116781557E-2</v>
      </c>
      <c r="X147">
        <v>9.4994762902679344E-3</v>
      </c>
      <c r="Y147">
        <v>8.8464794003359788E-3</v>
      </c>
      <c r="Z147">
        <v>1.8135328659678279E-3</v>
      </c>
      <c r="AA147">
        <v>4.0026785453189229E-4</v>
      </c>
      <c r="AB147">
        <v>2.920742405190292E-3</v>
      </c>
      <c r="AC147">
        <v>6.5753424657534243</v>
      </c>
      <c r="AD147">
        <v>1.27</v>
      </c>
      <c r="AE147" s="13" t="s">
        <v>292</v>
      </c>
    </row>
    <row r="148" spans="1:31">
      <c r="A148" t="s">
        <v>299</v>
      </c>
      <c r="B148" t="s">
        <v>294</v>
      </c>
      <c r="C148">
        <v>0.08</v>
      </c>
      <c r="D148">
        <v>0.08</v>
      </c>
      <c r="E148">
        <v>0.08</v>
      </c>
      <c r="F148">
        <v>0.01</v>
      </c>
      <c r="G148">
        <v>0.01</v>
      </c>
      <c r="H148">
        <v>0.01</v>
      </c>
      <c r="I148">
        <v>1.05</v>
      </c>
      <c r="J148">
        <v>1.06</v>
      </c>
      <c r="K148">
        <v>1.05</v>
      </c>
      <c r="L148">
        <v>0.09</v>
      </c>
      <c r="M148">
        <v>0.05</v>
      </c>
      <c r="N148">
        <v>0.09</v>
      </c>
      <c r="O148">
        <v>2222</v>
      </c>
      <c r="P148">
        <v>91</v>
      </c>
      <c r="Q148">
        <v>0.08</v>
      </c>
      <c r="R148">
        <v>7.0000000000000007E-2</v>
      </c>
      <c r="S148">
        <v>3.11</v>
      </c>
      <c r="T148">
        <v>0.21</v>
      </c>
      <c r="U148">
        <v>3.4150630642072399</v>
      </c>
      <c r="V148">
        <v>0.1298204823995377</v>
      </c>
      <c r="W148">
        <v>0.20465405471288409</v>
      </c>
      <c r="X148">
        <v>1.6995415011472049E-2</v>
      </c>
      <c r="Y148">
        <v>1.381908408029121E-2</v>
      </c>
      <c r="Z148">
        <v>2.2769148175944458E-3</v>
      </c>
      <c r="AA148">
        <v>3.1559937262959619E-3</v>
      </c>
      <c r="AB148">
        <v>9.0957357650170712E-3</v>
      </c>
      <c r="AC148">
        <v>6.5753424657534243</v>
      </c>
      <c r="AD148">
        <v>1.27</v>
      </c>
      <c r="AE148" s="13" t="s">
        <v>292</v>
      </c>
    </row>
    <row r="149" spans="1:31">
      <c r="A149" t="s">
        <v>300</v>
      </c>
      <c r="B149" t="s">
        <v>301</v>
      </c>
      <c r="C149">
        <v>0.16</v>
      </c>
      <c r="D149">
        <v>0.17</v>
      </c>
      <c r="E149">
        <v>0.16</v>
      </c>
      <c r="F149">
        <v>0.04</v>
      </c>
      <c r="G149">
        <v>0.06</v>
      </c>
      <c r="H149">
        <v>0.04</v>
      </c>
      <c r="I149">
        <v>0.85</v>
      </c>
      <c r="J149">
        <v>0.74</v>
      </c>
      <c r="K149">
        <v>0.85</v>
      </c>
      <c r="L149">
        <v>0.06</v>
      </c>
      <c r="M149">
        <v>0.05</v>
      </c>
      <c r="N149">
        <v>0.06</v>
      </c>
      <c r="O149">
        <v>70.459999999999994</v>
      </c>
      <c r="P149">
        <v>0.18</v>
      </c>
      <c r="Q149">
        <v>0.11</v>
      </c>
      <c r="R149">
        <v>0.02</v>
      </c>
      <c r="S149">
        <v>18.100000000000001</v>
      </c>
      <c r="T149">
        <v>0.4</v>
      </c>
      <c r="U149">
        <v>0.3151565039437827</v>
      </c>
      <c r="V149">
        <v>8.7707860685926359E-3</v>
      </c>
      <c r="W149">
        <v>0.3253960612665755</v>
      </c>
      <c r="X149">
        <v>1.947078715968497E-2</v>
      </c>
      <c r="Y149">
        <v>7.1910731771618903E-3</v>
      </c>
      <c r="Z149">
        <v>7.2463947240253681E-4</v>
      </c>
      <c r="AA149">
        <v>2.7709003623452408E-4</v>
      </c>
      <c r="AB149">
        <v>1.8077558959254201E-2</v>
      </c>
      <c r="AC149">
        <v>0.99178082191780825</v>
      </c>
      <c r="AD149">
        <v>1.8</v>
      </c>
      <c r="AE149" s="13" t="s">
        <v>100</v>
      </c>
    </row>
    <row r="150" spans="1:31">
      <c r="A150" t="s">
        <v>302</v>
      </c>
      <c r="B150" t="s">
        <v>303</v>
      </c>
      <c r="C150">
        <v>0.28000000000000003</v>
      </c>
      <c r="D150">
        <v>0.3</v>
      </c>
      <c r="E150">
        <v>0.28000000000000003</v>
      </c>
      <c r="F150">
        <v>0.02</v>
      </c>
      <c r="G150">
        <v>0.03</v>
      </c>
      <c r="H150">
        <v>0.02</v>
      </c>
      <c r="I150">
        <v>1.06</v>
      </c>
      <c r="J150">
        <v>1.03</v>
      </c>
      <c r="K150">
        <v>1.06</v>
      </c>
      <c r="L150">
        <v>0.09</v>
      </c>
      <c r="M150">
        <v>0.05</v>
      </c>
      <c r="N150">
        <v>0.09</v>
      </c>
      <c r="O150">
        <v>20.67</v>
      </c>
      <c r="P150">
        <v>0.04</v>
      </c>
      <c r="Q150">
        <v>0.106</v>
      </c>
      <c r="R150">
        <v>7.0000000000000007E-2</v>
      </c>
      <c r="S150">
        <v>11.98</v>
      </c>
      <c r="T150">
        <v>0.95</v>
      </c>
      <c r="U150">
        <v>0.15057810228061061</v>
      </c>
      <c r="V150">
        <v>3.3463224246649348E-3</v>
      </c>
      <c r="W150">
        <v>0.16622795620519679</v>
      </c>
      <c r="X150">
        <v>1.520328662356941E-2</v>
      </c>
      <c r="Y150">
        <v>1.318168267069591E-2</v>
      </c>
      <c r="Z150">
        <v>1.6738201827638079E-3</v>
      </c>
      <c r="AA150">
        <v>1.7038126577929499E-5</v>
      </c>
      <c r="AB150">
        <v>7.3879091646754146E-3</v>
      </c>
      <c r="AC150">
        <v>6.2986301369863016</v>
      </c>
      <c r="AD150">
        <v>3.8</v>
      </c>
      <c r="AE150" s="13" t="s">
        <v>292</v>
      </c>
    </row>
    <row r="151" spans="1:31">
      <c r="A151" t="s">
        <v>304</v>
      </c>
      <c r="B151" t="s">
        <v>305</v>
      </c>
      <c r="C151">
        <v>0.04</v>
      </c>
      <c r="D151">
        <v>0.05</v>
      </c>
      <c r="E151">
        <v>0.04</v>
      </c>
      <c r="F151">
        <v>0.02</v>
      </c>
      <c r="G151">
        <v>0.05</v>
      </c>
      <c r="H151">
        <v>0.02</v>
      </c>
      <c r="I151">
        <v>0.86</v>
      </c>
      <c r="J151">
        <v>0.92599999999999993</v>
      </c>
      <c r="K151">
        <v>0.86</v>
      </c>
      <c r="L151">
        <v>0.06</v>
      </c>
      <c r="M151">
        <v>1.6E-2</v>
      </c>
      <c r="N151">
        <v>0.06</v>
      </c>
      <c r="O151">
        <v>4.1137750000000004</v>
      </c>
      <c r="P151">
        <v>5.6999999999999998E-4</v>
      </c>
      <c r="Q151">
        <v>0</v>
      </c>
      <c r="R151">
        <v>0</v>
      </c>
      <c r="S151">
        <v>63</v>
      </c>
      <c r="T151">
        <v>2</v>
      </c>
      <c r="U151">
        <v>4.7618029747097577E-2</v>
      </c>
      <c r="V151">
        <v>1.120432474056837E-3</v>
      </c>
      <c r="W151">
        <v>0.44556407512893459</v>
      </c>
      <c r="X151">
        <v>2.52927595397647E-2</v>
      </c>
      <c r="Y151">
        <v>1.414489127393443E-2</v>
      </c>
      <c r="Z151">
        <v>0</v>
      </c>
      <c r="AA151">
        <v>2.0109606533076189E-5</v>
      </c>
      <c r="AB151">
        <v>2.096772118253809E-2</v>
      </c>
      <c r="AC151">
        <v>1.150684931506849</v>
      </c>
      <c r="AD151">
        <v>6.1</v>
      </c>
      <c r="AE151" s="13" t="s">
        <v>1525</v>
      </c>
    </row>
    <row r="152" spans="1:31">
      <c r="A152" t="s">
        <v>307</v>
      </c>
      <c r="B152" t="s">
        <v>308</v>
      </c>
      <c r="C152">
        <v>-0.38</v>
      </c>
      <c r="D152">
        <v>0.26</v>
      </c>
      <c r="E152">
        <v>-0.38</v>
      </c>
      <c r="F152">
        <v>0.03</v>
      </c>
      <c r="G152">
        <v>0.08</v>
      </c>
      <c r="H152">
        <v>0.03</v>
      </c>
      <c r="I152">
        <v>2.1800000000000002</v>
      </c>
      <c r="J152">
        <v>1.9</v>
      </c>
      <c r="K152">
        <v>2.1800000000000002</v>
      </c>
      <c r="L152">
        <v>0.28000000000000003</v>
      </c>
      <c r="M152">
        <v>0.3</v>
      </c>
      <c r="N152">
        <v>0.28000000000000003</v>
      </c>
      <c r="O152">
        <v>127.58</v>
      </c>
      <c r="P152">
        <v>0.3</v>
      </c>
      <c r="Q152">
        <v>0.05</v>
      </c>
      <c r="R152">
        <v>0.04</v>
      </c>
      <c r="S152">
        <v>155.5</v>
      </c>
      <c r="T152">
        <v>5.6</v>
      </c>
      <c r="U152">
        <v>0.51222100505560386</v>
      </c>
      <c r="V152">
        <v>3.105408053073077E-2</v>
      </c>
      <c r="W152">
        <v>4.0981355982281844</v>
      </c>
      <c r="X152">
        <v>0.51827951260511951</v>
      </c>
      <c r="Y152">
        <v>0.14758559067574159</v>
      </c>
      <c r="Z152">
        <v>8.2168132295301916E-3</v>
      </c>
      <c r="AA152">
        <v>3.2122084952407801E-3</v>
      </c>
      <c r="AB152">
        <v>0.4967437088761435</v>
      </c>
      <c r="AC152">
        <v>4.1095890410958908</v>
      </c>
      <c r="AD152">
        <v>15.4</v>
      </c>
      <c r="AE152" s="13" t="s">
        <v>25</v>
      </c>
    </row>
    <row r="153" spans="1:31">
      <c r="A153" t="s">
        <v>309</v>
      </c>
      <c r="B153" t="s">
        <v>308</v>
      </c>
      <c r="C153">
        <v>-0.38</v>
      </c>
      <c r="D153">
        <v>0.26</v>
      </c>
      <c r="E153">
        <v>-0.38</v>
      </c>
      <c r="F153">
        <v>0.03</v>
      </c>
      <c r="G153">
        <v>0.08</v>
      </c>
      <c r="H153">
        <v>0.03</v>
      </c>
      <c r="I153">
        <v>2.1800000000000002</v>
      </c>
      <c r="J153">
        <v>1.9</v>
      </c>
      <c r="K153">
        <v>2.1800000000000002</v>
      </c>
      <c r="L153">
        <v>0.28000000000000003</v>
      </c>
      <c r="M153">
        <v>0.3</v>
      </c>
      <c r="N153">
        <v>0.28000000000000003</v>
      </c>
      <c r="O153">
        <v>520</v>
      </c>
      <c r="P153">
        <v>26</v>
      </c>
      <c r="Q153">
        <v>0.68</v>
      </c>
      <c r="R153">
        <v>0.06</v>
      </c>
      <c r="S153">
        <v>59</v>
      </c>
      <c r="T153">
        <v>11</v>
      </c>
      <c r="U153">
        <v>1.306986839388357</v>
      </c>
      <c r="V153">
        <v>9.0401604005258915E-2</v>
      </c>
      <c r="W153">
        <v>1.8234255485831801</v>
      </c>
      <c r="X153">
        <v>0.42953190717347911</v>
      </c>
      <c r="Y153">
        <v>0.33996069549855901</v>
      </c>
      <c r="Z153">
        <v>0.13838497466925931</v>
      </c>
      <c r="AA153">
        <v>3.03904258097197E-2</v>
      </c>
      <c r="AB153">
        <v>0.2210212786161431</v>
      </c>
      <c r="AC153">
        <v>4.1095890410958908</v>
      </c>
      <c r="AD153">
        <v>15.4</v>
      </c>
      <c r="AE153" s="13" t="s">
        <v>25</v>
      </c>
    </row>
    <row r="154" spans="1:31">
      <c r="A154" t="s">
        <v>310</v>
      </c>
      <c r="B154" t="s">
        <v>311</v>
      </c>
      <c r="C154">
        <v>0.05</v>
      </c>
      <c r="D154">
        <v>0.3</v>
      </c>
      <c r="E154">
        <v>0.05</v>
      </c>
      <c r="F154">
        <v>0.04</v>
      </c>
      <c r="G154">
        <v>0.03</v>
      </c>
      <c r="H154">
        <v>0.04</v>
      </c>
      <c r="I154">
        <v>1.75</v>
      </c>
      <c r="J154">
        <v>1.95</v>
      </c>
      <c r="K154">
        <v>1.75</v>
      </c>
      <c r="L154">
        <v>0.26</v>
      </c>
      <c r="M154">
        <v>0.14000000000000001</v>
      </c>
      <c r="N154">
        <v>0.26</v>
      </c>
      <c r="O154">
        <v>778.1</v>
      </c>
      <c r="P154">
        <v>7.1</v>
      </c>
      <c r="Q154">
        <v>0.21099999999999999</v>
      </c>
      <c r="R154">
        <v>4.3999999999999997E-2</v>
      </c>
      <c r="S154">
        <v>84.8</v>
      </c>
      <c r="T154">
        <v>3.2</v>
      </c>
      <c r="U154">
        <v>1.807768514063693</v>
      </c>
      <c r="V154">
        <v>6.5925781234859621E-2</v>
      </c>
      <c r="W154">
        <v>4.467082308191527</v>
      </c>
      <c r="X154">
        <v>0.36495940276478522</v>
      </c>
      <c r="Y154">
        <v>0.16856914370534071</v>
      </c>
      <c r="Z154">
        <v>4.1431871778650632E-2</v>
      </c>
      <c r="AA154">
        <v>1.4352532798456269E-2</v>
      </c>
      <c r="AB154">
        <v>0.32071360161375068</v>
      </c>
      <c r="AC154">
        <v>4.5</v>
      </c>
      <c r="AD154">
        <v>7.2</v>
      </c>
      <c r="AE154" s="13" t="s">
        <v>25</v>
      </c>
    </row>
    <row r="155" spans="1:31">
      <c r="A155" t="s">
        <v>312</v>
      </c>
      <c r="B155" t="s">
        <v>313</v>
      </c>
      <c r="C155">
        <v>-0.28999999999999998</v>
      </c>
      <c r="D155">
        <v>-0.28000000000000003</v>
      </c>
      <c r="E155">
        <v>-0.28999999999999998</v>
      </c>
      <c r="F155">
        <v>0.02</v>
      </c>
      <c r="G155">
        <v>7.0000000000000007E-2</v>
      </c>
      <c r="H155">
        <v>0.02</v>
      </c>
      <c r="I155">
        <v>0.87</v>
      </c>
      <c r="J155">
        <v>0.85</v>
      </c>
      <c r="K155">
        <v>0.87</v>
      </c>
      <c r="L155">
        <v>0.06</v>
      </c>
      <c r="N155">
        <v>0.06</v>
      </c>
      <c r="O155">
        <v>122.1</v>
      </c>
      <c r="P155">
        <v>0.3</v>
      </c>
      <c r="Q155">
        <v>0.34</v>
      </c>
      <c r="R155">
        <v>0.14000000000000001</v>
      </c>
      <c r="S155">
        <v>2.4</v>
      </c>
      <c r="T155">
        <v>0.35</v>
      </c>
      <c r="U155">
        <v>0.45826288344004179</v>
      </c>
      <c r="V155">
        <v>1.068367880590986E-2</v>
      </c>
      <c r="W155">
        <v>4.9810008980660021E-2</v>
      </c>
      <c r="X155">
        <v>8.082147801260816E-3</v>
      </c>
      <c r="Y155">
        <v>7.2639596430129202E-3</v>
      </c>
      <c r="Z155">
        <v>2.680864345860943E-3</v>
      </c>
      <c r="AA155">
        <v>4.0794438149598738E-5</v>
      </c>
      <c r="AB155">
        <v>2.3167446037516289E-3</v>
      </c>
      <c r="AC155">
        <v>7.0465753424657533</v>
      </c>
      <c r="AD155">
        <v>2.5299999999999998</v>
      </c>
      <c r="AE155" s="13" t="s">
        <v>292</v>
      </c>
    </row>
    <row r="156" spans="1:31">
      <c r="A156" t="s">
        <v>314</v>
      </c>
      <c r="B156" t="s">
        <v>315</v>
      </c>
      <c r="C156">
        <v>0.12</v>
      </c>
      <c r="D156">
        <v>0.19</v>
      </c>
      <c r="E156">
        <v>0.12</v>
      </c>
      <c r="F156">
        <v>0.03</v>
      </c>
      <c r="G156">
        <v>0.04</v>
      </c>
      <c r="H156">
        <v>0.03</v>
      </c>
      <c r="I156">
        <v>1.5</v>
      </c>
      <c r="J156">
        <v>1.68</v>
      </c>
      <c r="K156">
        <v>1.5</v>
      </c>
      <c r="L156">
        <v>0.13</v>
      </c>
      <c r="M156">
        <v>0.11</v>
      </c>
      <c r="N156">
        <v>0.13</v>
      </c>
      <c r="O156">
        <v>6.4950000000000001</v>
      </c>
      <c r="P156">
        <v>4.0000000000000002E-4</v>
      </c>
      <c r="Q156">
        <v>4.8000000000000001E-2</v>
      </c>
      <c r="R156">
        <v>2.7E-2</v>
      </c>
      <c r="S156">
        <v>73.400000000000006</v>
      </c>
      <c r="T156">
        <v>1.9</v>
      </c>
      <c r="U156">
        <v>7.8021153121123829E-2</v>
      </c>
      <c r="V156">
        <v>2.2539466999443938E-3</v>
      </c>
      <c r="W156">
        <v>0.88170119897507693</v>
      </c>
      <c r="X156">
        <v>5.5833491218418893E-2</v>
      </c>
      <c r="Y156">
        <v>2.2823328038864381E-2</v>
      </c>
      <c r="Z156">
        <v>1.1453235793986341E-3</v>
      </c>
      <c r="AA156">
        <v>1.8100658967688551E-5</v>
      </c>
      <c r="AB156">
        <v>5.0942735940782233E-2</v>
      </c>
      <c r="AC156">
        <v>3.1890410958904112</v>
      </c>
      <c r="AD156">
        <v>6</v>
      </c>
      <c r="AE156" s="13" t="s">
        <v>28</v>
      </c>
    </row>
    <row r="157" spans="1:31">
      <c r="A157" t="s">
        <v>316</v>
      </c>
      <c r="B157" t="s">
        <v>317</v>
      </c>
      <c r="C157">
        <v>0.22</v>
      </c>
      <c r="D157">
        <v>0.21</v>
      </c>
      <c r="E157">
        <v>0.22</v>
      </c>
      <c r="F157">
        <v>0.04</v>
      </c>
      <c r="G157">
        <v>0.04</v>
      </c>
      <c r="H157">
        <v>0.04</v>
      </c>
      <c r="I157">
        <v>0.88</v>
      </c>
      <c r="J157">
        <v>0.9</v>
      </c>
      <c r="K157">
        <v>0.88</v>
      </c>
      <c r="L157">
        <v>7.0000000000000007E-2</v>
      </c>
      <c r="N157">
        <v>7.0000000000000007E-2</v>
      </c>
      <c r="O157">
        <v>47.84</v>
      </c>
      <c r="P157">
        <v>0.03</v>
      </c>
      <c r="Q157">
        <v>0</v>
      </c>
      <c r="R157">
        <v>0</v>
      </c>
      <c r="S157">
        <v>5.9</v>
      </c>
      <c r="T157">
        <v>0.3</v>
      </c>
      <c r="U157">
        <v>0.2463231833686142</v>
      </c>
      <c r="V157">
        <v>6.6071714469373684E-3</v>
      </c>
      <c r="W157">
        <v>9.6014920415240179E-2</v>
      </c>
      <c r="X157">
        <v>7.096496998126387E-3</v>
      </c>
      <c r="Y157">
        <v>4.8821145973850927E-3</v>
      </c>
      <c r="Z157">
        <v>0</v>
      </c>
      <c r="AA157">
        <v>2.007000844800171E-5</v>
      </c>
      <c r="AB157">
        <v>5.1502256161431517E-3</v>
      </c>
      <c r="AC157">
        <v>6.1643835616438354</v>
      </c>
      <c r="AD157">
        <v>1.4</v>
      </c>
      <c r="AE157" s="13" t="s">
        <v>109</v>
      </c>
    </row>
    <row r="158" spans="1:31">
      <c r="A158" t="s">
        <v>318</v>
      </c>
      <c r="B158" t="s">
        <v>319</v>
      </c>
      <c r="C158">
        <v>-0.02</v>
      </c>
      <c r="D158">
        <v>-0.02</v>
      </c>
      <c r="E158">
        <v>-0.02</v>
      </c>
      <c r="F158">
        <v>0.06</v>
      </c>
      <c r="G158">
        <v>0.06</v>
      </c>
      <c r="H158">
        <v>0.06</v>
      </c>
      <c r="I158">
        <v>0.79</v>
      </c>
      <c r="J158">
        <v>0.79400000000000004</v>
      </c>
      <c r="K158">
        <v>0.79</v>
      </c>
      <c r="L158">
        <v>0.05</v>
      </c>
      <c r="M158">
        <v>0.04</v>
      </c>
      <c r="N158">
        <v>0.05</v>
      </c>
      <c r="O158">
        <v>4.5556999999999999</v>
      </c>
      <c r="P158">
        <v>1E-4</v>
      </c>
      <c r="Q158">
        <v>8.5999999999999993E-2</v>
      </c>
      <c r="R158">
        <v>2.4E-2</v>
      </c>
      <c r="S158">
        <v>89</v>
      </c>
      <c r="T158">
        <v>2</v>
      </c>
      <c r="U158">
        <v>4.9825118020863771E-2</v>
      </c>
      <c r="V158">
        <v>8.3669415515475398E-4</v>
      </c>
      <c r="W158">
        <v>0.61999313461407157</v>
      </c>
      <c r="X158">
        <v>2.5086961604873559E-2</v>
      </c>
      <c r="Y158">
        <v>1.393242999132745E-2</v>
      </c>
      <c r="Z158">
        <v>1.2892007586544521E-3</v>
      </c>
      <c r="AA158">
        <v>4.5363912945253327E-6</v>
      </c>
      <c r="AB158">
        <v>2.082260737578746E-2</v>
      </c>
      <c r="AC158">
        <v>9.1863013698630134</v>
      </c>
      <c r="AD158">
        <v>13.1</v>
      </c>
      <c r="AE158" s="13" t="s">
        <v>320</v>
      </c>
    </row>
    <row r="159" spans="1:31">
      <c r="A159" t="s">
        <v>321</v>
      </c>
      <c r="B159" t="s">
        <v>322</v>
      </c>
      <c r="C159">
        <v>0.28999999999999998</v>
      </c>
      <c r="D159">
        <v>0.28000000000000003</v>
      </c>
      <c r="E159">
        <v>0.28999999999999998</v>
      </c>
      <c r="F159">
        <v>0.03</v>
      </c>
      <c r="G159">
        <v>0.06</v>
      </c>
      <c r="H159">
        <v>0.03</v>
      </c>
      <c r="I159">
        <v>1.34</v>
      </c>
      <c r="J159">
        <v>1.335</v>
      </c>
      <c r="K159">
        <v>1.34</v>
      </c>
      <c r="L159">
        <v>0.09</v>
      </c>
      <c r="M159">
        <v>0.06</v>
      </c>
      <c r="N159">
        <v>0.09</v>
      </c>
      <c r="O159">
        <v>5.8880999999999997</v>
      </c>
      <c r="P159">
        <v>5.0000000000000001E-4</v>
      </c>
      <c r="Q159">
        <v>0.09</v>
      </c>
      <c r="R159">
        <v>0.04</v>
      </c>
      <c r="S159">
        <v>34.299999999999997</v>
      </c>
      <c r="T159">
        <v>1.8</v>
      </c>
      <c r="U159">
        <v>7.0561228156696326E-2</v>
      </c>
      <c r="V159">
        <v>1.5680323804645011E-3</v>
      </c>
      <c r="W159">
        <v>0.37064014673189682</v>
      </c>
      <c r="X159">
        <v>2.552426370608946E-2</v>
      </c>
      <c r="Y159">
        <v>1.9450503327038321E-2</v>
      </c>
      <c r="Z159">
        <v>1.3452006535284091E-3</v>
      </c>
      <c r="AA159">
        <v>1.049122090124989E-5</v>
      </c>
      <c r="AB159">
        <v>1.6472895410306519E-2</v>
      </c>
      <c r="AC159">
        <v>7.397260273972603</v>
      </c>
      <c r="AD159">
        <v>11.43</v>
      </c>
      <c r="AE159" s="13" t="s">
        <v>115</v>
      </c>
    </row>
    <row r="160" spans="1:31">
      <c r="A160" t="s">
        <v>323</v>
      </c>
      <c r="B160" t="s">
        <v>324</v>
      </c>
      <c r="C160">
        <v>-0.04</v>
      </c>
      <c r="D160">
        <v>-0.06</v>
      </c>
      <c r="E160">
        <v>-0.04</v>
      </c>
      <c r="F160">
        <v>0.04</v>
      </c>
      <c r="G160">
        <v>0.05</v>
      </c>
      <c r="H160">
        <v>0.04</v>
      </c>
      <c r="I160">
        <v>0.77</v>
      </c>
      <c r="J160">
        <v>0.79099999999999993</v>
      </c>
      <c r="K160">
        <v>0.77</v>
      </c>
      <c r="L160">
        <v>0.06</v>
      </c>
      <c r="M160">
        <v>0.02</v>
      </c>
      <c r="N160">
        <v>0.06</v>
      </c>
      <c r="O160">
        <v>55.805999999999997</v>
      </c>
      <c r="P160">
        <v>4.9000000000000002E-2</v>
      </c>
      <c r="Q160">
        <v>0</v>
      </c>
      <c r="R160">
        <v>0</v>
      </c>
      <c r="S160">
        <v>11.56</v>
      </c>
      <c r="T160">
        <v>0.75</v>
      </c>
      <c r="U160">
        <v>0.26207298898462761</v>
      </c>
      <c r="V160">
        <v>7.943087267384262E-3</v>
      </c>
      <c r="W160">
        <v>0.1825529148044103</v>
      </c>
      <c r="X160">
        <v>1.620762615160461E-2</v>
      </c>
      <c r="Y160">
        <v>1.1843830977794789E-2</v>
      </c>
      <c r="Z160">
        <v>0</v>
      </c>
      <c r="AA160">
        <v>5.3429695883454003E-5</v>
      </c>
      <c r="AB160">
        <v>1.1063813018449111E-2</v>
      </c>
      <c r="AC160">
        <v>6.22</v>
      </c>
      <c r="AD160">
        <v>4.5999999999999996</v>
      </c>
      <c r="AE160" s="13" t="s">
        <v>100</v>
      </c>
    </row>
    <row r="161" spans="1:31">
      <c r="A161" t="s">
        <v>325</v>
      </c>
      <c r="B161" t="s">
        <v>326</v>
      </c>
      <c r="C161">
        <v>0.06</v>
      </c>
      <c r="E161">
        <v>0.06</v>
      </c>
      <c r="F161">
        <v>0.06</v>
      </c>
      <c r="H161">
        <v>0.06</v>
      </c>
      <c r="I161">
        <v>1.57</v>
      </c>
      <c r="K161">
        <v>1.57</v>
      </c>
      <c r="L161">
        <v>0.21</v>
      </c>
      <c r="N161">
        <v>0.21</v>
      </c>
      <c r="O161">
        <v>1043</v>
      </c>
      <c r="P161">
        <v>9</v>
      </c>
      <c r="Q161">
        <v>0.11</v>
      </c>
      <c r="R161">
        <v>0.06</v>
      </c>
      <c r="S161">
        <v>31.5</v>
      </c>
      <c r="T161">
        <v>2.2000000000000002</v>
      </c>
      <c r="U161">
        <v>2.2145127053071358</v>
      </c>
      <c r="V161">
        <v>5.694483186740748E-2</v>
      </c>
      <c r="W161">
        <v>1.8888888334175771</v>
      </c>
      <c r="X161">
        <v>0.16296258344210979</v>
      </c>
      <c r="Y161">
        <v>0.1319223947148784</v>
      </c>
      <c r="Z161">
        <v>1.261936056337282E-2</v>
      </c>
      <c r="AA161">
        <v>5.4330455419489276E-3</v>
      </c>
      <c r="AB161">
        <v>9.4681144532209355E-2</v>
      </c>
      <c r="AC161">
        <v>9.2739726027397253</v>
      </c>
      <c r="AD161">
        <v>5.98</v>
      </c>
      <c r="AE161" s="13" t="s">
        <v>327</v>
      </c>
    </row>
    <row r="162" spans="1:31">
      <c r="A162" t="s">
        <v>328</v>
      </c>
      <c r="B162" t="s">
        <v>329</v>
      </c>
      <c r="C162">
        <v>-0.35</v>
      </c>
      <c r="D162">
        <v>-0.35</v>
      </c>
      <c r="E162">
        <v>-0.35</v>
      </c>
      <c r="F162">
        <v>0.11</v>
      </c>
      <c r="H162">
        <v>0.11</v>
      </c>
      <c r="I162">
        <v>1.64</v>
      </c>
      <c r="J162">
        <v>1.6</v>
      </c>
      <c r="K162">
        <v>1.64</v>
      </c>
      <c r="L162">
        <v>0.4</v>
      </c>
      <c r="N162">
        <v>0.4</v>
      </c>
      <c r="O162">
        <v>199.505</v>
      </c>
      <c r="P162">
        <v>8.5000000000000006E-2</v>
      </c>
      <c r="Q162">
        <v>0.09</v>
      </c>
      <c r="R162">
        <v>9.0000000000000011E-3</v>
      </c>
      <c r="S162">
        <v>166.8</v>
      </c>
      <c r="T162">
        <v>1.3</v>
      </c>
      <c r="U162">
        <v>0.67730621349226128</v>
      </c>
      <c r="V162">
        <v>5.8613353419078293E-2</v>
      </c>
      <c r="W162">
        <v>4.9013265132393444</v>
      </c>
      <c r="X162">
        <v>0.84917587480788592</v>
      </c>
      <c r="Y162">
        <v>3.8199786973687942E-2</v>
      </c>
      <c r="Z162">
        <v>4.0024946826533606E-3</v>
      </c>
      <c r="AA162">
        <v>6.9607738089328482E-4</v>
      </c>
      <c r="AB162">
        <v>0.84830651190680983</v>
      </c>
      <c r="AC162">
        <v>6.1205479452054794</v>
      </c>
      <c r="AD162">
        <v>26.6</v>
      </c>
      <c r="AE162" s="13" t="s">
        <v>25</v>
      </c>
    </row>
    <row r="163" spans="1:31">
      <c r="A163" t="s">
        <v>330</v>
      </c>
      <c r="B163" t="s">
        <v>331</v>
      </c>
      <c r="C163">
        <v>-7.0000000000000007E-2</v>
      </c>
      <c r="D163">
        <v>-7.8E-2</v>
      </c>
      <c r="E163">
        <v>-7.0000000000000007E-2</v>
      </c>
      <c r="F163">
        <v>0.01</v>
      </c>
      <c r="H163">
        <v>0.01</v>
      </c>
      <c r="I163">
        <v>1</v>
      </c>
      <c r="J163">
        <v>0.96</v>
      </c>
      <c r="K163">
        <v>1</v>
      </c>
      <c r="L163">
        <v>0.08</v>
      </c>
      <c r="N163">
        <v>0.08</v>
      </c>
      <c r="O163">
        <v>1600</v>
      </c>
      <c r="P163">
        <v>18</v>
      </c>
      <c r="Q163">
        <v>0.47</v>
      </c>
      <c r="R163">
        <v>2.8000000000000001E-2</v>
      </c>
      <c r="S163">
        <v>138.80000000000001</v>
      </c>
      <c r="T163">
        <v>2</v>
      </c>
      <c r="U163">
        <v>2.6518981433243849</v>
      </c>
      <c r="V163">
        <v>7.5249699177523721E-2</v>
      </c>
      <c r="W163">
        <v>7.1677730189005837</v>
      </c>
      <c r="X163">
        <v>0.42164302537707588</v>
      </c>
      <c r="Y163">
        <v>0.1032820319726309</v>
      </c>
      <c r="Z163">
        <v>4.9504651110899502E-2</v>
      </c>
      <c r="AA163">
        <v>7.3347557563319728E-3</v>
      </c>
      <c r="AB163">
        <v>0.40572300106984438</v>
      </c>
      <c r="AC163">
        <v>10.08767123287671</v>
      </c>
      <c r="AD163">
        <v>12.2</v>
      </c>
      <c r="AE163" s="13" t="s">
        <v>1525</v>
      </c>
    </row>
    <row r="164" spans="1:31">
      <c r="A164" t="s">
        <v>332</v>
      </c>
      <c r="B164" t="s">
        <v>333</v>
      </c>
      <c r="C164">
        <v>0.06</v>
      </c>
      <c r="D164">
        <v>0.08</v>
      </c>
      <c r="E164">
        <v>0.06</v>
      </c>
      <c r="F164">
        <v>0.02</v>
      </c>
      <c r="G164">
        <v>0.03</v>
      </c>
      <c r="H164">
        <v>0.02</v>
      </c>
      <c r="I164">
        <v>1.36</v>
      </c>
      <c r="J164">
        <v>1.32</v>
      </c>
      <c r="K164">
        <v>1.36</v>
      </c>
      <c r="L164">
        <v>0.1</v>
      </c>
      <c r="M164">
        <v>9.1999999999999998E-2</v>
      </c>
      <c r="N164">
        <v>0.1</v>
      </c>
      <c r="O164">
        <v>2890</v>
      </c>
      <c r="P164">
        <v>390</v>
      </c>
      <c r="Q164">
        <v>0.40200000000000002</v>
      </c>
      <c r="R164">
        <v>5.4000000000000013E-2</v>
      </c>
      <c r="S164">
        <v>142.1</v>
      </c>
      <c r="T164">
        <v>6.9</v>
      </c>
      <c r="U164">
        <v>4.3687165300884132</v>
      </c>
      <c r="V164">
        <v>0.39682779185564859</v>
      </c>
      <c r="W164">
        <v>11.02543857862493</v>
      </c>
      <c r="X164">
        <v>0.83092665710242397</v>
      </c>
      <c r="Y164">
        <v>0.53536612380374371</v>
      </c>
      <c r="Z164">
        <v>0.28547395343583448</v>
      </c>
      <c r="AA164">
        <v>0.49595398450561973</v>
      </c>
      <c r="AB164">
        <v>0.27632678141917111</v>
      </c>
      <c r="AC164">
        <v>4.065753424657534</v>
      </c>
      <c r="AD164">
        <v>8.4</v>
      </c>
      <c r="AE164" s="13" t="s">
        <v>25</v>
      </c>
    </row>
    <row r="165" spans="1:31">
      <c r="A165" t="s">
        <v>334</v>
      </c>
      <c r="B165" t="s">
        <v>335</v>
      </c>
      <c r="C165">
        <v>0</v>
      </c>
      <c r="D165">
        <v>-7.8E-2</v>
      </c>
      <c r="E165">
        <v>0</v>
      </c>
      <c r="F165">
        <v>0.01</v>
      </c>
      <c r="H165">
        <v>0.01</v>
      </c>
      <c r="I165">
        <v>1.07</v>
      </c>
      <c r="J165">
        <v>1.1000000000000001</v>
      </c>
      <c r="K165">
        <v>1.07</v>
      </c>
      <c r="L165">
        <v>0.09</v>
      </c>
      <c r="N165">
        <v>0.09</v>
      </c>
      <c r="O165">
        <v>1003</v>
      </c>
      <c r="P165">
        <v>56</v>
      </c>
      <c r="Q165">
        <v>0.1</v>
      </c>
      <c r="R165">
        <v>0.01</v>
      </c>
      <c r="S165">
        <v>17.899999999999999</v>
      </c>
      <c r="T165">
        <v>4.5999999999999996</v>
      </c>
      <c r="U165">
        <v>2.0003561885158181</v>
      </c>
      <c r="V165">
        <v>8.650253972075915E-2</v>
      </c>
      <c r="W165">
        <v>0.90448779796841616</v>
      </c>
      <c r="X165">
        <v>0.23810256274917191</v>
      </c>
      <c r="Y165">
        <v>0.23243820506450921</v>
      </c>
      <c r="Z165">
        <v>2.8218831135303619E-2</v>
      </c>
      <c r="AA165">
        <v>1.683327241150925E-2</v>
      </c>
      <c r="AB165">
        <v>3.9820217520622092E-2</v>
      </c>
      <c r="AC165">
        <v>12.328767123287671</v>
      </c>
      <c r="AD165">
        <v>9.4</v>
      </c>
      <c r="AE165" s="13" t="s">
        <v>292</v>
      </c>
    </row>
    <row r="166" spans="1:31">
      <c r="A166" t="s">
        <v>336</v>
      </c>
      <c r="B166" t="s">
        <v>337</v>
      </c>
      <c r="C166">
        <v>0.03</v>
      </c>
      <c r="D166">
        <v>0.01</v>
      </c>
      <c r="E166">
        <v>0.03</v>
      </c>
      <c r="F166">
        <v>0.02</v>
      </c>
      <c r="H166">
        <v>0.02</v>
      </c>
      <c r="I166">
        <v>0.89</v>
      </c>
      <c r="J166">
        <v>0.91</v>
      </c>
      <c r="K166">
        <v>0.89</v>
      </c>
      <c r="L166">
        <v>0.06</v>
      </c>
      <c r="M166">
        <v>0.03</v>
      </c>
      <c r="N166">
        <v>0.06</v>
      </c>
      <c r="O166">
        <v>3630</v>
      </c>
      <c r="P166">
        <v>14.2</v>
      </c>
      <c r="Q166">
        <v>0.57200000000000006</v>
      </c>
      <c r="R166">
        <v>1.0999999999999999E-2</v>
      </c>
      <c r="S166">
        <v>158.19999999999999</v>
      </c>
      <c r="T166">
        <v>2.6</v>
      </c>
      <c r="U166">
        <v>4.431697049926357</v>
      </c>
      <c r="V166">
        <v>0.1011928225580717</v>
      </c>
      <c r="W166">
        <v>9.0085614814870905</v>
      </c>
      <c r="X166">
        <v>0.44361020521098748</v>
      </c>
      <c r="Y166">
        <v>0.1480547398980179</v>
      </c>
      <c r="Z166">
        <v>8.4245720734222665E-2</v>
      </c>
      <c r="AA166">
        <v>9.9267895112805423E-3</v>
      </c>
      <c r="AB166">
        <v>0.40948006734032222</v>
      </c>
      <c r="AC166">
        <v>13.15068493150685</v>
      </c>
      <c r="AD166">
        <v>7.21</v>
      </c>
      <c r="AE166" s="13" t="s">
        <v>115</v>
      </c>
    </row>
    <row r="167" spans="1:31">
      <c r="A167" t="s">
        <v>338</v>
      </c>
      <c r="B167" t="s">
        <v>339</v>
      </c>
      <c r="C167">
        <v>0.13</v>
      </c>
      <c r="D167">
        <v>0.1</v>
      </c>
      <c r="E167">
        <v>0.13</v>
      </c>
      <c r="F167">
        <v>0.02</v>
      </c>
      <c r="G167">
        <v>0.06</v>
      </c>
      <c r="H167">
        <v>0.02</v>
      </c>
      <c r="I167">
        <v>1.17</v>
      </c>
      <c r="J167">
        <v>1.1499999999999999</v>
      </c>
      <c r="K167">
        <v>1.17</v>
      </c>
      <c r="L167">
        <v>0.11</v>
      </c>
      <c r="M167">
        <v>0.03</v>
      </c>
      <c r="N167">
        <v>0.11</v>
      </c>
      <c r="O167">
        <v>1076.4000000000001</v>
      </c>
      <c r="P167">
        <v>2.4</v>
      </c>
      <c r="Q167">
        <v>0.1</v>
      </c>
      <c r="R167">
        <v>0.01</v>
      </c>
      <c r="S167">
        <v>115.4</v>
      </c>
      <c r="T167">
        <v>1.1000000000000001</v>
      </c>
      <c r="U167">
        <v>2.1466729209424091</v>
      </c>
      <c r="V167">
        <v>5.0254246708386047E-2</v>
      </c>
      <c r="W167">
        <v>6.3150509558585943</v>
      </c>
      <c r="X167">
        <v>0.30155766227297959</v>
      </c>
      <c r="Y167">
        <v>6.019545971788956E-2</v>
      </c>
      <c r="Z167">
        <v>4.4196472753557682E-3</v>
      </c>
      <c r="AA167">
        <v>2.9366866424193629E-3</v>
      </c>
      <c r="AB167">
        <v>0.29544098039104538</v>
      </c>
      <c r="AC167">
        <v>11.115068493150689</v>
      </c>
      <c r="AD167">
        <v>8.1</v>
      </c>
      <c r="AE167" s="13" t="s">
        <v>1525</v>
      </c>
    </row>
    <row r="168" spans="1:31" s="7" customFormat="1">
      <c r="A168" s="7" t="s">
        <v>340</v>
      </c>
      <c r="B168" s="7" t="s">
        <v>341</v>
      </c>
      <c r="C168" s="7">
        <v>0.31</v>
      </c>
      <c r="D168" s="7">
        <v>0.314</v>
      </c>
      <c r="E168" s="7">
        <v>0.31</v>
      </c>
      <c r="F168" s="7">
        <v>0.02</v>
      </c>
      <c r="H168" s="7">
        <v>0.02</v>
      </c>
      <c r="I168" s="7">
        <v>1.0900000000000001</v>
      </c>
      <c r="J168" s="7">
        <v>1.1200000000000001</v>
      </c>
      <c r="K168" s="7">
        <v>1.0900000000000001</v>
      </c>
      <c r="L168" s="7">
        <v>0.09</v>
      </c>
      <c r="N168" s="7">
        <v>0.09</v>
      </c>
      <c r="O168" s="7">
        <v>48.055999999999997</v>
      </c>
      <c r="P168" s="7">
        <v>5.7000000000000002E-2</v>
      </c>
      <c r="Q168" s="7">
        <v>0.05</v>
      </c>
      <c r="R168" s="7">
        <v>0.17</v>
      </c>
      <c r="S168" s="7">
        <v>10.9</v>
      </c>
      <c r="T168" s="7">
        <v>2</v>
      </c>
      <c r="U168" s="7">
        <v>0.26552846701711919</v>
      </c>
      <c r="V168" s="7">
        <v>5.7405672307246419E-3</v>
      </c>
      <c r="W168" s="7">
        <v>0.20493909591076401</v>
      </c>
      <c r="X168" s="7">
        <v>3.8648737746413801E-2</v>
      </c>
      <c r="Y168" s="7">
        <v>3.7603503836837443E-2</v>
      </c>
      <c r="Z168" s="7">
        <v>1.1299900025154911E-3</v>
      </c>
      <c r="AA168" s="7">
        <v>8.102719373864902E-5</v>
      </c>
      <c r="AB168" s="7">
        <v>8.8553930331811623E-3</v>
      </c>
      <c r="AD168" s="7">
        <v>4.4000000000000004</v>
      </c>
      <c r="AE168" s="11" t="s">
        <v>292</v>
      </c>
    </row>
    <row r="169" spans="1:31" s="7" customFormat="1">
      <c r="A169" s="7" t="s">
        <v>342</v>
      </c>
      <c r="B169" s="7" t="s">
        <v>343</v>
      </c>
      <c r="C169" s="7">
        <v>0.18</v>
      </c>
      <c r="D169" s="7">
        <v>0.18</v>
      </c>
      <c r="E169" s="7">
        <v>0.18</v>
      </c>
      <c r="F169" s="7">
        <v>0.02</v>
      </c>
      <c r="H169" s="7">
        <v>0.02</v>
      </c>
      <c r="I169" s="7">
        <v>1.19</v>
      </c>
      <c r="J169" s="7">
        <v>1.19</v>
      </c>
      <c r="K169" s="7">
        <v>1.19</v>
      </c>
      <c r="L169" s="7">
        <v>0.11</v>
      </c>
      <c r="N169" s="7">
        <v>0.11</v>
      </c>
      <c r="O169" s="7">
        <v>10.8985</v>
      </c>
      <c r="P169" s="7">
        <v>4.4999999999999997E-3</v>
      </c>
      <c r="Q169" s="7">
        <v>0.53</v>
      </c>
      <c r="R169" s="7">
        <v>0.12</v>
      </c>
      <c r="S169" s="7">
        <v>25.1</v>
      </c>
      <c r="T169" s="7">
        <v>6.1</v>
      </c>
      <c r="U169" s="7">
        <v>0.101705220370175</v>
      </c>
      <c r="V169" s="7">
        <v>2.298593557283732E-3</v>
      </c>
      <c r="W169" s="7">
        <v>0.25921219885676888</v>
      </c>
      <c r="X169" s="7">
        <v>6.8053807139718453E-2</v>
      </c>
      <c r="Y169" s="7">
        <v>6.2995793347660936E-2</v>
      </c>
      <c r="Z169" s="7">
        <v>2.2925734734098872E-2</v>
      </c>
      <c r="AA169" s="7">
        <v>3.5676313096770497E-5</v>
      </c>
      <c r="AB169" s="7">
        <v>1.1715805598046049E-2</v>
      </c>
      <c r="AD169" s="7">
        <v>12</v>
      </c>
      <c r="AE169" s="11" t="s">
        <v>292</v>
      </c>
    </row>
    <row r="170" spans="1:31">
      <c r="A170" t="s">
        <v>344</v>
      </c>
      <c r="B170" t="s">
        <v>345</v>
      </c>
      <c r="C170">
        <v>0.04</v>
      </c>
      <c r="D170">
        <v>0.04</v>
      </c>
      <c r="E170">
        <v>0.04</v>
      </c>
      <c r="F170">
        <v>0.06</v>
      </c>
      <c r="G170">
        <v>0.06</v>
      </c>
      <c r="H170">
        <v>0.06</v>
      </c>
      <c r="I170">
        <v>0.82</v>
      </c>
      <c r="J170">
        <v>0.84299999999999997</v>
      </c>
      <c r="K170">
        <v>0.82</v>
      </c>
      <c r="L170">
        <v>0.06</v>
      </c>
      <c r="M170">
        <v>2.4E-2</v>
      </c>
      <c r="N170">
        <v>0.06</v>
      </c>
      <c r="O170">
        <v>1129</v>
      </c>
      <c r="P170">
        <v>7</v>
      </c>
      <c r="Q170">
        <v>0.85</v>
      </c>
      <c r="R170">
        <v>0.09</v>
      </c>
      <c r="S170">
        <v>144</v>
      </c>
      <c r="T170">
        <v>188.5</v>
      </c>
      <c r="U170">
        <v>2.0343621905168092</v>
      </c>
      <c r="V170">
        <v>5.4592922651758198E-2</v>
      </c>
      <c r="W170">
        <v>3.567992261616209</v>
      </c>
      <c r="X170">
        <v>4.7658517209384996</v>
      </c>
      <c r="Y170">
        <v>4.6706009813517726</v>
      </c>
      <c r="Z170">
        <v>0.92896375099737305</v>
      </c>
      <c r="AA170">
        <v>7.3740613614743048E-3</v>
      </c>
      <c r="AB170">
        <v>0.18921171084328381</v>
      </c>
      <c r="AC170">
        <v>10.328767123287671</v>
      </c>
      <c r="AD170">
        <v>1.5</v>
      </c>
      <c r="AE170" s="13" t="s">
        <v>320</v>
      </c>
    </row>
    <row r="171" spans="1:31" s="7" customFormat="1">
      <c r="A171" s="7" t="s">
        <v>346</v>
      </c>
      <c r="B171" s="7" t="s">
        <v>347</v>
      </c>
      <c r="U171" s="7">
        <v>0</v>
      </c>
      <c r="W171" s="7">
        <v>0</v>
      </c>
      <c r="Y171" s="7">
        <v>0</v>
      </c>
      <c r="Z171" s="7">
        <v>0</v>
      </c>
      <c r="AE171" s="11"/>
    </row>
    <row r="172" spans="1:31">
      <c r="A172" t="s">
        <v>348</v>
      </c>
      <c r="B172" t="s">
        <v>349</v>
      </c>
      <c r="C172">
        <v>0.02</v>
      </c>
      <c r="D172">
        <v>0.2</v>
      </c>
      <c r="E172">
        <v>0.02</v>
      </c>
      <c r="F172">
        <v>0.03</v>
      </c>
      <c r="G172">
        <v>0.03</v>
      </c>
      <c r="H172">
        <v>0.03</v>
      </c>
      <c r="I172">
        <v>1.8</v>
      </c>
      <c r="J172">
        <v>1.85</v>
      </c>
      <c r="K172">
        <v>1.8</v>
      </c>
      <c r="L172">
        <v>0.22</v>
      </c>
      <c r="M172">
        <v>0.13</v>
      </c>
      <c r="N172">
        <v>0.22</v>
      </c>
      <c r="O172">
        <v>443.4</v>
      </c>
      <c r="P172">
        <v>4.2</v>
      </c>
      <c r="Q172">
        <v>0.1</v>
      </c>
      <c r="R172">
        <v>0.05</v>
      </c>
      <c r="S172">
        <v>45.2</v>
      </c>
      <c r="T172">
        <v>1.7</v>
      </c>
      <c r="U172">
        <v>1.4533035281141811</v>
      </c>
      <c r="V172">
        <v>3.3873094586878767E-2</v>
      </c>
      <c r="W172">
        <v>2.7591744668195788</v>
      </c>
      <c r="X172">
        <v>0.1619305720597661</v>
      </c>
      <c r="Y172">
        <v>0.10377426092020541</v>
      </c>
      <c r="Z172">
        <v>6.915224227617995E-3</v>
      </c>
      <c r="AA172">
        <v>8.7118724707880308E-3</v>
      </c>
      <c r="AB172">
        <v>0.1238091106906221</v>
      </c>
      <c r="AC172">
        <v>4.0767123287671234</v>
      </c>
      <c r="AD172">
        <v>5.0999999999999996</v>
      </c>
      <c r="AE172" s="13" t="s">
        <v>25</v>
      </c>
    </row>
    <row r="173" spans="1:31">
      <c r="A173" t="s">
        <v>350</v>
      </c>
      <c r="B173" t="s">
        <v>351</v>
      </c>
      <c r="C173">
        <v>0.22</v>
      </c>
      <c r="D173">
        <v>0.14000000000000001</v>
      </c>
      <c r="E173">
        <v>0.22</v>
      </c>
      <c r="F173">
        <v>0.04</v>
      </c>
      <c r="H173">
        <v>0.04</v>
      </c>
      <c r="I173">
        <v>1.01</v>
      </c>
      <c r="J173">
        <v>1</v>
      </c>
      <c r="K173">
        <v>1.01</v>
      </c>
      <c r="L173">
        <v>0.09</v>
      </c>
      <c r="N173">
        <v>0.09</v>
      </c>
      <c r="O173">
        <v>395.4</v>
      </c>
      <c r="P173">
        <v>2.5</v>
      </c>
      <c r="Q173">
        <v>7.0000000000000007E-2</v>
      </c>
      <c r="R173">
        <v>0.04</v>
      </c>
      <c r="S173">
        <v>37.270000000000003</v>
      </c>
      <c r="T173">
        <v>1.0723499999999999</v>
      </c>
      <c r="U173">
        <v>1.053146996408701</v>
      </c>
      <c r="V173">
        <v>2.8104122699300391E-2</v>
      </c>
      <c r="W173">
        <v>1.3335634857751399</v>
      </c>
      <c r="X173">
        <v>8.0908689359937613E-2</v>
      </c>
      <c r="Y173">
        <v>3.8369916929728243E-2</v>
      </c>
      <c r="Z173">
        <v>3.869680963442354E-3</v>
      </c>
      <c r="AA173">
        <v>6.7456279948751165E-4</v>
      </c>
      <c r="AB173">
        <v>7.1123385908007472E-2</v>
      </c>
      <c r="AC173">
        <v>7.8082191780821919</v>
      </c>
      <c r="AD173">
        <v>4.02867</v>
      </c>
      <c r="AE173" s="13" t="s">
        <v>1525</v>
      </c>
    </row>
    <row r="174" spans="1:31">
      <c r="A174" t="s">
        <v>352</v>
      </c>
      <c r="B174" t="s">
        <v>351</v>
      </c>
      <c r="C174">
        <v>0.22</v>
      </c>
      <c r="D174">
        <v>0.14000000000000001</v>
      </c>
      <c r="E174">
        <v>0.22</v>
      </c>
      <c r="F174">
        <v>0.04</v>
      </c>
      <c r="H174">
        <v>0.04</v>
      </c>
      <c r="I174">
        <v>1.01</v>
      </c>
      <c r="J174">
        <v>1</v>
      </c>
      <c r="K174">
        <v>1.01</v>
      </c>
      <c r="L174">
        <v>0.09</v>
      </c>
      <c r="N174">
        <v>0.09</v>
      </c>
      <c r="O174">
        <v>1605.8</v>
      </c>
      <c r="P174">
        <v>88</v>
      </c>
      <c r="Q174">
        <v>0.25</v>
      </c>
      <c r="R174">
        <v>7.0000000000000007E-2</v>
      </c>
      <c r="S174">
        <v>18.897099999999998</v>
      </c>
      <c r="T174">
        <v>0.72261500000000001</v>
      </c>
      <c r="U174">
        <v>2.767432452003268</v>
      </c>
      <c r="V174">
        <v>7.8337956656500993E-2</v>
      </c>
      <c r="W174">
        <v>1.0631254885604959</v>
      </c>
      <c r="X174">
        <v>7.1042319178785382E-2</v>
      </c>
      <c r="Y174">
        <v>4.0653350245071621E-2</v>
      </c>
      <c r="Z174">
        <v>1.2407338861007989E-2</v>
      </c>
      <c r="AA174">
        <v>5.0478922062100213E-3</v>
      </c>
      <c r="AB174">
        <v>5.6700026056559778E-2</v>
      </c>
      <c r="AC174">
        <v>7.8082191780821919</v>
      </c>
      <c r="AD174">
        <v>4.02867</v>
      </c>
      <c r="AE174" s="13" t="s">
        <v>1525</v>
      </c>
    </row>
    <row r="175" spans="1:31">
      <c r="A175" t="s">
        <v>353</v>
      </c>
      <c r="B175" t="s">
        <v>354</v>
      </c>
      <c r="C175">
        <v>0.1</v>
      </c>
      <c r="D175">
        <v>0.1</v>
      </c>
      <c r="E175">
        <v>0.1</v>
      </c>
      <c r="F175">
        <v>0.05</v>
      </c>
      <c r="H175">
        <v>0.05</v>
      </c>
      <c r="I175">
        <v>1.03</v>
      </c>
      <c r="J175">
        <v>1.01</v>
      </c>
      <c r="K175">
        <v>1.03</v>
      </c>
      <c r="L175">
        <v>0.1</v>
      </c>
      <c r="M175">
        <v>0.11</v>
      </c>
      <c r="N175">
        <v>0.1</v>
      </c>
      <c r="O175">
        <v>68.27</v>
      </c>
      <c r="P175">
        <v>0.13</v>
      </c>
      <c r="Q175">
        <v>0.12</v>
      </c>
      <c r="R175">
        <v>0.04</v>
      </c>
      <c r="S175">
        <v>38.200000000000003</v>
      </c>
      <c r="T175">
        <v>1.6</v>
      </c>
      <c r="U175">
        <v>0.32922394616882789</v>
      </c>
      <c r="V175">
        <v>9.6920725902588656E-3</v>
      </c>
      <c r="W175">
        <v>0.77256307737513419</v>
      </c>
      <c r="X175">
        <v>5.5917059580233103E-2</v>
      </c>
      <c r="Y175">
        <v>3.2358662926707193E-2</v>
      </c>
      <c r="Z175">
        <v>3.762482519684095E-3</v>
      </c>
      <c r="AA175">
        <v>4.9037254069023682E-4</v>
      </c>
      <c r="AB175">
        <v>4.5444886904419647E-2</v>
      </c>
      <c r="AC175">
        <v>3.0684931506849309</v>
      </c>
      <c r="AD175">
        <v>7.7</v>
      </c>
      <c r="AE175" s="13" t="s">
        <v>355</v>
      </c>
    </row>
    <row r="176" spans="1:31">
      <c r="A176" t="s">
        <v>356</v>
      </c>
      <c r="B176" t="s">
        <v>357</v>
      </c>
      <c r="C176">
        <v>0.1</v>
      </c>
      <c r="D176">
        <v>0.1</v>
      </c>
      <c r="E176">
        <v>0.1</v>
      </c>
      <c r="F176">
        <v>0.01</v>
      </c>
      <c r="G176">
        <v>0.05</v>
      </c>
      <c r="H176">
        <v>0.01</v>
      </c>
      <c r="I176">
        <v>1.06</v>
      </c>
      <c r="J176">
        <v>1.0469999999999999</v>
      </c>
      <c r="K176">
        <v>1.06</v>
      </c>
      <c r="L176">
        <v>0.09</v>
      </c>
      <c r="M176">
        <v>2.4E-2</v>
      </c>
      <c r="N176">
        <v>0.09</v>
      </c>
      <c r="O176">
        <v>7.8543000000000003</v>
      </c>
      <c r="P176">
        <v>8.9999999999999998E-4</v>
      </c>
      <c r="Q176">
        <v>0.25</v>
      </c>
      <c r="R176">
        <v>0.08</v>
      </c>
      <c r="S176">
        <v>5.6</v>
      </c>
      <c r="T176">
        <v>0.5</v>
      </c>
      <c r="U176">
        <v>7.8882082776829926E-2</v>
      </c>
      <c r="V176">
        <v>1.736408504500855E-3</v>
      </c>
      <c r="W176">
        <v>5.5117590823809563E-2</v>
      </c>
      <c r="X176">
        <v>5.6115191377110983E-3</v>
      </c>
      <c r="Y176">
        <v>4.9212134664115689E-3</v>
      </c>
      <c r="Z176">
        <v>1.1758419375746041E-3</v>
      </c>
      <c r="AA176">
        <v>2.105251549742545E-6</v>
      </c>
      <c r="AB176">
        <v>2.4265606023060821E-3</v>
      </c>
      <c r="AC176">
        <v>7.5</v>
      </c>
      <c r="AD176">
        <v>6</v>
      </c>
      <c r="AE176" s="13" t="s">
        <v>109</v>
      </c>
    </row>
    <row r="177" spans="1:31">
      <c r="A177" t="s">
        <v>358</v>
      </c>
      <c r="B177" t="s">
        <v>357</v>
      </c>
      <c r="C177">
        <v>0.1</v>
      </c>
      <c r="D177">
        <v>0.1</v>
      </c>
      <c r="E177">
        <v>0.1</v>
      </c>
      <c r="F177">
        <v>0.01</v>
      </c>
      <c r="G177">
        <v>0.05</v>
      </c>
      <c r="H177">
        <v>0.01</v>
      </c>
      <c r="I177">
        <v>1.06</v>
      </c>
      <c r="J177">
        <v>1.0469999999999999</v>
      </c>
      <c r="K177">
        <v>1.06</v>
      </c>
      <c r="L177">
        <v>0.09</v>
      </c>
      <c r="M177">
        <v>2.4E-2</v>
      </c>
      <c r="N177">
        <v>0.09</v>
      </c>
      <c r="O177">
        <v>30.93</v>
      </c>
      <c r="P177">
        <v>0.02</v>
      </c>
      <c r="Q177">
        <v>0.15</v>
      </c>
      <c r="R177">
        <v>0.09</v>
      </c>
      <c r="S177">
        <v>4.9000000000000004</v>
      </c>
      <c r="T177">
        <v>0.4</v>
      </c>
      <c r="U177">
        <v>0.1967100998282815</v>
      </c>
      <c r="V177">
        <v>4.3309267734491161E-3</v>
      </c>
      <c r="W177">
        <v>7.7766968401206699E-2</v>
      </c>
      <c r="X177">
        <v>7.2922395856013433E-3</v>
      </c>
      <c r="Y177">
        <v>6.3483239511189131E-3</v>
      </c>
      <c r="Z177">
        <v>1.074019512446333E-3</v>
      </c>
      <c r="AA177">
        <v>1.6761928742581458E-5</v>
      </c>
      <c r="AB177">
        <v>3.4237030113738812E-3</v>
      </c>
      <c r="AC177">
        <v>7.5</v>
      </c>
      <c r="AD177">
        <v>6</v>
      </c>
      <c r="AE177" s="13" t="s">
        <v>109</v>
      </c>
    </row>
    <row r="178" spans="1:31">
      <c r="A178" t="s">
        <v>359</v>
      </c>
      <c r="B178" t="s">
        <v>360</v>
      </c>
      <c r="C178">
        <v>0.26</v>
      </c>
      <c r="D178">
        <v>0.25</v>
      </c>
      <c r="E178">
        <v>0.26</v>
      </c>
      <c r="F178">
        <v>0.02</v>
      </c>
      <c r="G178">
        <v>0.05</v>
      </c>
      <c r="H178">
        <v>0.02</v>
      </c>
      <c r="I178">
        <v>1.1499999999999999</v>
      </c>
      <c r="J178">
        <v>1.2</v>
      </c>
      <c r="K178">
        <v>1.1499999999999999</v>
      </c>
      <c r="L178">
        <v>0.1</v>
      </c>
      <c r="M178">
        <v>0.1</v>
      </c>
      <c r="N178">
        <v>0.1</v>
      </c>
      <c r="O178">
        <v>5.2392099999999999</v>
      </c>
      <c r="P178">
        <v>9.35533E-4</v>
      </c>
      <c r="Q178">
        <v>4.5100000000000001E-2</v>
      </c>
      <c r="R178">
        <v>0.23799999999999999</v>
      </c>
      <c r="S178">
        <v>28.49</v>
      </c>
      <c r="T178">
        <v>1.1200000000000001</v>
      </c>
      <c r="U178">
        <v>6.2064740623911652E-2</v>
      </c>
      <c r="V178">
        <v>1.4268630453939501E-3</v>
      </c>
      <c r="W178">
        <v>0.26666757838784649</v>
      </c>
      <c r="X178">
        <v>1.350475322932067E-2</v>
      </c>
      <c r="Y178">
        <v>5.6537295771274887E-3</v>
      </c>
      <c r="Z178">
        <v>3.0128050218654941E-4</v>
      </c>
      <c r="AA178">
        <v>3.3927172822881239E-5</v>
      </c>
      <c r="AB178">
        <v>1.22605783166826E-2</v>
      </c>
      <c r="AC178">
        <v>1.468493150684931</v>
      </c>
      <c r="AD178">
        <v>2.7376100000000001</v>
      </c>
      <c r="AE178" s="13" t="s">
        <v>1525</v>
      </c>
    </row>
    <row r="179" spans="1:31" s="7" customFormat="1">
      <c r="A179" s="7" t="s">
        <v>361</v>
      </c>
      <c r="B179" s="7" t="s">
        <v>362</v>
      </c>
      <c r="C179" s="7">
        <v>0.14000000000000001</v>
      </c>
      <c r="D179" s="7">
        <v>0.19</v>
      </c>
      <c r="E179" s="7">
        <v>0.14000000000000001</v>
      </c>
      <c r="F179" s="7">
        <v>0.05</v>
      </c>
      <c r="G179" s="7">
        <v>0.05</v>
      </c>
      <c r="H179" s="7">
        <v>0.05</v>
      </c>
      <c r="I179" s="7">
        <v>2.27</v>
      </c>
      <c r="J179" s="7">
        <v>2.17</v>
      </c>
      <c r="K179" s="7">
        <v>2.27</v>
      </c>
      <c r="L179" s="7">
        <v>0.65</v>
      </c>
      <c r="M179" s="7">
        <v>0.28000000000000003</v>
      </c>
      <c r="N179" s="7">
        <v>0.65</v>
      </c>
      <c r="O179" s="7">
        <v>882.6</v>
      </c>
      <c r="P179" s="7">
        <v>21.5</v>
      </c>
      <c r="Q179" s="7">
        <v>0.26</v>
      </c>
      <c r="R179" s="7">
        <v>0.1</v>
      </c>
      <c r="T179" s="7">
        <v>0.11</v>
      </c>
      <c r="U179" s="7">
        <v>2.303365200284242</v>
      </c>
      <c r="V179" s="7">
        <v>0.14807419817253009</v>
      </c>
      <c r="W179" s="7">
        <v>0</v>
      </c>
      <c r="X179" s="7">
        <v>8.1926198848865858E-3</v>
      </c>
      <c r="Y179" s="7">
        <v>8.1926198848865858E-3</v>
      </c>
      <c r="Z179" s="7">
        <v>0</v>
      </c>
      <c r="AA179" s="7">
        <v>0</v>
      </c>
      <c r="AB179" s="7">
        <v>0</v>
      </c>
      <c r="AC179" s="7">
        <v>4.6575342465753424</v>
      </c>
      <c r="AD179" s="7">
        <v>44.6</v>
      </c>
      <c r="AE179" s="11" t="s">
        <v>25</v>
      </c>
    </row>
    <row r="180" spans="1:31" s="7" customFormat="1">
      <c r="A180" s="7" t="s">
        <v>363</v>
      </c>
      <c r="B180" s="7" t="s">
        <v>362</v>
      </c>
      <c r="C180" s="7">
        <v>0.14000000000000001</v>
      </c>
      <c r="D180" s="7">
        <v>0.19</v>
      </c>
      <c r="E180" s="7">
        <v>0.14000000000000001</v>
      </c>
      <c r="F180" s="7">
        <v>0.05</v>
      </c>
      <c r="G180" s="7">
        <v>0.05</v>
      </c>
      <c r="H180" s="7">
        <v>0.05</v>
      </c>
      <c r="I180" s="7">
        <v>2.27</v>
      </c>
      <c r="J180" s="7">
        <v>2.17</v>
      </c>
      <c r="K180" s="7">
        <v>2.27</v>
      </c>
      <c r="L180" s="7">
        <v>0.65</v>
      </c>
      <c r="M180" s="7">
        <v>0.28000000000000003</v>
      </c>
      <c r="N180" s="7">
        <v>0.65</v>
      </c>
      <c r="O180" s="7">
        <v>130</v>
      </c>
      <c r="P180" s="7">
        <v>0.9</v>
      </c>
      <c r="Q180" s="7">
        <v>0.44</v>
      </c>
      <c r="R180" s="7">
        <v>0.2</v>
      </c>
      <c r="T180" s="7">
        <v>0.11</v>
      </c>
      <c r="U180" s="7">
        <v>0.64241511986956923</v>
      </c>
      <c r="V180" s="7">
        <v>4.0068687198127888E-2</v>
      </c>
      <c r="W180" s="7">
        <v>0</v>
      </c>
      <c r="X180" s="7">
        <v>4.0236797632257574E-3</v>
      </c>
      <c r="Y180" s="7">
        <v>4.0236797632257574E-3</v>
      </c>
      <c r="Z180" s="7">
        <v>0</v>
      </c>
      <c r="AA180" s="7">
        <v>0</v>
      </c>
      <c r="AB180" s="7">
        <v>0</v>
      </c>
      <c r="AC180" s="7">
        <v>4.6575342465753424</v>
      </c>
      <c r="AD180" s="7">
        <v>44.6</v>
      </c>
      <c r="AE180" s="11" t="s">
        <v>25</v>
      </c>
    </row>
    <row r="181" spans="1:31" s="7" customFormat="1">
      <c r="A181" s="7" t="s">
        <v>364</v>
      </c>
      <c r="B181" s="7" t="s">
        <v>365</v>
      </c>
      <c r="O181" s="7">
        <v>271.16500000000002</v>
      </c>
      <c r="P181" s="7">
        <v>0.47199999999999998</v>
      </c>
      <c r="Q181" s="7">
        <v>0.78400000000000003</v>
      </c>
      <c r="R181" s="7">
        <v>0.01</v>
      </c>
      <c r="U181" s="7">
        <v>0</v>
      </c>
      <c r="W181" s="7">
        <v>0</v>
      </c>
      <c r="Y181" s="7">
        <v>0</v>
      </c>
      <c r="Z181" s="7">
        <v>0</v>
      </c>
      <c r="AA181" s="7">
        <v>0</v>
      </c>
      <c r="AE181" s="11"/>
    </row>
    <row r="182" spans="1:31">
      <c r="A182" t="s">
        <v>366</v>
      </c>
      <c r="B182" t="s">
        <v>367</v>
      </c>
      <c r="C182">
        <v>-0.43</v>
      </c>
      <c r="D182">
        <v>-0.36</v>
      </c>
      <c r="E182">
        <v>-0.43</v>
      </c>
      <c r="F182">
        <v>0.02</v>
      </c>
      <c r="G182">
        <v>0.04</v>
      </c>
      <c r="H182">
        <v>0.02</v>
      </c>
      <c r="I182">
        <v>0.81</v>
      </c>
      <c r="J182">
        <v>0.78</v>
      </c>
      <c r="K182">
        <v>0.81</v>
      </c>
      <c r="L182">
        <v>0.05</v>
      </c>
      <c r="N182">
        <v>0.05</v>
      </c>
      <c r="O182">
        <v>1143</v>
      </c>
      <c r="P182">
        <v>14</v>
      </c>
      <c r="Q182">
        <v>0.2</v>
      </c>
      <c r="R182">
        <v>0.01</v>
      </c>
      <c r="S182">
        <v>159.30000000000001</v>
      </c>
      <c r="T182">
        <v>2.2999999999999998</v>
      </c>
      <c r="U182">
        <v>1.9870047545002081</v>
      </c>
      <c r="V182">
        <v>5.2257763193379818E-2</v>
      </c>
      <c r="W182">
        <v>6.9178363337757842</v>
      </c>
      <c r="X182">
        <v>0.36141774879603478</v>
      </c>
      <c r="Y182">
        <v>9.9880876131100443E-2</v>
      </c>
      <c r="Z182">
        <v>1.441215902869955E-2</v>
      </c>
      <c r="AA182">
        <v>2.8244301158606318E-2</v>
      </c>
      <c r="AB182">
        <v>0.3458918166887891</v>
      </c>
      <c r="AC182">
        <v>3.6328767123287671</v>
      </c>
      <c r="AD182">
        <v>4.7</v>
      </c>
      <c r="AE182" s="13" t="s">
        <v>292</v>
      </c>
    </row>
    <row r="183" spans="1:31">
      <c r="A183" t="s">
        <v>368</v>
      </c>
      <c r="B183" t="s">
        <v>369</v>
      </c>
      <c r="C183">
        <v>7.0000000000000007E-2</v>
      </c>
      <c r="D183">
        <v>7.0000000000000007E-2</v>
      </c>
      <c r="E183">
        <v>7.0000000000000007E-2</v>
      </c>
      <c r="F183">
        <v>0.04</v>
      </c>
      <c r="G183">
        <v>0.04</v>
      </c>
      <c r="H183">
        <v>0.04</v>
      </c>
      <c r="I183">
        <v>1.66</v>
      </c>
      <c r="J183">
        <v>1.94</v>
      </c>
      <c r="K183">
        <v>1.66</v>
      </c>
      <c r="L183">
        <v>0.17</v>
      </c>
      <c r="M183">
        <v>7.0000000000000007E-2</v>
      </c>
      <c r="N183">
        <v>0.17</v>
      </c>
      <c r="O183">
        <v>1056.4000000000001</v>
      </c>
      <c r="P183">
        <v>14.3</v>
      </c>
      <c r="Q183">
        <v>0.26</v>
      </c>
      <c r="R183">
        <v>0.1</v>
      </c>
      <c r="S183">
        <v>59</v>
      </c>
      <c r="T183">
        <v>3</v>
      </c>
      <c r="U183">
        <v>2.5329362652005218</v>
      </c>
      <c r="V183">
        <v>3.8086772497180899E-2</v>
      </c>
      <c r="W183">
        <v>4.4395666885718787</v>
      </c>
      <c r="X183">
        <v>0.27944738495719729</v>
      </c>
      <c r="Y183">
        <v>0.22574067907992601</v>
      </c>
      <c r="Z183">
        <v>0.12379744090826771</v>
      </c>
      <c r="AA183">
        <v>2.0032122821714571E-2</v>
      </c>
      <c r="AB183">
        <v>0.10679370041238199</v>
      </c>
      <c r="AC183">
        <v>10.41095890410959</v>
      </c>
      <c r="AD183">
        <v>14.7</v>
      </c>
      <c r="AE183" s="13" t="s">
        <v>370</v>
      </c>
    </row>
    <row r="184" spans="1:31" s="7" customFormat="1">
      <c r="A184" s="7" t="s">
        <v>371</v>
      </c>
      <c r="B184" s="7" t="s">
        <v>372</v>
      </c>
      <c r="O184" s="7">
        <v>103.258</v>
      </c>
      <c r="P184" s="7">
        <v>0.03</v>
      </c>
      <c r="Q184" s="7">
        <v>0.13900000000000001</v>
      </c>
      <c r="R184" s="7">
        <v>0.01</v>
      </c>
      <c r="U184" s="7">
        <v>0</v>
      </c>
      <c r="W184" s="7">
        <v>0</v>
      </c>
      <c r="Y184" s="7">
        <v>0</v>
      </c>
      <c r="Z184" s="7">
        <v>0</v>
      </c>
      <c r="AA184" s="7">
        <v>0</v>
      </c>
      <c r="AE184" s="11"/>
    </row>
    <row r="185" spans="1:31">
      <c r="A185" t="s">
        <v>373</v>
      </c>
      <c r="B185" t="s">
        <v>374</v>
      </c>
      <c r="C185">
        <v>0.25</v>
      </c>
      <c r="D185">
        <v>7.0000000000000007E-2</v>
      </c>
      <c r="E185">
        <v>0.25</v>
      </c>
      <c r="F185">
        <v>0.03</v>
      </c>
      <c r="H185">
        <v>0.03</v>
      </c>
      <c r="I185">
        <v>1.38</v>
      </c>
      <c r="J185">
        <v>1.4</v>
      </c>
      <c r="K185">
        <v>1.38</v>
      </c>
      <c r="L185">
        <v>0.09</v>
      </c>
      <c r="M185">
        <v>0.14000000000000001</v>
      </c>
      <c r="N185">
        <v>0.09</v>
      </c>
      <c r="O185">
        <v>323.39999999999998</v>
      </c>
      <c r="P185">
        <v>0.8</v>
      </c>
      <c r="Q185">
        <v>0.36</v>
      </c>
      <c r="R185">
        <v>0.03</v>
      </c>
      <c r="S185">
        <v>76.099999999999994</v>
      </c>
      <c r="T185">
        <v>2.9</v>
      </c>
      <c r="U185">
        <v>1.034438013548431</v>
      </c>
      <c r="V185">
        <v>2.207533387638989E-2</v>
      </c>
      <c r="W185">
        <v>3.0142573885916462</v>
      </c>
      <c r="X185">
        <v>0.1762146190688556</v>
      </c>
      <c r="Y185">
        <v>0.1148665759121652</v>
      </c>
      <c r="Z185">
        <v>3.7401171641532373E-2</v>
      </c>
      <c r="AA185">
        <v>2.4854730064660041E-3</v>
      </c>
      <c r="AB185">
        <v>0.1282662718549637</v>
      </c>
      <c r="AC185">
        <v>9.1999999999999993</v>
      </c>
      <c r="AD185">
        <v>24.5</v>
      </c>
      <c r="AE185" s="13" t="s">
        <v>1525</v>
      </c>
    </row>
    <row r="186" spans="1:31">
      <c r="A186" t="s">
        <v>376</v>
      </c>
      <c r="B186" t="s">
        <v>374</v>
      </c>
      <c r="C186">
        <v>0.25</v>
      </c>
      <c r="D186">
        <v>7.0000000000000007E-2</v>
      </c>
      <c r="E186">
        <v>0.25</v>
      </c>
      <c r="F186">
        <v>0.03</v>
      </c>
      <c r="H186">
        <v>0.03</v>
      </c>
      <c r="I186">
        <v>1.38</v>
      </c>
      <c r="J186">
        <v>1.4</v>
      </c>
      <c r="K186">
        <v>1.38</v>
      </c>
      <c r="L186">
        <v>0.09</v>
      </c>
      <c r="M186">
        <v>0.14000000000000001</v>
      </c>
      <c r="N186">
        <v>0.09</v>
      </c>
      <c r="O186">
        <v>3264.7</v>
      </c>
      <c r="P186">
        <v>134</v>
      </c>
      <c r="Q186">
        <v>0.18</v>
      </c>
      <c r="R186">
        <v>0.04</v>
      </c>
      <c r="S186">
        <v>76.7</v>
      </c>
      <c r="T186">
        <v>2.4</v>
      </c>
      <c r="U186">
        <v>4.8317743880370854</v>
      </c>
      <c r="V186">
        <v>0.16771243225995899</v>
      </c>
      <c r="W186">
        <v>6.9227813954438613</v>
      </c>
      <c r="X186">
        <v>0.38127388951024299</v>
      </c>
      <c r="Y186">
        <v>0.2166189745640843</v>
      </c>
      <c r="Z186">
        <v>5.1513048829263948E-2</v>
      </c>
      <c r="AA186">
        <v>9.4927511604753018E-2</v>
      </c>
      <c r="AB186">
        <v>0.29458644235931331</v>
      </c>
      <c r="AC186">
        <v>9.1999999999999993</v>
      </c>
      <c r="AD186">
        <v>24.5</v>
      </c>
      <c r="AE186" s="13" t="s">
        <v>1525</v>
      </c>
    </row>
    <row r="187" spans="1:31">
      <c r="A187" t="s">
        <v>377</v>
      </c>
      <c r="B187" t="s">
        <v>378</v>
      </c>
      <c r="C187">
        <v>-0.24</v>
      </c>
      <c r="D187">
        <v>-0.24</v>
      </c>
      <c r="E187">
        <v>-0.24</v>
      </c>
      <c r="F187">
        <v>0.06</v>
      </c>
      <c r="G187">
        <v>0.06</v>
      </c>
      <c r="H187">
        <v>0.06</v>
      </c>
      <c r="I187">
        <v>0.89</v>
      </c>
      <c r="J187">
        <v>0.58499999999999996</v>
      </c>
      <c r="K187">
        <v>0.89</v>
      </c>
      <c r="L187">
        <v>0.27</v>
      </c>
      <c r="M187">
        <v>0.05</v>
      </c>
      <c r="N187">
        <v>0.27</v>
      </c>
      <c r="O187">
        <v>663.2</v>
      </c>
      <c r="P187">
        <v>7.9</v>
      </c>
      <c r="Q187">
        <v>0.14000000000000001</v>
      </c>
      <c r="R187">
        <v>0.08</v>
      </c>
      <c r="S187">
        <v>12.2</v>
      </c>
      <c r="T187">
        <v>1.1000000000000001</v>
      </c>
      <c r="U187">
        <v>1.2453355639894521</v>
      </c>
      <c r="V187">
        <v>3.6832173262252972E-2</v>
      </c>
      <c r="W187">
        <v>0.3624574697781936</v>
      </c>
      <c r="X187">
        <v>3.8907295889209693E-2</v>
      </c>
      <c r="Y187">
        <v>3.2680591537378123E-2</v>
      </c>
      <c r="Z187">
        <v>4.1406810092980079E-3</v>
      </c>
      <c r="AA187">
        <v>1.4391907977722811E-3</v>
      </c>
      <c r="AB187">
        <v>2.065284728080875E-2</v>
      </c>
      <c r="AC187">
        <v>10.331506849315071</v>
      </c>
      <c r="AD187">
        <v>1.8</v>
      </c>
      <c r="AE187" s="13" t="s">
        <v>106</v>
      </c>
    </row>
    <row r="188" spans="1:31">
      <c r="A188" t="s">
        <v>379</v>
      </c>
      <c r="B188" t="s">
        <v>378</v>
      </c>
      <c r="C188">
        <v>-0.24</v>
      </c>
      <c r="D188">
        <v>-0.24</v>
      </c>
      <c r="E188">
        <v>-0.24</v>
      </c>
      <c r="F188">
        <v>0.06</v>
      </c>
      <c r="G188">
        <v>0.06</v>
      </c>
      <c r="H188">
        <v>0.06</v>
      </c>
      <c r="I188">
        <v>0.89</v>
      </c>
      <c r="J188">
        <v>0.58499999999999996</v>
      </c>
      <c r="K188">
        <v>0.89</v>
      </c>
      <c r="L188">
        <v>0.27</v>
      </c>
      <c r="M188">
        <v>0.05</v>
      </c>
      <c r="N188">
        <v>0.27</v>
      </c>
      <c r="O188">
        <v>1818</v>
      </c>
      <c r="P188">
        <v>25</v>
      </c>
      <c r="Q188">
        <v>0.2</v>
      </c>
      <c r="R188">
        <v>0.04</v>
      </c>
      <c r="S188">
        <v>22.6</v>
      </c>
      <c r="T188">
        <v>0.8</v>
      </c>
      <c r="U188">
        <v>2.439229319753625</v>
      </c>
      <c r="V188">
        <v>7.2603181067336583E-2</v>
      </c>
      <c r="W188">
        <v>0.92987109645378574</v>
      </c>
      <c r="X188">
        <v>6.298304266011133E-2</v>
      </c>
      <c r="Y188">
        <v>3.2915791024912773E-2</v>
      </c>
      <c r="Z188">
        <v>7.7489258037815503E-3</v>
      </c>
      <c r="AA188">
        <v>4.0065953000850713E-3</v>
      </c>
      <c r="AB188">
        <v>5.298410806004477E-2</v>
      </c>
      <c r="AC188">
        <v>10.331506849315071</v>
      </c>
      <c r="AD188">
        <v>1.8</v>
      </c>
      <c r="AE188" s="13" t="s">
        <v>106</v>
      </c>
    </row>
    <row r="189" spans="1:31">
      <c r="A189" t="s">
        <v>380</v>
      </c>
      <c r="B189" t="s">
        <v>381</v>
      </c>
      <c r="C189">
        <v>0.13</v>
      </c>
      <c r="D189">
        <v>0.13</v>
      </c>
      <c r="E189">
        <v>0.13</v>
      </c>
      <c r="F189">
        <v>0.08</v>
      </c>
      <c r="G189">
        <v>0.08</v>
      </c>
      <c r="H189">
        <v>0.08</v>
      </c>
      <c r="I189">
        <v>3.37</v>
      </c>
      <c r="J189">
        <v>1.49</v>
      </c>
      <c r="K189">
        <v>3.37</v>
      </c>
      <c r="L189">
        <v>0.49</v>
      </c>
      <c r="M189">
        <v>0.18</v>
      </c>
      <c r="N189">
        <v>0.49</v>
      </c>
      <c r="O189">
        <v>610.20000000000005</v>
      </c>
      <c r="P189">
        <v>3.8</v>
      </c>
      <c r="Q189">
        <v>0.28000000000000003</v>
      </c>
      <c r="R189">
        <v>0.12</v>
      </c>
      <c r="S189">
        <v>120</v>
      </c>
      <c r="T189">
        <v>9</v>
      </c>
      <c r="U189">
        <v>1.608847878025861</v>
      </c>
      <c r="V189">
        <v>6.5129228877360237E-2</v>
      </c>
      <c r="W189">
        <v>6.2701444824061561</v>
      </c>
      <c r="X189">
        <v>0.72703165945361237</v>
      </c>
      <c r="Y189">
        <v>0.47026083618046183</v>
      </c>
      <c r="Z189">
        <v>0.2285990175877245</v>
      </c>
      <c r="AA189">
        <v>1.3015704705093089E-2</v>
      </c>
      <c r="AB189">
        <v>0.50497807911995884</v>
      </c>
      <c r="AC189">
        <v>10.95890410958904</v>
      </c>
      <c r="AD189">
        <v>39.299999999999997</v>
      </c>
      <c r="AE189" s="13" t="s">
        <v>370</v>
      </c>
    </row>
    <row r="190" spans="1:31">
      <c r="A190" t="s">
        <v>382</v>
      </c>
      <c r="B190" t="s">
        <v>383</v>
      </c>
      <c r="C190">
        <v>-0.09</v>
      </c>
      <c r="D190">
        <v>0</v>
      </c>
      <c r="E190">
        <v>-0.09</v>
      </c>
      <c r="F190">
        <v>0.01</v>
      </c>
      <c r="H190">
        <v>0.01</v>
      </c>
      <c r="I190">
        <v>0.74</v>
      </c>
      <c r="J190">
        <v>0.75</v>
      </c>
      <c r="K190">
        <v>0.74</v>
      </c>
      <c r="L190">
        <v>0.04</v>
      </c>
      <c r="N190">
        <v>0.04</v>
      </c>
      <c r="O190">
        <v>937</v>
      </c>
      <c r="P190">
        <v>15.6</v>
      </c>
      <c r="Q190">
        <v>0.23</v>
      </c>
      <c r="R190">
        <v>0.03</v>
      </c>
      <c r="S190">
        <v>34.299999999999997</v>
      </c>
      <c r="T190">
        <v>1.6</v>
      </c>
      <c r="U190">
        <v>1.696646155531724</v>
      </c>
      <c r="V190">
        <v>4.9566167679178583E-2</v>
      </c>
      <c r="W190">
        <v>1.314855359496776</v>
      </c>
      <c r="X190">
        <v>9.4647982002144013E-2</v>
      </c>
      <c r="Y190">
        <v>6.1334360792852517E-2</v>
      </c>
      <c r="Z190">
        <v>9.5792439874646321E-3</v>
      </c>
      <c r="AA190">
        <v>7.2915087943565661E-3</v>
      </c>
      <c r="AB190">
        <v>7.1073262675501375E-2</v>
      </c>
      <c r="AC190">
        <v>4.2</v>
      </c>
      <c r="AD190">
        <v>10.199999999999999</v>
      </c>
      <c r="AE190" s="13" t="s">
        <v>100</v>
      </c>
    </row>
    <row r="191" spans="1:31">
      <c r="A191" t="s">
        <v>384</v>
      </c>
      <c r="B191" t="s">
        <v>385</v>
      </c>
      <c r="C191">
        <v>0.19</v>
      </c>
      <c r="D191">
        <v>0.18</v>
      </c>
      <c r="E191">
        <v>0.19</v>
      </c>
      <c r="F191">
        <v>0.01</v>
      </c>
      <c r="H191">
        <v>0.01</v>
      </c>
      <c r="I191">
        <v>1.26</v>
      </c>
      <c r="J191">
        <v>1.3640000000000001</v>
      </c>
      <c r="K191">
        <v>1.26</v>
      </c>
      <c r="L191">
        <v>0.12</v>
      </c>
      <c r="N191">
        <v>0.12</v>
      </c>
      <c r="O191">
        <v>3827</v>
      </c>
      <c r="P191">
        <v>105</v>
      </c>
      <c r="Q191">
        <v>0.25</v>
      </c>
      <c r="R191">
        <v>0.08</v>
      </c>
      <c r="S191">
        <v>5.52</v>
      </c>
      <c r="T191">
        <v>0.4</v>
      </c>
      <c r="U191">
        <v>5.1740892235679112</v>
      </c>
      <c r="V191">
        <v>0.14473396758130161</v>
      </c>
      <c r="W191">
        <v>0.47973498330670628</v>
      </c>
      <c r="X191">
        <v>4.1771153264246109E-2</v>
      </c>
      <c r="Y191">
        <v>3.4763404587442488E-2</v>
      </c>
      <c r="Z191">
        <v>1.023434631054307E-2</v>
      </c>
      <c r="AA191">
        <v>4.3874377882766524E-3</v>
      </c>
      <c r="AB191">
        <v>2.030624267964894E-2</v>
      </c>
      <c r="AC191">
        <v>15.44109589041096</v>
      </c>
      <c r="AD191">
        <v>3.9</v>
      </c>
      <c r="AE191" s="13" t="s">
        <v>292</v>
      </c>
    </row>
    <row r="192" spans="1:31">
      <c r="A192" t="s">
        <v>386</v>
      </c>
      <c r="B192" t="s">
        <v>387</v>
      </c>
      <c r="C192">
        <v>-0.28000000000000003</v>
      </c>
      <c r="D192">
        <v>-0.22</v>
      </c>
      <c r="E192">
        <v>-0.28000000000000003</v>
      </c>
      <c r="F192">
        <v>0.01</v>
      </c>
      <c r="H192">
        <v>0.01</v>
      </c>
      <c r="I192">
        <v>1.01</v>
      </c>
      <c r="J192">
        <v>0.93</v>
      </c>
      <c r="K192">
        <v>1.01</v>
      </c>
      <c r="L192">
        <v>0.08</v>
      </c>
      <c r="N192">
        <v>0.08</v>
      </c>
      <c r="O192">
        <v>1135</v>
      </c>
      <c r="P192">
        <v>9</v>
      </c>
      <c r="Q192">
        <v>0.32</v>
      </c>
      <c r="R192">
        <v>0.18</v>
      </c>
      <c r="S192">
        <v>18.8</v>
      </c>
      <c r="T192">
        <v>1.3</v>
      </c>
      <c r="U192">
        <v>2.104076621488868</v>
      </c>
      <c r="V192">
        <v>5.2602962576273359E-2</v>
      </c>
      <c r="W192">
        <v>0.94519409007040067</v>
      </c>
      <c r="X192">
        <v>7.9468131660916583E-2</v>
      </c>
      <c r="Y192">
        <v>6.5359165802740468E-2</v>
      </c>
      <c r="Z192">
        <v>8.9306753213332958E-3</v>
      </c>
      <c r="AA192">
        <v>4.2423433127037752E-3</v>
      </c>
      <c r="AB192">
        <v>4.4109057536618701E-2</v>
      </c>
      <c r="AC192">
        <v>5.5452054794520551</v>
      </c>
      <c r="AD192">
        <v>4.9000000000000004</v>
      </c>
      <c r="AE192" s="13" t="s">
        <v>292</v>
      </c>
    </row>
    <row r="193" spans="1:31">
      <c r="A193" t="s">
        <v>388</v>
      </c>
      <c r="B193" t="s">
        <v>389</v>
      </c>
      <c r="C193">
        <v>-0.65</v>
      </c>
      <c r="D193">
        <v>-0.71</v>
      </c>
      <c r="E193">
        <v>-0.65</v>
      </c>
      <c r="F193">
        <v>0.02</v>
      </c>
      <c r="G193">
        <v>0.08</v>
      </c>
      <c r="H193">
        <v>0.02</v>
      </c>
      <c r="I193">
        <v>0.87</v>
      </c>
      <c r="J193">
        <v>0.84</v>
      </c>
      <c r="K193">
        <v>0.87</v>
      </c>
      <c r="L193">
        <v>0.06</v>
      </c>
      <c r="N193">
        <v>0.06</v>
      </c>
      <c r="O193">
        <v>83.915099999999995</v>
      </c>
      <c r="P193">
        <v>3.0000000000000001E-3</v>
      </c>
      <c r="Q193">
        <v>0.33539999999999998</v>
      </c>
      <c r="R193">
        <v>4.7999999999999996E-3</v>
      </c>
      <c r="S193">
        <v>612.48</v>
      </c>
      <c r="T193">
        <v>3.52</v>
      </c>
      <c r="U193">
        <v>0.360989721923965</v>
      </c>
      <c r="V193">
        <v>8.1121331450779346E-3</v>
      </c>
      <c r="W193">
        <v>11.49726739516781</v>
      </c>
      <c r="X193">
        <v>0.5213560240899644</v>
      </c>
      <c r="Y193">
        <v>6.6076249397516121E-2</v>
      </c>
      <c r="Z193">
        <v>2.0855817544829909E-2</v>
      </c>
      <c r="AA193">
        <v>1.3701070957631949E-4</v>
      </c>
      <c r="AB193">
        <v>0.51673111888394629</v>
      </c>
      <c r="AC193">
        <v>18.904109589041099</v>
      </c>
      <c r="AD193">
        <v>27.42</v>
      </c>
      <c r="AE193" s="13" t="s">
        <v>1525</v>
      </c>
    </row>
    <row r="194" spans="1:31">
      <c r="A194" t="s">
        <v>390</v>
      </c>
      <c r="B194" t="s">
        <v>391</v>
      </c>
      <c r="C194">
        <v>0.03</v>
      </c>
      <c r="D194">
        <v>0.33</v>
      </c>
      <c r="E194">
        <v>0.03</v>
      </c>
      <c r="F194">
        <v>0.04</v>
      </c>
      <c r="H194">
        <v>0.04</v>
      </c>
      <c r="I194">
        <v>0.82</v>
      </c>
      <c r="J194">
        <v>0.92</v>
      </c>
      <c r="K194">
        <v>0.82</v>
      </c>
      <c r="L194">
        <v>0.06</v>
      </c>
      <c r="N194">
        <v>0.06</v>
      </c>
      <c r="O194">
        <v>493.7</v>
      </c>
      <c r="P194">
        <v>1.8</v>
      </c>
      <c r="Q194">
        <v>0.14399999999999999</v>
      </c>
      <c r="R194">
        <v>3.2000000000000001E-2</v>
      </c>
      <c r="S194">
        <v>31.9</v>
      </c>
      <c r="T194">
        <v>0.9</v>
      </c>
      <c r="U194">
        <v>1.1400971187719511</v>
      </c>
      <c r="V194">
        <v>3.2959007736765973E-2</v>
      </c>
      <c r="W194">
        <v>1.0664204267420621</v>
      </c>
      <c r="X194">
        <v>6.8607222836539292E-2</v>
      </c>
      <c r="Y194">
        <v>3.0087096679243121E-2</v>
      </c>
      <c r="Z194">
        <v>5.0181210852511867E-3</v>
      </c>
      <c r="AA194">
        <v>1.296034547387558E-3</v>
      </c>
      <c r="AB194">
        <v>6.1439859976908887E-2</v>
      </c>
      <c r="AC194">
        <v>8.7890410958904113</v>
      </c>
      <c r="AD194">
        <v>6.3</v>
      </c>
      <c r="AE194" s="13" t="s">
        <v>100</v>
      </c>
    </row>
    <row r="195" spans="1:31">
      <c r="A195" t="s">
        <v>392</v>
      </c>
      <c r="B195" t="s">
        <v>393</v>
      </c>
      <c r="C195">
        <v>0.36</v>
      </c>
      <c r="D195">
        <v>0.31</v>
      </c>
      <c r="E195">
        <v>0.36</v>
      </c>
      <c r="F195">
        <v>0.02</v>
      </c>
      <c r="G195">
        <v>0.03</v>
      </c>
      <c r="H195">
        <v>0.02</v>
      </c>
      <c r="I195">
        <v>1.25</v>
      </c>
      <c r="J195">
        <v>1.19</v>
      </c>
      <c r="K195">
        <v>1.25</v>
      </c>
      <c r="L195">
        <v>0.12</v>
      </c>
      <c r="M195">
        <v>0.1</v>
      </c>
      <c r="N195">
        <v>0.12</v>
      </c>
      <c r="O195">
        <v>1270</v>
      </c>
      <c r="P195">
        <v>95</v>
      </c>
      <c r="Q195">
        <v>0.22</v>
      </c>
      <c r="R195">
        <v>0.12</v>
      </c>
      <c r="S195">
        <v>80</v>
      </c>
      <c r="T195">
        <v>3</v>
      </c>
      <c r="U195">
        <v>2.638737576307375</v>
      </c>
      <c r="V195">
        <v>7.9967354289634973E-2</v>
      </c>
      <c r="W195">
        <v>4.8528187455180651</v>
      </c>
      <c r="X195">
        <v>0.32397718987268498</v>
      </c>
      <c r="Y195">
        <v>0.18198070295692739</v>
      </c>
      <c r="Z195">
        <v>0.1599830355665296</v>
      </c>
      <c r="AA195">
        <v>5.1809452799125258E-2</v>
      </c>
      <c r="AB195">
        <v>0.20872338690400291</v>
      </c>
      <c r="AC195">
        <v>3.484931506849315</v>
      </c>
      <c r="AD195">
        <v>10.8</v>
      </c>
      <c r="AE195" s="13" t="s">
        <v>115</v>
      </c>
    </row>
    <row r="196" spans="1:31">
      <c r="A196" t="s">
        <v>394</v>
      </c>
      <c r="B196" t="s">
        <v>393</v>
      </c>
      <c r="C196">
        <v>0.36</v>
      </c>
      <c r="D196">
        <v>0.31</v>
      </c>
      <c r="E196">
        <v>0.36</v>
      </c>
      <c r="F196">
        <v>0.02</v>
      </c>
      <c r="G196">
        <v>0.03</v>
      </c>
      <c r="H196">
        <v>0.02</v>
      </c>
      <c r="I196">
        <v>1.25</v>
      </c>
      <c r="J196">
        <v>1.19</v>
      </c>
      <c r="K196">
        <v>1.25</v>
      </c>
      <c r="L196">
        <v>0.12</v>
      </c>
      <c r="M196">
        <v>0.1</v>
      </c>
      <c r="N196">
        <v>0.12</v>
      </c>
      <c r="O196">
        <v>170.46</v>
      </c>
      <c r="P196">
        <v>6</v>
      </c>
      <c r="Q196">
        <v>0.42</v>
      </c>
      <c r="R196">
        <v>0.42</v>
      </c>
      <c r="S196">
        <v>12.5</v>
      </c>
      <c r="T196">
        <v>0.7</v>
      </c>
      <c r="U196">
        <v>0.7749253204392097</v>
      </c>
      <c r="V196">
        <v>1.6722619204871239E-2</v>
      </c>
      <c r="W196">
        <v>0.4181603630380259</v>
      </c>
      <c r="X196">
        <v>3.000534606869748E-2</v>
      </c>
      <c r="Y196">
        <v>2.3416980330129449E-2</v>
      </c>
      <c r="Z196">
        <v>5.3246226193297023E-3</v>
      </c>
      <c r="AA196">
        <v>3.7402536944367259E-4</v>
      </c>
      <c r="AB196">
        <v>1.798539195862478E-2</v>
      </c>
      <c r="AC196">
        <v>9.7917808219178077</v>
      </c>
      <c r="AD196">
        <v>4.8</v>
      </c>
      <c r="AE196" s="13" t="s">
        <v>115</v>
      </c>
    </row>
    <row r="197" spans="1:31">
      <c r="A197" t="s">
        <v>395</v>
      </c>
      <c r="B197" t="s">
        <v>396</v>
      </c>
      <c r="C197">
        <v>0.08</v>
      </c>
      <c r="D197">
        <v>0.18</v>
      </c>
      <c r="E197">
        <v>0.08</v>
      </c>
      <c r="F197">
        <v>0.04</v>
      </c>
      <c r="G197">
        <v>0.03</v>
      </c>
      <c r="H197">
        <v>0.04</v>
      </c>
      <c r="I197">
        <v>1.78</v>
      </c>
      <c r="J197">
        <v>1.58</v>
      </c>
      <c r="K197">
        <v>1.78</v>
      </c>
      <c r="L197">
        <v>0.21</v>
      </c>
      <c r="M197">
        <v>0.11</v>
      </c>
      <c r="N197">
        <v>0.21</v>
      </c>
      <c r="O197">
        <v>670.2</v>
      </c>
      <c r="P197">
        <v>8.3000000000000007</v>
      </c>
      <c r="Q197">
        <v>0.21</v>
      </c>
      <c r="R197">
        <v>0.105</v>
      </c>
      <c r="S197">
        <v>36.6</v>
      </c>
      <c r="T197">
        <v>3.1</v>
      </c>
      <c r="U197">
        <v>1.6486881096644841</v>
      </c>
      <c r="V197">
        <v>4.8903671512132471E-2</v>
      </c>
      <c r="W197">
        <v>1.8947122347443</v>
      </c>
      <c r="X197">
        <v>0.19292976428978989</v>
      </c>
      <c r="Y197">
        <v>0.1604810909209653</v>
      </c>
      <c r="Z197">
        <v>2.112207324558852E-2</v>
      </c>
      <c r="AA197">
        <v>1.0369071931436481E-2</v>
      </c>
      <c r="AB197">
        <v>0.1044703487828937</v>
      </c>
      <c r="AC197">
        <v>4.0739726027397261</v>
      </c>
      <c r="AD197">
        <v>6.9</v>
      </c>
      <c r="AE197" s="13" t="s">
        <v>25</v>
      </c>
    </row>
    <row r="198" spans="1:31">
      <c r="A198" t="s">
        <v>397</v>
      </c>
      <c r="B198" t="s">
        <v>398</v>
      </c>
      <c r="C198">
        <v>0.22</v>
      </c>
      <c r="D198">
        <v>0.27</v>
      </c>
      <c r="E198">
        <v>0.22</v>
      </c>
      <c r="F198">
        <v>0.02</v>
      </c>
      <c r="H198">
        <v>0.02</v>
      </c>
      <c r="I198">
        <v>1.04</v>
      </c>
      <c r="J198">
        <v>1.07</v>
      </c>
      <c r="K198">
        <v>1.04</v>
      </c>
      <c r="L198">
        <v>0.08</v>
      </c>
      <c r="N198">
        <v>0.08</v>
      </c>
      <c r="O198">
        <v>2627.08</v>
      </c>
      <c r="P198">
        <v>63.51</v>
      </c>
      <c r="Q198">
        <v>0.16</v>
      </c>
      <c r="R198">
        <v>0.05</v>
      </c>
      <c r="S198">
        <v>26.6</v>
      </c>
      <c r="T198">
        <v>0.93</v>
      </c>
      <c r="U198">
        <v>3.7479791813986139</v>
      </c>
      <c r="V198">
        <v>9.2882182005703792E-2</v>
      </c>
      <c r="W198">
        <v>1.8269271497139929</v>
      </c>
      <c r="X198">
        <v>0.1047903226268574</v>
      </c>
      <c r="Y198">
        <v>6.3873768768196004E-2</v>
      </c>
      <c r="Z198">
        <v>9.4026869511781557E-3</v>
      </c>
      <c r="AA198">
        <v>9.6141718827202835E-3</v>
      </c>
      <c r="AB198">
        <v>8.1977500307679196E-2</v>
      </c>
      <c r="AC198">
        <v>8</v>
      </c>
      <c r="AD198">
        <v>4.4000000000000004</v>
      </c>
      <c r="AE198" s="13" t="s">
        <v>292</v>
      </c>
    </row>
    <row r="199" spans="1:31">
      <c r="A199" t="s">
        <v>399</v>
      </c>
      <c r="B199" t="s">
        <v>400</v>
      </c>
      <c r="C199">
        <v>-0.74</v>
      </c>
      <c r="D199">
        <v>-0.74</v>
      </c>
      <c r="E199">
        <v>-0.74</v>
      </c>
      <c r="F199">
        <v>0.02</v>
      </c>
      <c r="G199">
        <v>0.02</v>
      </c>
      <c r="H199">
        <v>0.02</v>
      </c>
      <c r="I199">
        <v>3.34</v>
      </c>
      <c r="J199">
        <v>0.9</v>
      </c>
      <c r="K199">
        <v>3.34</v>
      </c>
      <c r="L199">
        <v>0.23</v>
      </c>
      <c r="M199">
        <v>0.1</v>
      </c>
      <c r="N199">
        <v>0.23</v>
      </c>
      <c r="O199">
        <v>433.7</v>
      </c>
      <c r="P199">
        <v>3.2</v>
      </c>
      <c r="Q199">
        <v>0.19</v>
      </c>
      <c r="R199">
        <v>0.1</v>
      </c>
      <c r="S199">
        <v>191.3</v>
      </c>
      <c r="T199">
        <v>10.199999999999999</v>
      </c>
      <c r="U199">
        <v>1.6769232806724561</v>
      </c>
      <c r="V199">
        <v>3.9366146491649608E-2</v>
      </c>
      <c r="W199">
        <v>15.62554718403215</v>
      </c>
      <c r="X199">
        <v>1.142388307653265</v>
      </c>
      <c r="Y199">
        <v>0.83314470087364301</v>
      </c>
      <c r="Z199">
        <v>0.3080043536638768</v>
      </c>
      <c r="AA199">
        <v>3.8430367372917502E-2</v>
      </c>
      <c r="AB199">
        <v>0.71734048948650597</v>
      </c>
      <c r="AC199">
        <v>4.7041095890410958</v>
      </c>
      <c r="AD199">
        <v>27.7</v>
      </c>
      <c r="AE199" s="13" t="s">
        <v>77</v>
      </c>
    </row>
    <row r="200" spans="1:31" s="7" customFormat="1">
      <c r="A200" s="7" t="s">
        <v>401</v>
      </c>
      <c r="B200" s="7" t="s">
        <v>402</v>
      </c>
      <c r="C200" s="7">
        <v>0.03</v>
      </c>
      <c r="D200" s="7">
        <v>0.04</v>
      </c>
      <c r="E200" s="7">
        <v>0.03</v>
      </c>
      <c r="F200" s="7">
        <v>0.01</v>
      </c>
      <c r="H200" s="7">
        <v>0.01</v>
      </c>
      <c r="I200" s="7">
        <v>1.06</v>
      </c>
      <c r="J200" s="7">
        <v>1.05</v>
      </c>
      <c r="K200" s="7">
        <v>1.06</v>
      </c>
      <c r="L200" s="7">
        <v>0.09</v>
      </c>
      <c r="N200" s="7">
        <v>0.09</v>
      </c>
      <c r="O200" s="7">
        <v>25.827000000000002</v>
      </c>
      <c r="P200" s="7">
        <v>0.02</v>
      </c>
      <c r="Q200" s="7">
        <v>0.42</v>
      </c>
      <c r="R200" s="7">
        <v>0.02</v>
      </c>
      <c r="T200" s="7">
        <v>2.2000000000000002</v>
      </c>
      <c r="U200" s="7">
        <v>0.17388034708087791</v>
      </c>
      <c r="V200" s="7">
        <v>3.864948642009623E-3</v>
      </c>
      <c r="W200" s="7">
        <v>0</v>
      </c>
      <c r="X200" s="7">
        <v>2.998991208134193E-2</v>
      </c>
      <c r="Y200" s="7">
        <v>2.998991208134193E-2</v>
      </c>
      <c r="Z200" s="7">
        <v>0</v>
      </c>
      <c r="AA200" s="7">
        <v>0</v>
      </c>
      <c r="AB200" s="7">
        <v>0</v>
      </c>
      <c r="AC200" s="7">
        <v>6.6136986301369856</v>
      </c>
      <c r="AD200" s="7">
        <v>5.5</v>
      </c>
      <c r="AE200" s="11" t="s">
        <v>292</v>
      </c>
    </row>
    <row r="201" spans="1:31" s="7" customFormat="1">
      <c r="A201" s="7" t="s">
        <v>403</v>
      </c>
      <c r="B201" s="7" t="s">
        <v>402</v>
      </c>
      <c r="C201" s="7">
        <v>0.03</v>
      </c>
      <c r="D201" s="7">
        <v>0.04</v>
      </c>
      <c r="E201" s="7">
        <v>0.03</v>
      </c>
      <c r="F201" s="7">
        <v>0.01</v>
      </c>
      <c r="H201" s="7">
        <v>0.01</v>
      </c>
      <c r="I201" s="7">
        <v>1.06</v>
      </c>
      <c r="J201" s="7">
        <v>1.05</v>
      </c>
      <c r="K201" s="7">
        <v>1.06</v>
      </c>
      <c r="L201" s="7">
        <v>0.09</v>
      </c>
      <c r="N201" s="7">
        <v>0.09</v>
      </c>
      <c r="O201" s="7">
        <v>318</v>
      </c>
      <c r="P201" s="7">
        <v>2</v>
      </c>
      <c r="Q201" s="7">
        <v>0</v>
      </c>
      <c r="R201" s="7">
        <v>0.26</v>
      </c>
      <c r="T201" s="7">
        <v>0.01</v>
      </c>
      <c r="U201" s="7">
        <v>0.92715555215891454</v>
      </c>
      <c r="V201" s="7">
        <v>2.096698964088849E-2</v>
      </c>
      <c r="W201" s="7">
        <v>0</v>
      </c>
      <c r="X201" s="7">
        <v>3.4685295217394741E-4</v>
      </c>
      <c r="Y201" s="7">
        <v>3.4685295217394741E-4</v>
      </c>
      <c r="Z201" s="7">
        <v>0</v>
      </c>
      <c r="AA201" s="7">
        <v>0</v>
      </c>
      <c r="AB201" s="7">
        <v>0</v>
      </c>
      <c r="AE201" s="11" t="s">
        <v>292</v>
      </c>
    </row>
    <row r="202" spans="1:31">
      <c r="A202" t="s">
        <v>404</v>
      </c>
      <c r="B202" t="s">
        <v>405</v>
      </c>
      <c r="C202">
        <v>0.3</v>
      </c>
      <c r="D202">
        <v>0.1</v>
      </c>
      <c r="E202">
        <v>0.3</v>
      </c>
      <c r="F202">
        <v>0.03</v>
      </c>
      <c r="G202">
        <v>0.05</v>
      </c>
      <c r="H202">
        <v>0.03</v>
      </c>
      <c r="I202">
        <v>1.29</v>
      </c>
      <c r="J202">
        <v>1.23</v>
      </c>
      <c r="K202">
        <v>1.29</v>
      </c>
      <c r="L202">
        <v>0.13</v>
      </c>
      <c r="M202">
        <v>0.03</v>
      </c>
      <c r="N202">
        <v>0.13</v>
      </c>
      <c r="O202">
        <v>6.1332199999999997</v>
      </c>
      <c r="P202">
        <v>1.2989799999999999E-3</v>
      </c>
      <c r="Q202">
        <v>0.29430000000000001</v>
      </c>
      <c r="R202">
        <v>3.2000000000000001E-2</v>
      </c>
      <c r="S202">
        <v>213.75</v>
      </c>
      <c r="T202">
        <v>6.67</v>
      </c>
      <c r="U202">
        <v>7.141787220700567E-2</v>
      </c>
      <c r="V202">
        <v>1.66088727952002E-3</v>
      </c>
      <c r="W202">
        <v>2.202121785726999</v>
      </c>
      <c r="X202">
        <v>0.1073708560661456</v>
      </c>
      <c r="Y202">
        <v>3.0444079987009209E-2</v>
      </c>
      <c r="Z202">
        <v>1.053198312589896E-2</v>
      </c>
      <c r="AA202">
        <v>7.1806367839797816E-5</v>
      </c>
      <c r="AB202">
        <v>0.10242426910358141</v>
      </c>
      <c r="AC202">
        <v>1.101369863013699</v>
      </c>
      <c r="AD202">
        <v>18.100000000000001</v>
      </c>
      <c r="AE202" s="13" t="s">
        <v>28</v>
      </c>
    </row>
    <row r="203" spans="1:31">
      <c r="A203" t="s">
        <v>406</v>
      </c>
      <c r="B203" t="s">
        <v>407</v>
      </c>
      <c r="C203">
        <v>0.04</v>
      </c>
      <c r="D203">
        <v>0.04</v>
      </c>
      <c r="E203">
        <v>0.04</v>
      </c>
      <c r="F203">
        <v>0.18</v>
      </c>
      <c r="G203">
        <v>0.18</v>
      </c>
      <c r="H203">
        <v>0.18</v>
      </c>
      <c r="I203">
        <v>3</v>
      </c>
      <c r="J203">
        <v>3.9</v>
      </c>
      <c r="K203">
        <v>3</v>
      </c>
      <c r="L203">
        <v>0.51</v>
      </c>
      <c r="M203">
        <v>0.4</v>
      </c>
      <c r="N203">
        <v>0.51</v>
      </c>
      <c r="O203">
        <v>410.2</v>
      </c>
      <c r="P203">
        <v>0.6</v>
      </c>
      <c r="Q203">
        <v>8.199999999999999E-2</v>
      </c>
      <c r="R203">
        <v>6.9999999999999993E-3</v>
      </c>
      <c r="S203">
        <v>413.5</v>
      </c>
      <c r="T203">
        <v>2.6</v>
      </c>
      <c r="U203">
        <v>1.5589862302207329</v>
      </c>
      <c r="V203">
        <v>8.835563224460892E-2</v>
      </c>
      <c r="W203">
        <v>31.330454560457039</v>
      </c>
      <c r="X203">
        <v>3.5508962027607089</v>
      </c>
      <c r="Y203">
        <v>1.515378696999131E-2</v>
      </c>
      <c r="Z203">
        <v>1.810542177370876E-2</v>
      </c>
      <c r="AA203">
        <v>1.527569700656122E-2</v>
      </c>
      <c r="AB203">
        <v>3.5507848501851318</v>
      </c>
      <c r="AC203">
        <v>2.2999999999999998</v>
      </c>
      <c r="AD203">
        <v>13.7</v>
      </c>
      <c r="AE203" s="13" t="s">
        <v>408</v>
      </c>
    </row>
    <row r="204" spans="1:31">
      <c r="A204" t="s">
        <v>409</v>
      </c>
      <c r="B204" t="s">
        <v>410</v>
      </c>
      <c r="C204">
        <v>0.1</v>
      </c>
      <c r="D204">
        <v>0.17</v>
      </c>
      <c r="E204">
        <v>0.1</v>
      </c>
      <c r="F204">
        <v>0.01</v>
      </c>
      <c r="H204">
        <v>0.01</v>
      </c>
      <c r="I204">
        <v>1.1299999999999999</v>
      </c>
      <c r="J204">
        <v>1.125</v>
      </c>
      <c r="K204">
        <v>1.1299999999999999</v>
      </c>
      <c r="L204">
        <v>0.1</v>
      </c>
      <c r="N204">
        <v>0.1</v>
      </c>
      <c r="O204">
        <v>1945</v>
      </c>
      <c r="P204">
        <v>26</v>
      </c>
      <c r="Q204">
        <v>4.0999999999999988E-2</v>
      </c>
      <c r="R204">
        <v>1.7000000000000001E-2</v>
      </c>
      <c r="S204">
        <v>9.4110099999999992</v>
      </c>
      <c r="T204">
        <v>0.392376</v>
      </c>
      <c r="U204">
        <v>3.12966613908891</v>
      </c>
      <c r="V204">
        <v>3.3697111602692432E-2</v>
      </c>
      <c r="W204">
        <v>0.60772378018021678</v>
      </c>
      <c r="X204">
        <v>2.658378572736466E-2</v>
      </c>
      <c r="Y204">
        <v>2.5338005800864389E-2</v>
      </c>
      <c r="Z204">
        <v>1.098179739587357E-3</v>
      </c>
      <c r="AA204">
        <v>2.6806115881703139E-3</v>
      </c>
      <c r="AB204">
        <v>7.5027627182742808E-3</v>
      </c>
      <c r="AC204">
        <v>12</v>
      </c>
      <c r="AD204">
        <v>3.0674899999999998</v>
      </c>
      <c r="AE204" s="13" t="s">
        <v>1525</v>
      </c>
    </row>
    <row r="205" spans="1:31">
      <c r="A205" t="s">
        <v>411</v>
      </c>
      <c r="B205" t="s">
        <v>410</v>
      </c>
      <c r="C205">
        <v>0.1</v>
      </c>
      <c r="D205">
        <v>0.17</v>
      </c>
      <c r="E205">
        <v>0.1</v>
      </c>
      <c r="F205">
        <v>0.01</v>
      </c>
      <c r="H205">
        <v>0.01</v>
      </c>
      <c r="I205">
        <v>1.1299999999999999</v>
      </c>
      <c r="J205">
        <v>1.125</v>
      </c>
      <c r="K205">
        <v>1.1299999999999999</v>
      </c>
      <c r="L205">
        <v>0.1</v>
      </c>
      <c r="N205">
        <v>0.1</v>
      </c>
      <c r="O205">
        <v>37.909999999999997</v>
      </c>
      <c r="P205">
        <v>4.0999999999999988E-2</v>
      </c>
      <c r="Q205">
        <v>0.3</v>
      </c>
      <c r="R205">
        <v>0.17</v>
      </c>
      <c r="S205">
        <v>4.6457800000000002</v>
      </c>
      <c r="T205">
        <v>0.59123999999999999</v>
      </c>
      <c r="U205">
        <v>0.22669945271262679</v>
      </c>
      <c r="V205">
        <v>1.4087173314064499E-3</v>
      </c>
      <c r="W205">
        <v>7.7044548408023009E-2</v>
      </c>
      <c r="X205">
        <v>1.0765759424944279E-2</v>
      </c>
      <c r="Y205">
        <v>9.8049883551867539E-3</v>
      </c>
      <c r="Z205">
        <v>4.3426147681160194E-3</v>
      </c>
      <c r="AA205">
        <v>2.7516567736003811E-5</v>
      </c>
      <c r="AB205">
        <v>9.5116726429658022E-4</v>
      </c>
      <c r="AC205">
        <v>12</v>
      </c>
      <c r="AD205">
        <v>3.0674899999999998</v>
      </c>
      <c r="AE205" s="13" t="s">
        <v>1525</v>
      </c>
    </row>
    <row r="206" spans="1:31">
      <c r="A206" t="s">
        <v>412</v>
      </c>
      <c r="B206" t="s">
        <v>413</v>
      </c>
      <c r="C206">
        <v>-0.16</v>
      </c>
      <c r="D206">
        <v>-0.21</v>
      </c>
      <c r="E206">
        <v>-0.16</v>
      </c>
      <c r="F206">
        <v>0.04</v>
      </c>
      <c r="G206">
        <v>0.1</v>
      </c>
      <c r="H206">
        <v>0.04</v>
      </c>
      <c r="I206">
        <v>1.92</v>
      </c>
      <c r="J206">
        <v>1.91</v>
      </c>
      <c r="K206">
        <v>1.92</v>
      </c>
      <c r="L206">
        <v>0.27</v>
      </c>
      <c r="M206">
        <v>0.21</v>
      </c>
      <c r="N206">
        <v>0.27</v>
      </c>
      <c r="O206">
        <v>711</v>
      </c>
      <c r="P206">
        <v>8</v>
      </c>
      <c r="Q206">
        <v>0.4</v>
      </c>
      <c r="R206">
        <v>7.0000000000000007E-2</v>
      </c>
      <c r="S206">
        <v>105</v>
      </c>
      <c r="T206">
        <v>8</v>
      </c>
      <c r="U206">
        <v>2.061840902349271</v>
      </c>
      <c r="V206">
        <v>4.1655737010006751E-2</v>
      </c>
      <c r="W206">
        <v>7.383069412556055</v>
      </c>
      <c r="X206">
        <v>0.67415832503996398</v>
      </c>
      <c r="Y206">
        <v>0.56251957428998522</v>
      </c>
      <c r="Z206">
        <v>0.24610231375186861</v>
      </c>
      <c r="AA206">
        <v>2.769083699036496E-2</v>
      </c>
      <c r="AB206">
        <v>0.2769982752185533</v>
      </c>
      <c r="AC206">
        <v>5.2054794520547949</v>
      </c>
      <c r="AD206">
        <v>29.1</v>
      </c>
      <c r="AE206" s="13" t="s">
        <v>25</v>
      </c>
    </row>
    <row r="207" spans="1:31">
      <c r="A207" t="s">
        <v>414</v>
      </c>
      <c r="B207" t="s">
        <v>415</v>
      </c>
      <c r="C207">
        <v>0.12</v>
      </c>
      <c r="D207">
        <v>0.09</v>
      </c>
      <c r="E207">
        <v>0.12</v>
      </c>
      <c r="F207">
        <v>0.03</v>
      </c>
      <c r="G207">
        <v>0.05</v>
      </c>
      <c r="H207">
        <v>0.03</v>
      </c>
      <c r="I207">
        <v>1.94</v>
      </c>
      <c r="J207">
        <v>2.39</v>
      </c>
      <c r="K207">
        <v>1.94</v>
      </c>
      <c r="L207">
        <v>0.25</v>
      </c>
      <c r="M207">
        <v>0.18</v>
      </c>
      <c r="N207">
        <v>0.25</v>
      </c>
      <c r="O207">
        <v>2082</v>
      </c>
      <c r="P207">
        <v>29.5</v>
      </c>
      <c r="Q207">
        <v>0.66</v>
      </c>
      <c r="R207">
        <v>0.12</v>
      </c>
      <c r="S207">
        <v>53</v>
      </c>
      <c r="T207">
        <v>22</v>
      </c>
      <c r="U207">
        <v>3.981613960275169</v>
      </c>
      <c r="V207">
        <v>0.17498225369705911</v>
      </c>
      <c r="W207">
        <v>3.8902208429672789</v>
      </c>
      <c r="X207">
        <v>1.73713453567873</v>
      </c>
      <c r="Y207">
        <v>1.6148086517977389</v>
      </c>
      <c r="Z207">
        <v>0.54589916860915733</v>
      </c>
      <c r="AA207">
        <v>1.8062184509454252E-2</v>
      </c>
      <c r="AB207">
        <v>0.33421141262605503</v>
      </c>
      <c r="AC207">
        <v>9.5</v>
      </c>
      <c r="AD207">
        <v>5.8</v>
      </c>
      <c r="AE207" s="13" t="s">
        <v>137</v>
      </c>
    </row>
    <row r="208" spans="1:31">
      <c r="A208" t="s">
        <v>416</v>
      </c>
      <c r="B208" t="s">
        <v>417</v>
      </c>
      <c r="C208">
        <v>0.14000000000000001</v>
      </c>
      <c r="D208">
        <v>0.16</v>
      </c>
      <c r="E208">
        <v>0.14000000000000001</v>
      </c>
      <c r="F208">
        <v>0.01</v>
      </c>
      <c r="H208">
        <v>0.01</v>
      </c>
      <c r="I208">
        <v>1.08</v>
      </c>
      <c r="J208">
        <v>1.18</v>
      </c>
      <c r="K208">
        <v>1.08</v>
      </c>
      <c r="L208">
        <v>0.09</v>
      </c>
      <c r="N208">
        <v>0.09</v>
      </c>
      <c r="O208">
        <v>63.33</v>
      </c>
      <c r="P208">
        <v>0.03</v>
      </c>
      <c r="Q208">
        <v>0.03</v>
      </c>
      <c r="R208">
        <v>0.01</v>
      </c>
      <c r="S208">
        <v>55.8</v>
      </c>
      <c r="T208">
        <v>0.9</v>
      </c>
      <c r="U208">
        <v>0.31817961408415152</v>
      </c>
      <c r="V208">
        <v>6.9392238151960214E-3</v>
      </c>
      <c r="W208">
        <v>1.144039940396623</v>
      </c>
      <c r="X208">
        <v>5.3199902066495927E-2</v>
      </c>
      <c r="Y208">
        <v>1.8452257103171329E-2</v>
      </c>
      <c r="Z208">
        <v>3.4352115115502627E-4</v>
      </c>
      <c r="AA208">
        <v>1.806473873783587E-4</v>
      </c>
      <c r="AB208">
        <v>4.9895822945647102E-2</v>
      </c>
      <c r="AC208">
        <v>4.0986301369863014</v>
      </c>
      <c r="AD208">
        <v>11.6</v>
      </c>
      <c r="AE208" s="13" t="s">
        <v>292</v>
      </c>
    </row>
    <row r="209" spans="1:31" s="7" customFormat="1">
      <c r="A209" s="7" t="s">
        <v>418</v>
      </c>
      <c r="B209" s="7" t="s">
        <v>419</v>
      </c>
      <c r="C209" s="7">
        <v>0.31</v>
      </c>
      <c r="D209" s="7">
        <v>0.31</v>
      </c>
      <c r="E209" s="7">
        <v>0.31</v>
      </c>
      <c r="F209" s="7">
        <v>0.04</v>
      </c>
      <c r="G209" s="7">
        <v>0.04</v>
      </c>
      <c r="H209" s="7">
        <v>0.04</v>
      </c>
      <c r="I209" s="7">
        <v>1.1499999999999999</v>
      </c>
      <c r="J209" s="7">
        <v>1.1299999999999999</v>
      </c>
      <c r="K209" s="7">
        <v>1.1499999999999999</v>
      </c>
      <c r="L209" s="7">
        <v>0.17</v>
      </c>
      <c r="M209" s="7">
        <v>0.13</v>
      </c>
      <c r="N209" s="7">
        <v>0.17</v>
      </c>
      <c r="O209" s="7">
        <v>2777</v>
      </c>
      <c r="P209" s="7">
        <v>92.5</v>
      </c>
      <c r="Q209" s="7">
        <v>0.71</v>
      </c>
      <c r="R209" s="7">
        <v>0.01</v>
      </c>
      <c r="S209" s="7">
        <v>445</v>
      </c>
      <c r="T209" s="7">
        <v>12</v>
      </c>
      <c r="U209" s="7">
        <v>4.0992492951046886</v>
      </c>
      <c r="V209" s="7">
        <v>0.17483847095554059</v>
      </c>
      <c r="W209" s="7">
        <v>24.33084293498375</v>
      </c>
      <c r="X209" s="7">
        <v>1.9225035867263109</v>
      </c>
      <c r="Y209" s="7">
        <v>0.60143656693218261</v>
      </c>
      <c r="Z209" s="7">
        <v>0.34835447638311068</v>
      </c>
      <c r="AA209" s="7">
        <v>0.27014799801776479</v>
      </c>
      <c r="AB209" s="7">
        <v>1.7719941633321501</v>
      </c>
      <c r="AC209" s="7">
        <v>8.1150684931506856</v>
      </c>
      <c r="AE209" s="11" t="s">
        <v>129</v>
      </c>
    </row>
    <row r="210" spans="1:31">
      <c r="A210" t="s">
        <v>420</v>
      </c>
      <c r="B210" t="s">
        <v>421</v>
      </c>
      <c r="C210">
        <v>0.05</v>
      </c>
      <c r="D210">
        <v>0.05</v>
      </c>
      <c r="E210">
        <v>0.05</v>
      </c>
      <c r="F210">
        <v>0.02</v>
      </c>
      <c r="G210">
        <v>0.02</v>
      </c>
      <c r="H210">
        <v>0.02</v>
      </c>
      <c r="I210">
        <v>0.99</v>
      </c>
      <c r="J210">
        <v>1.01</v>
      </c>
      <c r="K210">
        <v>0.99</v>
      </c>
      <c r="L210">
        <v>0.08</v>
      </c>
      <c r="M210">
        <v>0.03</v>
      </c>
      <c r="N210">
        <v>0.08</v>
      </c>
      <c r="O210">
        <v>58.83</v>
      </c>
      <c r="P210">
        <v>0.08</v>
      </c>
      <c r="Q210">
        <v>7.0000000000000007E-2</v>
      </c>
      <c r="R210">
        <v>0.03</v>
      </c>
      <c r="S210">
        <v>155</v>
      </c>
      <c r="T210">
        <v>5</v>
      </c>
      <c r="U210">
        <v>0.30197612719265232</v>
      </c>
      <c r="V210">
        <v>6.6529081557087444E-3</v>
      </c>
      <c r="W210">
        <v>3.0752380778256909</v>
      </c>
      <c r="X210">
        <v>0.16797265106788051</v>
      </c>
      <c r="Y210">
        <v>9.9201228316957782E-2</v>
      </c>
      <c r="Z210">
        <v>6.489799983352377E-3</v>
      </c>
      <c r="AA210">
        <v>1.3939545936090161E-3</v>
      </c>
      <c r="AB210">
        <v>0.13538783990427569</v>
      </c>
      <c r="AC210">
        <v>2.3698630136986298</v>
      </c>
      <c r="AD210">
        <v>25.2</v>
      </c>
      <c r="AE210" s="13" t="s">
        <v>422</v>
      </c>
    </row>
    <row r="211" spans="1:31">
      <c r="A211" t="s">
        <v>423</v>
      </c>
      <c r="B211" t="s">
        <v>424</v>
      </c>
      <c r="C211">
        <v>0.1</v>
      </c>
      <c r="D211">
        <v>0.02</v>
      </c>
      <c r="E211">
        <v>0.1</v>
      </c>
      <c r="F211">
        <v>0.14000000000000001</v>
      </c>
      <c r="G211">
        <v>0.06</v>
      </c>
      <c r="H211">
        <v>0.14000000000000001</v>
      </c>
      <c r="I211">
        <v>0.85</v>
      </c>
      <c r="J211">
        <v>0.75599999999999989</v>
      </c>
      <c r="K211">
        <v>0.85</v>
      </c>
      <c r="L211">
        <v>0.21</v>
      </c>
      <c r="M211">
        <v>1.7000000000000001E-2</v>
      </c>
      <c r="N211">
        <v>0.21</v>
      </c>
      <c r="O211">
        <v>9.6737000000000002</v>
      </c>
      <c r="P211">
        <v>3.8999999999999998E-3</v>
      </c>
      <c r="Q211">
        <v>0</v>
      </c>
      <c r="R211">
        <v>0</v>
      </c>
      <c r="S211">
        <v>4.79</v>
      </c>
      <c r="T211">
        <v>0.47</v>
      </c>
      <c r="U211">
        <v>8.2520749279047609E-2</v>
      </c>
      <c r="V211">
        <v>8.5959399963493159E-3</v>
      </c>
      <c r="W211">
        <v>4.3264982490171897E-2</v>
      </c>
      <c r="X211">
        <v>9.963216564921688E-3</v>
      </c>
      <c r="Y211">
        <v>4.2452070501838822E-3</v>
      </c>
      <c r="Z211">
        <v>0</v>
      </c>
      <c r="AA211">
        <v>5.814163891502059E-6</v>
      </c>
      <c r="AB211">
        <v>9.0135380187858112E-3</v>
      </c>
      <c r="AC211">
        <v>5.68</v>
      </c>
      <c r="AD211">
        <v>3.22</v>
      </c>
      <c r="AE211" s="13" t="s">
        <v>100</v>
      </c>
    </row>
    <row r="212" spans="1:31">
      <c r="A212" t="s">
        <v>425</v>
      </c>
      <c r="B212" t="s">
        <v>426</v>
      </c>
      <c r="C212">
        <v>0.24</v>
      </c>
      <c r="D212">
        <v>0.24</v>
      </c>
      <c r="E212">
        <v>0.24</v>
      </c>
      <c r="F212">
        <v>0.01</v>
      </c>
      <c r="G212">
        <v>0.03</v>
      </c>
      <c r="H212">
        <v>0.01</v>
      </c>
      <c r="I212">
        <v>1.0900000000000001</v>
      </c>
      <c r="J212">
        <v>1.1000000000000001</v>
      </c>
      <c r="K212">
        <v>1.0900000000000001</v>
      </c>
      <c r="L212">
        <v>0.09</v>
      </c>
      <c r="M212">
        <v>7.0000000000000007E-2</v>
      </c>
      <c r="N212">
        <v>0.09</v>
      </c>
      <c r="O212">
        <v>502</v>
      </c>
      <c r="P212">
        <v>14</v>
      </c>
      <c r="Q212">
        <v>0.46</v>
      </c>
      <c r="R212">
        <v>0.01</v>
      </c>
      <c r="S212">
        <v>79.793000000000006</v>
      </c>
      <c r="T212">
        <v>2.242</v>
      </c>
      <c r="U212">
        <v>1.3680367105205069</v>
      </c>
      <c r="V212">
        <v>2.9360635739540061E-2</v>
      </c>
      <c r="W212">
        <v>3.043197695810183</v>
      </c>
      <c r="X212">
        <v>0.1574267923459198</v>
      </c>
      <c r="Y212">
        <v>8.5506864436810617E-2</v>
      </c>
      <c r="Z212">
        <v>2.2155426312566829E-2</v>
      </c>
      <c r="AA212">
        <v>2.3395897305019302E-3</v>
      </c>
      <c r="AB212">
        <v>0.13028980960655209</v>
      </c>
      <c r="AC212">
        <v>2.9068493150684929</v>
      </c>
      <c r="AD212">
        <v>3.7</v>
      </c>
      <c r="AE212" s="13" t="s">
        <v>109</v>
      </c>
    </row>
    <row r="213" spans="1:31">
      <c r="A213" t="s">
        <v>427</v>
      </c>
      <c r="B213" t="s">
        <v>426</v>
      </c>
      <c r="C213">
        <v>0.24</v>
      </c>
      <c r="D213">
        <v>0.24</v>
      </c>
      <c r="E213">
        <v>0.24</v>
      </c>
      <c r="F213">
        <v>0.01</v>
      </c>
      <c r="G213">
        <v>0.03</v>
      </c>
      <c r="H213">
        <v>0.01</v>
      </c>
      <c r="I213">
        <v>1.0900000000000001</v>
      </c>
      <c r="J213">
        <v>1.1000000000000001</v>
      </c>
      <c r="K213">
        <v>1.0900000000000001</v>
      </c>
      <c r="L213">
        <v>0.09</v>
      </c>
      <c r="M213">
        <v>7.0000000000000007E-2</v>
      </c>
      <c r="N213">
        <v>0.09</v>
      </c>
      <c r="O213">
        <v>4.1547000000000001</v>
      </c>
      <c r="P213">
        <v>5.0000000000000001E-4</v>
      </c>
      <c r="Q213">
        <v>0.27</v>
      </c>
      <c r="R213">
        <v>0.12</v>
      </c>
      <c r="S213">
        <v>7.165</v>
      </c>
      <c r="T213">
        <v>1.22</v>
      </c>
      <c r="U213">
        <v>5.2076624190059179E-2</v>
      </c>
      <c r="V213">
        <v>1.1147985885983931E-3</v>
      </c>
      <c r="W213">
        <v>5.7696661898523849E-2</v>
      </c>
      <c r="X213">
        <v>1.034426995710871E-2</v>
      </c>
      <c r="Y213">
        <v>9.8241350336635176E-3</v>
      </c>
      <c r="Z213">
        <v>2.0948580343594638E-3</v>
      </c>
      <c r="AA213">
        <v>2.407071135396551E-6</v>
      </c>
      <c r="AB213">
        <v>2.470193475777779E-3</v>
      </c>
      <c r="AC213">
        <v>2.9068493150684929</v>
      </c>
      <c r="AD213">
        <v>3.7</v>
      </c>
      <c r="AE213" s="13" t="s">
        <v>109</v>
      </c>
    </row>
    <row r="214" spans="1:31">
      <c r="A214" t="s">
        <v>428</v>
      </c>
      <c r="B214" t="s">
        <v>426</v>
      </c>
      <c r="C214">
        <v>0.24</v>
      </c>
      <c r="D214">
        <v>0.24</v>
      </c>
      <c r="E214">
        <v>0.24</v>
      </c>
      <c r="F214">
        <v>0.01</v>
      </c>
      <c r="G214">
        <v>0.03</v>
      </c>
      <c r="H214">
        <v>0.01</v>
      </c>
      <c r="I214">
        <v>1.0900000000000001</v>
      </c>
      <c r="J214">
        <v>1.1000000000000001</v>
      </c>
      <c r="K214">
        <v>1.0900000000000001</v>
      </c>
      <c r="L214">
        <v>0.09</v>
      </c>
      <c r="M214">
        <v>7.0000000000000007E-2</v>
      </c>
      <c r="N214">
        <v>0.09</v>
      </c>
      <c r="O214">
        <v>3008</v>
      </c>
      <c r="P214">
        <v>202</v>
      </c>
      <c r="Q214">
        <v>0.28000000000000003</v>
      </c>
      <c r="R214">
        <v>0.12</v>
      </c>
      <c r="S214">
        <v>96.6</v>
      </c>
      <c r="T214">
        <v>4.7</v>
      </c>
      <c r="U214">
        <v>4.1988672494668879</v>
      </c>
      <c r="V214">
        <v>0.20836522586988521</v>
      </c>
      <c r="W214">
        <v>6.9743240878671777</v>
      </c>
      <c r="X214">
        <v>0.54160082003406362</v>
      </c>
      <c r="Y214">
        <v>0.3393304680432272</v>
      </c>
      <c r="Z214">
        <v>0.25427223237015761</v>
      </c>
      <c r="AA214">
        <v>0.15611851349170791</v>
      </c>
      <c r="AB214">
        <v>0.29859491507688218</v>
      </c>
      <c r="AC214">
        <v>5.5232876712328771</v>
      </c>
      <c r="AD214">
        <v>3.7</v>
      </c>
      <c r="AE214" s="13" t="s">
        <v>109</v>
      </c>
    </row>
    <row r="215" spans="1:31">
      <c r="A215" t="s">
        <v>429</v>
      </c>
      <c r="B215" t="s">
        <v>430</v>
      </c>
      <c r="C215">
        <v>-0.56999999999999995</v>
      </c>
      <c r="D215">
        <v>-0.56999999999999995</v>
      </c>
      <c r="E215">
        <v>-0.56999999999999995</v>
      </c>
      <c r="F215">
        <v>0.02</v>
      </c>
      <c r="G215">
        <v>0.02</v>
      </c>
      <c r="H215">
        <v>0.02</v>
      </c>
      <c r="I215">
        <v>2.86</v>
      </c>
      <c r="J215">
        <v>1.2</v>
      </c>
      <c r="K215">
        <v>2.86</v>
      </c>
      <c r="L215">
        <v>0.2</v>
      </c>
      <c r="M215">
        <v>0.1</v>
      </c>
      <c r="N215">
        <v>0.2</v>
      </c>
      <c r="O215">
        <v>133.6</v>
      </c>
      <c r="P215">
        <v>0.5</v>
      </c>
      <c r="Q215">
        <v>0.04</v>
      </c>
      <c r="R215">
        <v>0.16</v>
      </c>
      <c r="S215">
        <v>102</v>
      </c>
      <c r="T215">
        <v>8.4</v>
      </c>
      <c r="U215">
        <v>0.72632513501043372</v>
      </c>
      <c r="V215">
        <v>1.7027364263867788E-2</v>
      </c>
      <c r="W215">
        <v>5.1638718416249647</v>
      </c>
      <c r="X215">
        <v>0.4889961638560113</v>
      </c>
      <c r="Y215">
        <v>0.42526003401617352</v>
      </c>
      <c r="Z215">
        <v>1.6550871287259499E-2</v>
      </c>
      <c r="AA215">
        <v>6.4419558902507022E-3</v>
      </c>
      <c r="AB215">
        <v>0.24073994599650181</v>
      </c>
      <c r="AC215">
        <v>4.6356164383561644</v>
      </c>
      <c r="AD215">
        <v>29.8</v>
      </c>
      <c r="AE215" s="13" t="s">
        <v>77</v>
      </c>
    </row>
    <row r="216" spans="1:31">
      <c r="A216" t="s">
        <v>431</v>
      </c>
      <c r="B216" t="s">
        <v>432</v>
      </c>
      <c r="C216">
        <v>-0.1</v>
      </c>
      <c r="E216">
        <v>-0.1</v>
      </c>
      <c r="F216">
        <v>0.01</v>
      </c>
      <c r="H216">
        <v>0.01</v>
      </c>
      <c r="I216">
        <v>0.93</v>
      </c>
      <c r="K216">
        <v>0.93</v>
      </c>
      <c r="L216">
        <v>7.0000000000000007E-2</v>
      </c>
      <c r="N216">
        <v>7.0000000000000007E-2</v>
      </c>
      <c r="O216">
        <v>948.12</v>
      </c>
      <c r="P216">
        <v>21.966000000000001</v>
      </c>
      <c r="Q216">
        <v>0.13</v>
      </c>
      <c r="R216">
        <v>7.0000000000000007E-2</v>
      </c>
      <c r="S216">
        <v>5.1100000000000003</v>
      </c>
      <c r="T216">
        <v>0.34</v>
      </c>
      <c r="U216">
        <v>1.8378220754736649</v>
      </c>
      <c r="V216">
        <v>5.4597661994721998E-2</v>
      </c>
      <c r="W216">
        <v>0.23160068407961701</v>
      </c>
      <c r="X216">
        <v>1.9577538092696391E-2</v>
      </c>
      <c r="Y216">
        <v>1.540983025187276E-2</v>
      </c>
      <c r="Z216">
        <v>2.143796384014358E-3</v>
      </c>
      <c r="AA216">
        <v>1.791377509317435E-3</v>
      </c>
      <c r="AB216">
        <v>1.1747860786647239E-2</v>
      </c>
      <c r="AC216">
        <v>7.0547945205479454</v>
      </c>
      <c r="AD216">
        <v>1.27</v>
      </c>
      <c r="AE216" s="13" t="s">
        <v>292</v>
      </c>
    </row>
    <row r="217" spans="1:31">
      <c r="A217" t="s">
        <v>433</v>
      </c>
      <c r="B217" t="s">
        <v>434</v>
      </c>
      <c r="C217">
        <v>0.4</v>
      </c>
      <c r="D217">
        <v>0.28999999999999998</v>
      </c>
      <c r="E217">
        <v>0.4</v>
      </c>
      <c r="F217">
        <v>0.03</v>
      </c>
      <c r="G217">
        <v>0.05</v>
      </c>
      <c r="H217">
        <v>0.03</v>
      </c>
      <c r="I217">
        <v>1.1299999999999999</v>
      </c>
      <c r="J217">
        <v>1.07</v>
      </c>
      <c r="K217">
        <v>1.1299999999999999</v>
      </c>
      <c r="L217">
        <v>0.1</v>
      </c>
      <c r="N217">
        <v>0.1</v>
      </c>
      <c r="O217">
        <v>263.60000000000002</v>
      </c>
      <c r="P217">
        <v>1.2</v>
      </c>
      <c r="Q217">
        <v>0.377</v>
      </c>
      <c r="R217">
        <v>8.0000000000000002E-3</v>
      </c>
      <c r="S217">
        <v>73.560900000000004</v>
      </c>
      <c r="T217">
        <v>0.56142000000000003</v>
      </c>
      <c r="U217">
        <v>0.82653857547491383</v>
      </c>
      <c r="V217">
        <v>2.022187292159499E-2</v>
      </c>
      <c r="W217">
        <v>2.2735732816175371</v>
      </c>
      <c r="X217">
        <v>0.1128555967912559</v>
      </c>
      <c r="Y217">
        <v>1.7352010535022239E-2</v>
      </c>
      <c r="Z217">
        <v>7.7296350704559504E-3</v>
      </c>
      <c r="AA217">
        <v>2.3884574351728071E-4</v>
      </c>
      <c r="AB217">
        <v>0.111245175858962</v>
      </c>
      <c r="AC217">
        <v>6.5</v>
      </c>
      <c r="AD217">
        <v>5.1306099999999999</v>
      </c>
      <c r="AE217" s="13" t="s">
        <v>1525</v>
      </c>
    </row>
    <row r="218" spans="1:31">
      <c r="A218" t="s">
        <v>435</v>
      </c>
      <c r="B218" t="s">
        <v>434</v>
      </c>
      <c r="C218">
        <v>0.4</v>
      </c>
      <c r="D218">
        <v>0.28999999999999998</v>
      </c>
      <c r="E218">
        <v>0.4</v>
      </c>
      <c r="F218">
        <v>0.03</v>
      </c>
      <c r="G218">
        <v>0.05</v>
      </c>
      <c r="H218">
        <v>0.03</v>
      </c>
      <c r="I218">
        <v>1.1299999999999999</v>
      </c>
      <c r="J218">
        <v>1.07</v>
      </c>
      <c r="K218">
        <v>1.1299999999999999</v>
      </c>
      <c r="L218">
        <v>0.1</v>
      </c>
      <c r="N218">
        <v>0.1</v>
      </c>
      <c r="O218">
        <v>1708</v>
      </c>
      <c r="P218">
        <v>14</v>
      </c>
      <c r="Q218">
        <v>3.1E-2</v>
      </c>
      <c r="R218">
        <v>2.1999999999999999E-2</v>
      </c>
      <c r="S218">
        <v>30.4148</v>
      </c>
      <c r="T218">
        <v>0.62250300000000003</v>
      </c>
      <c r="U218">
        <v>2.8790687014126521</v>
      </c>
      <c r="V218">
        <v>7.2138837876477985E-2</v>
      </c>
      <c r="W218">
        <v>1.893156141268967</v>
      </c>
      <c r="X218">
        <v>0.1005480130132628</v>
      </c>
      <c r="Y218">
        <v>3.8747431428395242E-2</v>
      </c>
      <c r="Z218">
        <v>1.304306718235889E-3</v>
      </c>
      <c r="AA218">
        <v>5.1229619615747648E-3</v>
      </c>
      <c r="AB218">
        <v>9.2631493150775152E-2</v>
      </c>
      <c r="AC218">
        <v>6.5</v>
      </c>
      <c r="AD218">
        <v>5.1306099999999999</v>
      </c>
      <c r="AE218" s="13" t="s">
        <v>1525</v>
      </c>
    </row>
    <row r="219" spans="1:31">
      <c r="A219" t="s">
        <v>436</v>
      </c>
      <c r="B219" t="s">
        <v>437</v>
      </c>
      <c r="C219">
        <v>0.5</v>
      </c>
      <c r="E219">
        <v>0.5</v>
      </c>
      <c r="F219">
        <v>0.04</v>
      </c>
      <c r="H219">
        <v>0.04</v>
      </c>
      <c r="I219">
        <v>1.1399999999999999</v>
      </c>
      <c r="K219">
        <v>1.1399999999999999</v>
      </c>
      <c r="L219">
        <v>0.11</v>
      </c>
      <c r="N219">
        <v>0.11</v>
      </c>
      <c r="O219">
        <v>1244</v>
      </c>
      <c r="P219">
        <v>17</v>
      </c>
      <c r="Q219">
        <v>0.41</v>
      </c>
      <c r="R219">
        <v>0.1</v>
      </c>
      <c r="S219">
        <v>7.3</v>
      </c>
      <c r="T219">
        <v>0.7</v>
      </c>
      <c r="U219">
        <v>2.3658468499684742</v>
      </c>
      <c r="V219">
        <v>6.5884485262416997E-2</v>
      </c>
      <c r="W219">
        <v>0.38439577523500318</v>
      </c>
      <c r="X219">
        <v>4.6151179152320497E-2</v>
      </c>
      <c r="Y219">
        <v>3.6859868858150992E-2</v>
      </c>
      <c r="Z219">
        <v>1.8944857296111471E-2</v>
      </c>
      <c r="AA219">
        <v>1.7509989761508721E-3</v>
      </c>
      <c r="AB219">
        <v>2.023135659131596E-2</v>
      </c>
      <c r="AC219">
        <v>11.038356164383559</v>
      </c>
      <c r="AD219">
        <v>4</v>
      </c>
      <c r="AE219" s="13" t="s">
        <v>115</v>
      </c>
    </row>
    <row r="220" spans="1:31" s="7" customFormat="1">
      <c r="A220" s="7" t="s">
        <v>438</v>
      </c>
      <c r="B220" s="7" t="s">
        <v>439</v>
      </c>
      <c r="O220" s="7">
        <v>2599</v>
      </c>
      <c r="P220" s="7">
        <v>68.599999999999994</v>
      </c>
      <c r="Q220" s="7">
        <v>0.71599999999999997</v>
      </c>
      <c r="R220" s="7">
        <v>4.3999999999999997E-2</v>
      </c>
      <c r="U220" s="7">
        <v>0</v>
      </c>
      <c r="W220" s="7">
        <v>0</v>
      </c>
      <c r="Y220" s="7">
        <v>0</v>
      </c>
      <c r="Z220" s="7">
        <v>0</v>
      </c>
      <c r="AA220" s="7">
        <v>0</v>
      </c>
      <c r="AE220" s="11"/>
    </row>
    <row r="221" spans="1:31">
      <c r="A221" t="s">
        <v>440</v>
      </c>
      <c r="B221" t="s">
        <v>441</v>
      </c>
      <c r="C221">
        <v>-0.03</v>
      </c>
      <c r="D221">
        <v>0.08</v>
      </c>
      <c r="E221">
        <v>-0.03</v>
      </c>
      <c r="F221">
        <v>0.02</v>
      </c>
      <c r="H221">
        <v>0.02</v>
      </c>
      <c r="I221">
        <v>0.75</v>
      </c>
      <c r="J221">
        <v>0.84</v>
      </c>
      <c r="K221">
        <v>0.75</v>
      </c>
      <c r="L221">
        <v>0.05</v>
      </c>
      <c r="N221">
        <v>0.05</v>
      </c>
      <c r="O221">
        <v>448.6</v>
      </c>
      <c r="P221">
        <v>6.8</v>
      </c>
      <c r="Q221">
        <v>0.25</v>
      </c>
      <c r="R221">
        <v>0.1</v>
      </c>
      <c r="S221">
        <v>46.5</v>
      </c>
      <c r="T221">
        <v>4.5</v>
      </c>
      <c r="U221">
        <v>1.0511304035719009</v>
      </c>
      <c r="V221">
        <v>3.2794872039452312E-2</v>
      </c>
      <c r="W221">
        <v>1.3622854553598891</v>
      </c>
      <c r="X221">
        <v>0.15890605673043351</v>
      </c>
      <c r="Y221">
        <v>0.13183407632515051</v>
      </c>
      <c r="Z221">
        <v>2.6140850333844789E-2</v>
      </c>
      <c r="AA221">
        <v>1.599630653585662E-3</v>
      </c>
      <c r="AB221">
        <v>8.4764428333504199E-2</v>
      </c>
      <c r="AC221">
        <v>9.1369863013698627</v>
      </c>
      <c r="AD221">
        <v>16.899999999999999</v>
      </c>
      <c r="AE221" s="13" t="s">
        <v>100</v>
      </c>
    </row>
    <row r="222" spans="1:31">
      <c r="A222" t="s">
        <v>442</v>
      </c>
      <c r="B222" t="s">
        <v>441</v>
      </c>
      <c r="C222">
        <v>-0.03</v>
      </c>
      <c r="D222">
        <v>0.08</v>
      </c>
      <c r="E222">
        <v>-0.03</v>
      </c>
      <c r="F222">
        <v>0.02</v>
      </c>
      <c r="H222">
        <v>0.02</v>
      </c>
      <c r="I222">
        <v>0.75</v>
      </c>
      <c r="J222">
        <v>0.84</v>
      </c>
      <c r="K222">
        <v>0.75</v>
      </c>
      <c r="L222">
        <v>0.05</v>
      </c>
      <c r="N222">
        <v>0.05</v>
      </c>
      <c r="O222">
        <v>919</v>
      </c>
      <c r="P222">
        <v>5.3</v>
      </c>
      <c r="Q222">
        <v>0.17</v>
      </c>
      <c r="R222">
        <v>0.09</v>
      </c>
      <c r="S222">
        <v>78.8</v>
      </c>
      <c r="T222">
        <v>2.6</v>
      </c>
      <c r="U222">
        <v>1.687370621568856</v>
      </c>
      <c r="V222">
        <v>5.2891201798905697E-2</v>
      </c>
      <c r="W222">
        <v>3.0327349293381221</v>
      </c>
      <c r="X222">
        <v>0.21789978387805711</v>
      </c>
      <c r="Y222">
        <v>0.1000648580746081</v>
      </c>
      <c r="Z222">
        <v>4.2716380485028557E-2</v>
      </c>
      <c r="AA222">
        <v>5.7997745274922597E-3</v>
      </c>
      <c r="AB222">
        <v>0.18870350671437211</v>
      </c>
      <c r="AC222">
        <v>9.1369863013698627</v>
      </c>
      <c r="AD222">
        <v>16.899999999999999</v>
      </c>
      <c r="AE222" s="13" t="s">
        <v>100</v>
      </c>
    </row>
    <row r="223" spans="1:31">
      <c r="A223" t="s">
        <v>443</v>
      </c>
      <c r="B223" t="s">
        <v>444</v>
      </c>
      <c r="C223">
        <v>0.25</v>
      </c>
      <c r="D223">
        <v>0.17</v>
      </c>
      <c r="E223">
        <v>0.25</v>
      </c>
      <c r="F223">
        <v>0.06</v>
      </c>
      <c r="G223">
        <v>0.1</v>
      </c>
      <c r="H223">
        <v>0.06</v>
      </c>
      <c r="I223">
        <v>0.85</v>
      </c>
      <c r="J223">
        <v>0.65</v>
      </c>
      <c r="K223">
        <v>0.85</v>
      </c>
      <c r="L223">
        <v>0.1</v>
      </c>
      <c r="M223">
        <v>0.05</v>
      </c>
      <c r="N223">
        <v>0.1</v>
      </c>
      <c r="O223">
        <v>298.2</v>
      </c>
      <c r="P223">
        <v>1.6</v>
      </c>
      <c r="Q223">
        <v>0.56999999999999995</v>
      </c>
      <c r="R223">
        <v>0.08</v>
      </c>
      <c r="S223">
        <v>36.9</v>
      </c>
      <c r="T223">
        <v>1.2</v>
      </c>
      <c r="U223">
        <v>0.82130136993303871</v>
      </c>
      <c r="V223">
        <v>2.0007259618058361E-2</v>
      </c>
      <c r="W223">
        <v>0.87998482708529402</v>
      </c>
      <c r="X223">
        <v>7.8440737199418548E-2</v>
      </c>
      <c r="Y223">
        <v>2.861739275074127E-2</v>
      </c>
      <c r="Z223">
        <v>5.9439058087823141E-2</v>
      </c>
      <c r="AA223">
        <v>1.573860634178929E-3</v>
      </c>
      <c r="AB223">
        <v>4.2408907329411757E-2</v>
      </c>
      <c r="AC223">
        <v>6.3393788309589043</v>
      </c>
      <c r="AD223">
        <v>5.7</v>
      </c>
      <c r="AE223" s="13" t="s">
        <v>1525</v>
      </c>
    </row>
    <row r="224" spans="1:31">
      <c r="A224" t="s">
        <v>446</v>
      </c>
      <c r="B224" t="s">
        <v>447</v>
      </c>
      <c r="C224">
        <v>0.37</v>
      </c>
      <c r="D224">
        <v>0.25</v>
      </c>
      <c r="E224">
        <v>0.37</v>
      </c>
      <c r="F224">
        <v>0.03</v>
      </c>
      <c r="H224">
        <v>0.03</v>
      </c>
      <c r="I224">
        <v>1.1000000000000001</v>
      </c>
      <c r="J224">
        <v>0.99</v>
      </c>
      <c r="K224">
        <v>1.1000000000000001</v>
      </c>
      <c r="L224">
        <v>0.11</v>
      </c>
      <c r="N224">
        <v>0.11</v>
      </c>
      <c r="O224">
        <v>1840</v>
      </c>
      <c r="P224">
        <v>55</v>
      </c>
      <c r="Q224">
        <v>0.7</v>
      </c>
      <c r="R224">
        <v>0.1</v>
      </c>
      <c r="S224">
        <v>38</v>
      </c>
      <c r="T224">
        <v>6</v>
      </c>
      <c r="U224">
        <v>3.0256972579784471</v>
      </c>
      <c r="V224">
        <v>0.1028122264422201</v>
      </c>
      <c r="W224">
        <v>1.732483525514114</v>
      </c>
      <c r="X224">
        <v>0.37518962062163702</v>
      </c>
      <c r="Y224">
        <v>0.27355003034433378</v>
      </c>
      <c r="Z224">
        <v>0.23779185644311371</v>
      </c>
      <c r="AA224">
        <v>1.7262064112912371E-2</v>
      </c>
      <c r="AB224">
        <v>9.5366065624630125E-2</v>
      </c>
      <c r="AC224">
        <v>5.8986301369863012</v>
      </c>
      <c r="AD224">
        <v>7.3</v>
      </c>
      <c r="AE224" s="13" t="s">
        <v>115</v>
      </c>
    </row>
    <row r="225" spans="1:31">
      <c r="A225" t="s">
        <v>448</v>
      </c>
      <c r="B225" t="s">
        <v>449</v>
      </c>
      <c r="C225">
        <v>-0.02</v>
      </c>
      <c r="D225">
        <v>-0.02</v>
      </c>
      <c r="E225">
        <v>-0.02</v>
      </c>
      <c r="F225">
        <v>0.02</v>
      </c>
      <c r="H225">
        <v>0.02</v>
      </c>
      <c r="I225">
        <v>0.87</v>
      </c>
      <c r="J225">
        <v>0.79</v>
      </c>
      <c r="K225">
        <v>0.87</v>
      </c>
      <c r="L225">
        <v>0.06</v>
      </c>
      <c r="N225">
        <v>0.06</v>
      </c>
      <c r="O225">
        <v>10.72</v>
      </c>
      <c r="P225">
        <v>7.0000000000000007E-2</v>
      </c>
      <c r="Q225">
        <v>4.3999999999999997E-2</v>
      </c>
      <c r="R225">
        <v>1.7999999999999999E-2</v>
      </c>
      <c r="S225">
        <v>108.3</v>
      </c>
      <c r="T225">
        <v>2</v>
      </c>
      <c r="U225">
        <v>9.0809287586227E-2</v>
      </c>
      <c r="V225">
        <v>2.0875705185255159E-3</v>
      </c>
      <c r="W225">
        <v>1.070043380845199</v>
      </c>
      <c r="X225">
        <v>5.3017955342332557E-2</v>
      </c>
      <c r="Y225">
        <v>1.976072725475898E-2</v>
      </c>
      <c r="Z225">
        <v>1.824644746355373E-4</v>
      </c>
      <c r="AA225">
        <v>9.992467486998167E-6</v>
      </c>
      <c r="AB225">
        <v>4.9197396820468912E-2</v>
      </c>
      <c r="AC225">
        <v>6.838356164383562</v>
      </c>
      <c r="AD225">
        <v>8.9</v>
      </c>
      <c r="AE225" s="13" t="s">
        <v>292</v>
      </c>
    </row>
    <row r="226" spans="1:31">
      <c r="A226" t="s">
        <v>450</v>
      </c>
      <c r="B226" t="s">
        <v>451</v>
      </c>
      <c r="C226">
        <v>0.12</v>
      </c>
      <c r="D226">
        <v>0.25</v>
      </c>
      <c r="E226">
        <v>0.12</v>
      </c>
      <c r="F226">
        <v>0.03</v>
      </c>
      <c r="G226">
        <v>0.03</v>
      </c>
      <c r="H226">
        <v>0.03</v>
      </c>
      <c r="I226">
        <v>1.61</v>
      </c>
      <c r="J226">
        <v>1.61</v>
      </c>
      <c r="K226">
        <v>1.61</v>
      </c>
      <c r="L226">
        <v>0.17</v>
      </c>
      <c r="M226">
        <v>0.11</v>
      </c>
      <c r="N226">
        <v>0.17</v>
      </c>
      <c r="O226">
        <v>883</v>
      </c>
      <c r="P226">
        <v>29</v>
      </c>
      <c r="Q226">
        <v>0.16300000000000001</v>
      </c>
      <c r="R226">
        <v>7.2999999999999995E-2</v>
      </c>
      <c r="S226">
        <v>35</v>
      </c>
      <c r="T226">
        <v>2.1</v>
      </c>
      <c r="U226">
        <v>2.1077473581665851</v>
      </c>
      <c r="V226">
        <v>8.7762654199821932E-2</v>
      </c>
      <c r="W226">
        <v>2.2292785788145628</v>
      </c>
      <c r="X226">
        <v>0.2101516937666302</v>
      </c>
      <c r="Y226">
        <v>0.13375671472887379</v>
      </c>
      <c r="Z226">
        <v>2.7250196274121619E-2</v>
      </c>
      <c r="AA226">
        <v>2.4405088254293082E-2</v>
      </c>
      <c r="AB226">
        <v>0.15790723266603149</v>
      </c>
      <c r="AC226">
        <v>4.0136986301369859</v>
      </c>
      <c r="AD226">
        <v>6.3</v>
      </c>
      <c r="AE226" s="13" t="s">
        <v>28</v>
      </c>
    </row>
    <row r="227" spans="1:31">
      <c r="A227" t="s">
        <v>452</v>
      </c>
      <c r="B227" t="s">
        <v>453</v>
      </c>
      <c r="D227" s="2"/>
      <c r="E227">
        <v>0.32</v>
      </c>
      <c r="G227" s="2"/>
      <c r="H227">
        <v>0.02</v>
      </c>
      <c r="J227" s="2"/>
      <c r="K227">
        <v>1.1000000000000001</v>
      </c>
      <c r="M227" s="2"/>
      <c r="N227">
        <v>0.03</v>
      </c>
      <c r="O227">
        <v>1951</v>
      </c>
      <c r="P227">
        <v>41</v>
      </c>
      <c r="Q227">
        <v>0.63800000000000001</v>
      </c>
      <c r="R227">
        <v>0.02</v>
      </c>
      <c r="S227">
        <v>359.5</v>
      </c>
      <c r="T227">
        <v>22.3</v>
      </c>
      <c r="U227">
        <v>3.155783237515537</v>
      </c>
      <c r="V227">
        <v>5.2704621515491518E-2</v>
      </c>
      <c r="W227">
        <v>18.131531876389239</v>
      </c>
      <c r="X227">
        <v>1.2417814038353601</v>
      </c>
      <c r="Y227">
        <v>1.1247097659067591</v>
      </c>
      <c r="Z227">
        <v>0.39017793351062569</v>
      </c>
      <c r="AA227">
        <v>0.12701055987219531</v>
      </c>
      <c r="AB227">
        <v>0.32966421593434969</v>
      </c>
      <c r="AC227">
        <v>4.0082191780821921</v>
      </c>
      <c r="AD227">
        <v>4</v>
      </c>
      <c r="AE227" s="13" t="s">
        <v>454</v>
      </c>
    </row>
    <row r="228" spans="1:31">
      <c r="A228" t="s">
        <v>455</v>
      </c>
      <c r="B228" t="s">
        <v>456</v>
      </c>
      <c r="C228">
        <v>-0.5</v>
      </c>
      <c r="E228">
        <v>-0.5</v>
      </c>
      <c r="F228">
        <v>0.14000000000000001</v>
      </c>
      <c r="H228">
        <v>0.14000000000000001</v>
      </c>
      <c r="I228">
        <v>2.44</v>
      </c>
      <c r="J228">
        <v>4.5</v>
      </c>
      <c r="K228">
        <v>2.44</v>
      </c>
      <c r="L228">
        <v>1.43</v>
      </c>
      <c r="M228">
        <v>2.5</v>
      </c>
      <c r="N228">
        <v>1.43</v>
      </c>
      <c r="O228">
        <v>471.6</v>
      </c>
      <c r="P228">
        <v>6</v>
      </c>
      <c r="Q228">
        <v>0.27</v>
      </c>
      <c r="R228">
        <v>0.06</v>
      </c>
      <c r="S228">
        <v>173.3</v>
      </c>
      <c r="T228">
        <v>9.8000000000000007</v>
      </c>
      <c r="U228">
        <v>1.2171063823278501</v>
      </c>
      <c r="V228">
        <v>6.4689525223668859E-2</v>
      </c>
      <c r="W228">
        <v>6.7253121247505501</v>
      </c>
      <c r="X228">
        <v>0.81076109260617379</v>
      </c>
      <c r="Y228">
        <v>0.38031193781047529</v>
      </c>
      <c r="Z228">
        <v>0.1175170493161028</v>
      </c>
      <c r="AA228">
        <v>2.852125583015502E-2</v>
      </c>
      <c r="AB228">
        <v>0.70574263037505769</v>
      </c>
      <c r="AC228">
        <v>4.3287671232876717</v>
      </c>
      <c r="AD228">
        <v>54.5</v>
      </c>
      <c r="AE228" s="13" t="s">
        <v>25</v>
      </c>
    </row>
    <row r="229" spans="1:31" s="7" customFormat="1">
      <c r="A229" s="7" t="s">
        <v>457</v>
      </c>
      <c r="B229" s="7" t="s">
        <v>458</v>
      </c>
      <c r="O229" s="7">
        <v>274.33</v>
      </c>
      <c r="P229" s="7">
        <v>0.24</v>
      </c>
      <c r="Q229" s="7">
        <v>8.4400000000000003E-2</v>
      </c>
      <c r="R229" s="7">
        <v>2.3999999999999998E-3</v>
      </c>
      <c r="U229" s="7">
        <v>0</v>
      </c>
      <c r="W229" s="7">
        <v>0</v>
      </c>
      <c r="Y229" s="7">
        <v>0</v>
      </c>
      <c r="Z229" s="7">
        <v>0</v>
      </c>
      <c r="AA229" s="7">
        <v>0</v>
      </c>
      <c r="AC229" s="7">
        <v>2.0136986301369859</v>
      </c>
      <c r="AE229" s="11"/>
    </row>
    <row r="230" spans="1:31">
      <c r="A230" t="s">
        <v>459</v>
      </c>
      <c r="B230" t="s">
        <v>460</v>
      </c>
      <c r="C230">
        <v>0.14000000000000001</v>
      </c>
      <c r="D230">
        <v>0.18</v>
      </c>
      <c r="E230">
        <v>0.14000000000000001</v>
      </c>
      <c r="F230">
        <v>0.02</v>
      </c>
      <c r="G230">
        <v>0.05</v>
      </c>
      <c r="H230">
        <v>0.02</v>
      </c>
      <c r="I230">
        <v>1.1100000000000001</v>
      </c>
      <c r="J230">
        <v>1.0900000000000001</v>
      </c>
      <c r="K230">
        <v>1.1100000000000001</v>
      </c>
      <c r="L230">
        <v>0.1</v>
      </c>
      <c r="M230">
        <v>0.05</v>
      </c>
      <c r="N230">
        <v>0.1</v>
      </c>
      <c r="O230">
        <v>974</v>
      </c>
      <c r="P230">
        <v>39</v>
      </c>
      <c r="Q230">
        <v>0.34</v>
      </c>
      <c r="R230">
        <v>0.09</v>
      </c>
      <c r="S230">
        <v>115</v>
      </c>
      <c r="T230">
        <v>26</v>
      </c>
      <c r="U230">
        <v>2.0272439617787539</v>
      </c>
      <c r="V230">
        <v>7.1157370546832924E-2</v>
      </c>
      <c r="W230">
        <v>5.8552115385259258</v>
      </c>
      <c r="X230">
        <v>1.367771667382766</v>
      </c>
      <c r="Y230">
        <v>1.3237869565362961</v>
      </c>
      <c r="Z230">
        <v>0.2025887303017789</v>
      </c>
      <c r="AA230">
        <v>7.814964065794365E-2</v>
      </c>
      <c r="AB230">
        <v>0.26690422967639549</v>
      </c>
      <c r="AC230">
        <v>3.0136986301369859</v>
      </c>
      <c r="AD230">
        <v>7.5</v>
      </c>
      <c r="AE230" s="13" t="s">
        <v>28</v>
      </c>
    </row>
    <row r="231" spans="1:31">
      <c r="A231" t="s">
        <v>461</v>
      </c>
      <c r="B231" t="s">
        <v>462</v>
      </c>
      <c r="D231">
        <v>-0.19</v>
      </c>
      <c r="E231">
        <v>-0.19</v>
      </c>
      <c r="G231">
        <v>0.1</v>
      </c>
      <c r="H231">
        <v>0.1</v>
      </c>
      <c r="J231">
        <v>1.01</v>
      </c>
      <c r="K231">
        <v>1.01</v>
      </c>
      <c r="M231">
        <v>0.01</v>
      </c>
      <c r="N231">
        <v>0.01</v>
      </c>
      <c r="O231">
        <v>1544</v>
      </c>
      <c r="P231">
        <v>34</v>
      </c>
      <c r="Q231">
        <v>0.22</v>
      </c>
      <c r="R231">
        <v>0.09</v>
      </c>
      <c r="S231">
        <v>26.7</v>
      </c>
      <c r="T231">
        <v>2.2000000000000002</v>
      </c>
      <c r="U231">
        <v>2.6242794460489658</v>
      </c>
      <c r="V231">
        <v>3.9487233529219193E-2</v>
      </c>
      <c r="W231">
        <v>1.4906601736442819</v>
      </c>
      <c r="X231">
        <v>0.12753334303283781</v>
      </c>
      <c r="Y231">
        <v>0.12282593191076489</v>
      </c>
      <c r="Z231">
        <v>3.1016258341904999E-2</v>
      </c>
      <c r="AA231">
        <v>1.0941806110515021E-2</v>
      </c>
      <c r="AB231">
        <v>9.8393410801602792E-3</v>
      </c>
      <c r="AC231">
        <v>9.8630136986301373</v>
      </c>
      <c r="AD231">
        <v>12.7</v>
      </c>
      <c r="AE231" s="13" t="s">
        <v>463</v>
      </c>
    </row>
    <row r="232" spans="1:31">
      <c r="A232" t="s">
        <v>464</v>
      </c>
      <c r="B232" t="s">
        <v>465</v>
      </c>
      <c r="C232">
        <v>-0.31</v>
      </c>
      <c r="D232">
        <v>-0.30599999999999999</v>
      </c>
      <c r="E232">
        <v>-0.31</v>
      </c>
      <c r="F232">
        <v>0.02</v>
      </c>
      <c r="G232">
        <v>1.6E-2</v>
      </c>
      <c r="H232">
        <v>0.02</v>
      </c>
      <c r="I232">
        <v>0.92</v>
      </c>
      <c r="J232">
        <v>0.95</v>
      </c>
      <c r="K232">
        <v>0.92</v>
      </c>
      <c r="L232">
        <v>7.0000000000000007E-2</v>
      </c>
      <c r="N232">
        <v>7.0000000000000007E-2</v>
      </c>
      <c r="O232">
        <v>649</v>
      </c>
      <c r="P232">
        <v>3</v>
      </c>
      <c r="Q232">
        <v>0.32</v>
      </c>
      <c r="R232">
        <v>0.03</v>
      </c>
      <c r="S232">
        <v>36.68</v>
      </c>
      <c r="T232">
        <v>0.93</v>
      </c>
      <c r="U232">
        <v>0</v>
      </c>
      <c r="W232">
        <v>0</v>
      </c>
      <c r="Y232">
        <v>0</v>
      </c>
      <c r="Z232">
        <v>0</v>
      </c>
      <c r="AB232">
        <v>0</v>
      </c>
      <c r="AC232">
        <v>12.21917808219178</v>
      </c>
      <c r="AD232">
        <v>9.39</v>
      </c>
      <c r="AE232" s="13" t="s">
        <v>466</v>
      </c>
    </row>
    <row r="233" spans="1:31">
      <c r="A233" t="s">
        <v>467</v>
      </c>
      <c r="B233" t="s">
        <v>465</v>
      </c>
      <c r="C233">
        <v>-0.31</v>
      </c>
      <c r="D233">
        <v>-0.30599999999999999</v>
      </c>
      <c r="E233">
        <v>-0.31</v>
      </c>
      <c r="F233">
        <v>0.02</v>
      </c>
      <c r="G233">
        <v>1.6E-2</v>
      </c>
      <c r="H233">
        <v>0.02</v>
      </c>
      <c r="I233">
        <v>0.92</v>
      </c>
      <c r="J233">
        <v>0.95</v>
      </c>
      <c r="K233">
        <v>0.92</v>
      </c>
      <c r="L233">
        <v>7.0000000000000007E-2</v>
      </c>
      <c r="N233">
        <v>7.0000000000000007E-2</v>
      </c>
      <c r="O233">
        <v>3407</v>
      </c>
      <c r="P233">
        <v>970</v>
      </c>
      <c r="Q233">
        <v>0.47</v>
      </c>
      <c r="R233">
        <v>0.22</v>
      </c>
      <c r="S233">
        <v>7.57</v>
      </c>
      <c r="T233">
        <v>2.1</v>
      </c>
      <c r="U233">
        <v>0</v>
      </c>
      <c r="W233">
        <v>0</v>
      </c>
      <c r="Y233">
        <v>0</v>
      </c>
      <c r="Z233">
        <v>0</v>
      </c>
      <c r="AB233">
        <v>0</v>
      </c>
      <c r="AC233">
        <v>12.21917808219178</v>
      </c>
      <c r="AD233">
        <v>9.39</v>
      </c>
      <c r="AE233" s="13" t="s">
        <v>466</v>
      </c>
    </row>
    <row r="234" spans="1:31">
      <c r="A234" t="s">
        <v>468</v>
      </c>
      <c r="B234" t="s">
        <v>469</v>
      </c>
      <c r="C234">
        <v>-0.28000000000000003</v>
      </c>
      <c r="D234">
        <v>-0.28100000000000003</v>
      </c>
      <c r="E234">
        <v>-0.28000000000000003</v>
      </c>
      <c r="F234">
        <v>0.01</v>
      </c>
      <c r="G234">
        <v>1.2999999999999999E-2</v>
      </c>
      <c r="H234">
        <v>0.01</v>
      </c>
      <c r="I234">
        <v>0.92</v>
      </c>
      <c r="J234">
        <v>0.93</v>
      </c>
      <c r="K234">
        <v>0.92</v>
      </c>
      <c r="L234">
        <v>7.0000000000000007E-2</v>
      </c>
      <c r="N234">
        <v>7.0000000000000007E-2</v>
      </c>
      <c r="O234">
        <v>6119</v>
      </c>
      <c r="P234">
        <v>831</v>
      </c>
      <c r="Q234">
        <v>0.62</v>
      </c>
      <c r="R234">
        <v>0.04</v>
      </c>
      <c r="S234">
        <v>37.29</v>
      </c>
      <c r="T234">
        <v>0.65</v>
      </c>
      <c r="U234">
        <v>6.5502577930269172</v>
      </c>
      <c r="V234">
        <v>0.61242332425718948</v>
      </c>
      <c r="W234">
        <v>2.632360281071052</v>
      </c>
      <c r="X234">
        <v>0.20134796528496229</v>
      </c>
      <c r="Y234">
        <v>2.1177476114811349E-3</v>
      </c>
      <c r="Z234">
        <v>0.1060470028761567</v>
      </c>
      <c r="AA234">
        <v>0.1191638826371437</v>
      </c>
      <c r="AB234">
        <v>0.12284347978331581</v>
      </c>
      <c r="AC234">
        <v>5.0410958904109586</v>
      </c>
      <c r="AD234">
        <v>1.59</v>
      </c>
      <c r="AE234" s="13" t="s">
        <v>466</v>
      </c>
    </row>
    <row r="235" spans="1:31" s="7" customFormat="1">
      <c r="A235" s="7" t="s">
        <v>470</v>
      </c>
      <c r="B235" s="7" t="s">
        <v>471</v>
      </c>
      <c r="C235" s="7">
        <v>0.14000000000000001</v>
      </c>
      <c r="E235" s="7">
        <v>0.14000000000000001</v>
      </c>
      <c r="F235" s="7">
        <v>0.01</v>
      </c>
      <c r="H235" s="7">
        <v>0.01</v>
      </c>
      <c r="I235" s="7">
        <v>1.08</v>
      </c>
      <c r="K235" s="7">
        <v>1.08</v>
      </c>
      <c r="L235" s="7">
        <v>0.09</v>
      </c>
      <c r="N235" s="7">
        <v>0.09</v>
      </c>
      <c r="O235" s="7">
        <v>3.27</v>
      </c>
      <c r="P235" s="7">
        <v>2.0000000000000001E-4</v>
      </c>
      <c r="Q235" s="7">
        <v>0.4</v>
      </c>
      <c r="R235" s="7">
        <v>0.04</v>
      </c>
      <c r="S235" s="7">
        <v>4.97</v>
      </c>
      <c r="T235" s="7">
        <v>0.23</v>
      </c>
      <c r="U235" s="7">
        <v>4.4119561227570873E-2</v>
      </c>
      <c r="V235" s="7">
        <v>9.6211049367590827E-4</v>
      </c>
      <c r="W235" s="7">
        <v>3.4791884827291723E-2</v>
      </c>
      <c r="X235" s="7">
        <v>2.3095601674735242E-3</v>
      </c>
      <c r="Y235" s="7">
        <v>1.610087225407866E-3</v>
      </c>
      <c r="Z235" s="7">
        <v>6.6270256813888981E-4</v>
      </c>
      <c r="AA235" s="7">
        <v>7.0931467537801673E-7</v>
      </c>
      <c r="AB235" s="7">
        <v>1.517403076579701E-3</v>
      </c>
      <c r="AD235" s="7">
        <v>1.7</v>
      </c>
      <c r="AE235" s="11" t="s">
        <v>292</v>
      </c>
    </row>
    <row r="236" spans="1:31" s="7" customFormat="1">
      <c r="A236" s="7" t="s">
        <v>472</v>
      </c>
      <c r="B236" s="7" t="s">
        <v>471</v>
      </c>
      <c r="C236" s="7">
        <v>0.14000000000000001</v>
      </c>
      <c r="E236" s="7">
        <v>0.14000000000000001</v>
      </c>
      <c r="F236" s="7">
        <v>0.01</v>
      </c>
      <c r="H236" s="7">
        <v>0.01</v>
      </c>
      <c r="I236" s="7">
        <v>1.08</v>
      </c>
      <c r="K236" s="7">
        <v>1.08</v>
      </c>
      <c r="L236" s="7">
        <v>0.09</v>
      </c>
      <c r="N236" s="7">
        <v>0.09</v>
      </c>
      <c r="O236" s="7">
        <v>1160.9000000000001</v>
      </c>
      <c r="P236" s="7">
        <v>27.045999999999999</v>
      </c>
      <c r="Q236" s="7">
        <v>0.75</v>
      </c>
      <c r="R236" s="7">
        <v>0.19</v>
      </c>
      <c r="S236" s="7">
        <v>4.0999999999999996</v>
      </c>
      <c r="T236" s="7">
        <v>1.8</v>
      </c>
      <c r="U236" s="7">
        <v>2.2121818734892802</v>
      </c>
      <c r="V236" s="7">
        <v>5.9190192251296327E-2</v>
      </c>
      <c r="W236" s="7">
        <v>0.14667281695460579</v>
      </c>
      <c r="X236" s="7">
        <v>8.0442312884519182E-2</v>
      </c>
      <c r="Y236" s="7">
        <v>6.4392944028851332E-2</v>
      </c>
      <c r="Z236" s="7">
        <v>4.7773431808071608E-2</v>
      </c>
      <c r="AA236" s="7">
        <v>1.136998581043457E-3</v>
      </c>
      <c r="AB236" s="7">
        <v>6.3969452877398183E-3</v>
      </c>
      <c r="AD236" s="7">
        <v>1.7</v>
      </c>
      <c r="AE236" s="11" t="s">
        <v>292</v>
      </c>
    </row>
    <row r="237" spans="1:31">
      <c r="A237" t="s">
        <v>473</v>
      </c>
      <c r="B237" t="s">
        <v>474</v>
      </c>
      <c r="C237">
        <v>-0.74</v>
      </c>
      <c r="D237">
        <v>-0.74</v>
      </c>
      <c r="E237">
        <v>-0.74</v>
      </c>
      <c r="F237">
        <v>0.02</v>
      </c>
      <c r="G237">
        <v>0.02</v>
      </c>
      <c r="H237">
        <v>0.02</v>
      </c>
      <c r="I237">
        <v>0.86</v>
      </c>
      <c r="J237">
        <v>0.81</v>
      </c>
      <c r="K237">
        <v>0.86</v>
      </c>
      <c r="L237">
        <v>0.05</v>
      </c>
      <c r="M237">
        <v>0.01</v>
      </c>
      <c r="N237">
        <v>0.05</v>
      </c>
      <c r="O237">
        <v>201.68</v>
      </c>
      <c r="P237">
        <v>4.0000000000000001E-3</v>
      </c>
      <c r="Q237">
        <v>8.9099999999999999E-2</v>
      </c>
      <c r="R237">
        <v>2E-3</v>
      </c>
      <c r="S237">
        <v>3965</v>
      </c>
      <c r="T237">
        <v>50.5</v>
      </c>
      <c r="U237">
        <v>0.65726568915574368</v>
      </c>
      <c r="V237">
        <v>1.413474867497542E-2</v>
      </c>
      <c r="W237">
        <v>49.47531912845308</v>
      </c>
      <c r="X237">
        <v>2.278336456644372</v>
      </c>
      <c r="Y237">
        <v>0.6925296876744379</v>
      </c>
      <c r="Z237">
        <v>0.42773843598553951</v>
      </c>
      <c r="AA237">
        <v>3.2708792230895902E-4</v>
      </c>
      <c r="AB237">
        <v>2.1279707152022831</v>
      </c>
      <c r="AC237">
        <v>27.74520547945205</v>
      </c>
      <c r="AD237">
        <v>9.6999999999999993</v>
      </c>
      <c r="AE237" s="13" t="s">
        <v>129</v>
      </c>
    </row>
    <row r="238" spans="1:31" s="7" customFormat="1">
      <c r="A238" s="7" t="s">
        <v>475</v>
      </c>
      <c r="B238" s="7" t="s">
        <v>476</v>
      </c>
      <c r="O238" s="7">
        <v>67.857799999999997</v>
      </c>
      <c r="P238" s="7">
        <v>3.8E-3</v>
      </c>
      <c r="Q238" s="7">
        <v>0.10299999999999999</v>
      </c>
      <c r="R238" s="7">
        <v>5.2999999999999998E-4</v>
      </c>
      <c r="U238" s="7">
        <v>0</v>
      </c>
      <c r="W238" s="7">
        <v>0</v>
      </c>
      <c r="Y238" s="7">
        <v>0</v>
      </c>
      <c r="Z238" s="7">
        <v>0</v>
      </c>
      <c r="AA238" s="7">
        <v>0</v>
      </c>
      <c r="AC238" s="7">
        <v>1.0465753424657529</v>
      </c>
      <c r="AD238" s="7">
        <v>4</v>
      </c>
      <c r="AE238" s="11"/>
    </row>
    <row r="239" spans="1:31">
      <c r="A239" t="s">
        <v>477</v>
      </c>
      <c r="B239" t="s">
        <v>478</v>
      </c>
      <c r="C239">
        <v>0.27</v>
      </c>
      <c r="E239">
        <v>0.27</v>
      </c>
      <c r="F239">
        <v>0.02</v>
      </c>
      <c r="H239">
        <v>0.02</v>
      </c>
      <c r="I239">
        <v>1.02</v>
      </c>
      <c r="K239">
        <v>1.02</v>
      </c>
      <c r="L239">
        <v>0.08</v>
      </c>
      <c r="N239">
        <v>0.08</v>
      </c>
      <c r="O239">
        <v>12.083</v>
      </c>
      <c r="P239">
        <v>9.5999999999999992E-3</v>
      </c>
      <c r="Q239">
        <v>0.15</v>
      </c>
      <c r="R239">
        <v>0.1</v>
      </c>
      <c r="S239">
        <v>2.68</v>
      </c>
      <c r="T239">
        <v>0.25</v>
      </c>
      <c r="U239">
        <v>0.1037818316414623</v>
      </c>
      <c r="V239">
        <v>2.3747846176436771E-3</v>
      </c>
      <c r="W239">
        <v>3.0305982814680461E-2</v>
      </c>
      <c r="X239">
        <v>3.182935108457424E-3</v>
      </c>
      <c r="Y239">
        <v>2.8270506356978041E-3</v>
      </c>
      <c r="Z239">
        <v>4.650534447265543E-4</v>
      </c>
      <c r="AA239">
        <v>8.3605017558223609E-6</v>
      </c>
      <c r="AB239">
        <v>1.386548233351394E-3</v>
      </c>
      <c r="AC239">
        <v>6.9808219178082194</v>
      </c>
      <c r="AD239">
        <v>1.66</v>
      </c>
      <c r="AE239" s="13" t="s">
        <v>292</v>
      </c>
    </row>
    <row r="240" spans="1:31">
      <c r="A240" t="s">
        <v>479</v>
      </c>
      <c r="B240" t="s">
        <v>478</v>
      </c>
      <c r="C240">
        <v>0.27</v>
      </c>
      <c r="E240">
        <v>0.27</v>
      </c>
      <c r="F240">
        <v>0.02</v>
      </c>
      <c r="H240">
        <v>0.02</v>
      </c>
      <c r="I240">
        <v>1.02</v>
      </c>
      <c r="K240">
        <v>1.02</v>
      </c>
      <c r="L240">
        <v>0.08</v>
      </c>
      <c r="N240">
        <v>0.08</v>
      </c>
      <c r="O240">
        <v>59.518999999999998</v>
      </c>
      <c r="P240">
        <v>0.17460000000000001</v>
      </c>
      <c r="Q240">
        <v>0.28999999999999998</v>
      </c>
      <c r="R240">
        <v>0.2</v>
      </c>
      <c r="S240">
        <v>2.17</v>
      </c>
      <c r="T240">
        <v>0.35</v>
      </c>
      <c r="U240">
        <v>0.30045545680116797</v>
      </c>
      <c r="V240">
        <v>6.8969331405496492E-3</v>
      </c>
      <c r="W240">
        <v>4.0415535849826753E-2</v>
      </c>
      <c r="X240">
        <v>7.2431619793424861E-3</v>
      </c>
      <c r="Y240">
        <v>6.5186348144881841E-3</v>
      </c>
      <c r="Z240">
        <v>2.559341717752977E-3</v>
      </c>
      <c r="AA240">
        <v>3.8478052724409433E-5</v>
      </c>
      <c r="AB240">
        <v>1.8490768035868449E-3</v>
      </c>
      <c r="AC240">
        <v>6.9808219178082194</v>
      </c>
      <c r="AD240">
        <v>1.66</v>
      </c>
      <c r="AE240" s="13" t="s">
        <v>292</v>
      </c>
    </row>
    <row r="241" spans="1:31">
      <c r="A241" t="s">
        <v>480</v>
      </c>
      <c r="B241" t="s">
        <v>478</v>
      </c>
      <c r="C241">
        <v>0.27</v>
      </c>
      <c r="E241">
        <v>0.27</v>
      </c>
      <c r="F241">
        <v>0.02</v>
      </c>
      <c r="H241">
        <v>0.02</v>
      </c>
      <c r="I241">
        <v>1.02</v>
      </c>
      <c r="K241">
        <v>1.02</v>
      </c>
      <c r="L241">
        <v>0.08</v>
      </c>
      <c r="N241">
        <v>0.08</v>
      </c>
      <c r="O241">
        <v>459.26</v>
      </c>
      <c r="P241">
        <v>8.3238000000000003</v>
      </c>
      <c r="Q241">
        <v>0.46</v>
      </c>
      <c r="R241">
        <v>0.09</v>
      </c>
      <c r="S241">
        <v>3.66</v>
      </c>
      <c r="T241">
        <v>0.62</v>
      </c>
      <c r="U241">
        <v>1.173282098884282</v>
      </c>
      <c r="V241">
        <v>3.0334297852554471E-2</v>
      </c>
      <c r="W241">
        <v>0.12497701436950261</v>
      </c>
      <c r="X241">
        <v>2.2902846884846551E-2</v>
      </c>
      <c r="Y241">
        <v>2.117096964729278E-2</v>
      </c>
      <c r="Z241">
        <v>6.5627199326451094E-3</v>
      </c>
      <c r="AA241">
        <v>7.528189413359978E-4</v>
      </c>
      <c r="AB241">
        <v>5.7179026182125354E-3</v>
      </c>
      <c r="AC241">
        <v>6.9808219178082194</v>
      </c>
      <c r="AD241">
        <v>1.66</v>
      </c>
      <c r="AE241" s="13" t="s">
        <v>292</v>
      </c>
    </row>
    <row r="242" spans="1:31">
      <c r="A242" t="s">
        <v>481</v>
      </c>
      <c r="B242" t="s">
        <v>482</v>
      </c>
      <c r="C242">
        <v>0.25</v>
      </c>
      <c r="D242">
        <v>0.25</v>
      </c>
      <c r="E242">
        <v>0.25</v>
      </c>
      <c r="F242">
        <v>0.02</v>
      </c>
      <c r="G242">
        <v>0.02</v>
      </c>
      <c r="H242">
        <v>0.02</v>
      </c>
      <c r="I242">
        <v>1.08</v>
      </c>
      <c r="J242">
        <v>1.07</v>
      </c>
      <c r="K242">
        <v>1.08</v>
      </c>
      <c r="L242">
        <v>0.09</v>
      </c>
      <c r="M242">
        <v>0.08</v>
      </c>
      <c r="N242">
        <v>0.09</v>
      </c>
      <c r="O242">
        <v>258.19</v>
      </c>
      <c r="P242">
        <v>7.0000000000000007E-2</v>
      </c>
      <c r="Q242">
        <v>0.23300000000000001</v>
      </c>
      <c r="R242">
        <v>2E-3</v>
      </c>
      <c r="S242">
        <v>49.5</v>
      </c>
      <c r="T242">
        <v>0.2</v>
      </c>
      <c r="U242">
        <v>0.814506222518255</v>
      </c>
      <c r="V242">
        <v>2.0111803621028979E-2</v>
      </c>
      <c r="W242">
        <v>1.5871498932961801</v>
      </c>
      <c r="X242">
        <v>7.8643693307505008E-2</v>
      </c>
      <c r="Y242">
        <v>6.4127268416007263E-3</v>
      </c>
      <c r="Z242">
        <v>7.8206962832833677E-4</v>
      </c>
      <c r="AA242">
        <v>1.4344061317779911E-4</v>
      </c>
      <c r="AB242">
        <v>7.8377772508453306E-2</v>
      </c>
      <c r="AC242">
        <v>13.5</v>
      </c>
      <c r="AD242">
        <v>3.3</v>
      </c>
      <c r="AE242" s="13" t="s">
        <v>292</v>
      </c>
    </row>
    <row r="243" spans="1:31">
      <c r="A243" t="s">
        <v>483</v>
      </c>
      <c r="B243" t="s">
        <v>482</v>
      </c>
      <c r="C243">
        <v>0.25</v>
      </c>
      <c r="D243">
        <v>0.25</v>
      </c>
      <c r="E243">
        <v>0.25</v>
      </c>
      <c r="F243">
        <v>0.02</v>
      </c>
      <c r="G243">
        <v>0.02</v>
      </c>
      <c r="H243">
        <v>0.02</v>
      </c>
      <c r="I243">
        <v>1.08</v>
      </c>
      <c r="J243">
        <v>1.07</v>
      </c>
      <c r="K243">
        <v>1.08</v>
      </c>
      <c r="L243">
        <v>0.09</v>
      </c>
      <c r="M243">
        <v>0.08</v>
      </c>
      <c r="N243">
        <v>0.09</v>
      </c>
      <c r="O243">
        <v>5000</v>
      </c>
      <c r="P243">
        <v>400</v>
      </c>
      <c r="Q243">
        <v>0.12</v>
      </c>
      <c r="R243">
        <v>0.02</v>
      </c>
      <c r="S243">
        <v>9.3000000000000007</v>
      </c>
      <c r="T243">
        <v>0.3</v>
      </c>
      <c r="U243">
        <v>5.8738927387520734</v>
      </c>
      <c r="V243">
        <v>0.34521840624953959</v>
      </c>
      <c r="W243">
        <v>0.81749032902871221</v>
      </c>
      <c r="X243">
        <v>5.2955935849273349E-2</v>
      </c>
      <c r="Y243">
        <v>2.6370655775119749E-2</v>
      </c>
      <c r="Z243">
        <v>1.9906420349725131E-3</v>
      </c>
      <c r="AA243">
        <v>2.179974210743232E-2</v>
      </c>
      <c r="AB243">
        <v>4.0369892791541337E-2</v>
      </c>
      <c r="AC243">
        <v>13.5</v>
      </c>
      <c r="AD243">
        <v>3.3</v>
      </c>
      <c r="AE243" s="13" t="s">
        <v>292</v>
      </c>
    </row>
    <row r="244" spans="1:31">
      <c r="A244" t="s">
        <v>484</v>
      </c>
      <c r="B244" t="s">
        <v>485</v>
      </c>
      <c r="C244">
        <v>-0.34</v>
      </c>
      <c r="E244">
        <v>-0.34</v>
      </c>
      <c r="F244">
        <v>0.01</v>
      </c>
      <c r="H244">
        <v>0.01</v>
      </c>
      <c r="I244">
        <v>0.87</v>
      </c>
      <c r="K244">
        <v>0.87</v>
      </c>
      <c r="L244">
        <v>0.06</v>
      </c>
      <c r="N244">
        <v>0.06</v>
      </c>
      <c r="O244">
        <v>11.577</v>
      </c>
      <c r="P244">
        <v>5.5999999999999999E-3</v>
      </c>
      <c r="Q244">
        <v>0.18</v>
      </c>
      <c r="R244">
        <v>0.14000000000000001</v>
      </c>
      <c r="S244">
        <v>1.77</v>
      </c>
      <c r="T244">
        <v>0.22</v>
      </c>
      <c r="U244">
        <v>9.5655188108582451E-2</v>
      </c>
      <c r="V244">
        <v>2.1992181955904229E-3</v>
      </c>
      <c r="W244">
        <v>1.7656699735980601E-2</v>
      </c>
      <c r="X244">
        <v>2.3847097773769719E-3</v>
      </c>
      <c r="Y244">
        <v>2.194618046280075E-3</v>
      </c>
      <c r="Z244">
        <v>4.5984790548440592E-4</v>
      </c>
      <c r="AA244">
        <v>3.050306596869758E-6</v>
      </c>
      <c r="AB244">
        <v>8.118022867117517E-4</v>
      </c>
      <c r="AC244">
        <v>7.1260273972602741</v>
      </c>
      <c r="AD244">
        <v>1.35</v>
      </c>
      <c r="AE244" s="13" t="s">
        <v>292</v>
      </c>
    </row>
    <row r="245" spans="1:31">
      <c r="A245" t="s">
        <v>486</v>
      </c>
      <c r="B245" t="s">
        <v>485</v>
      </c>
      <c r="C245">
        <v>-0.34</v>
      </c>
      <c r="E245">
        <v>-0.34</v>
      </c>
      <c r="F245">
        <v>0.01</v>
      </c>
      <c r="H245">
        <v>0.01</v>
      </c>
      <c r="I245">
        <v>0.87</v>
      </c>
      <c r="K245">
        <v>0.87</v>
      </c>
      <c r="L245">
        <v>0.06</v>
      </c>
      <c r="N245">
        <v>0.06</v>
      </c>
      <c r="O245">
        <v>27.582000000000001</v>
      </c>
      <c r="P245">
        <v>2.2499999999999999E-2</v>
      </c>
      <c r="Q245">
        <v>0.16</v>
      </c>
      <c r="R245">
        <v>7.0000000000000007E-2</v>
      </c>
      <c r="S245">
        <v>2.82</v>
      </c>
      <c r="T245">
        <v>0.23</v>
      </c>
      <c r="U245">
        <v>0.17063246994028869</v>
      </c>
      <c r="V245">
        <v>3.9237322932154893E-3</v>
      </c>
      <c r="W245">
        <v>3.7703585732978773E-2</v>
      </c>
      <c r="X245">
        <v>3.5565815747449288E-3</v>
      </c>
      <c r="Y245">
        <v>3.075115148434439E-3</v>
      </c>
      <c r="Z245">
        <v>4.3337454865492828E-4</v>
      </c>
      <c r="AA245">
        <v>1.0480053076384501E-5</v>
      </c>
      <c r="AB245">
        <v>1.733498194619714E-3</v>
      </c>
      <c r="AC245">
        <v>7.1260273972602741</v>
      </c>
      <c r="AD245">
        <v>1.35</v>
      </c>
      <c r="AE245" s="13" t="s">
        <v>292</v>
      </c>
    </row>
    <row r="246" spans="1:31">
      <c r="A246" t="s">
        <v>487</v>
      </c>
      <c r="B246" t="s">
        <v>485</v>
      </c>
      <c r="C246">
        <v>-0.34</v>
      </c>
      <c r="E246">
        <v>-0.34</v>
      </c>
      <c r="F246">
        <v>0.01</v>
      </c>
      <c r="H246">
        <v>0.01</v>
      </c>
      <c r="I246">
        <v>0.87</v>
      </c>
      <c r="K246">
        <v>0.87</v>
      </c>
      <c r="L246">
        <v>0.06</v>
      </c>
      <c r="N246">
        <v>0.06</v>
      </c>
      <c r="O246">
        <v>106.72</v>
      </c>
      <c r="P246">
        <v>1.0284</v>
      </c>
      <c r="Q246">
        <v>0.43</v>
      </c>
      <c r="R246">
        <v>0.24</v>
      </c>
      <c r="S246">
        <v>1.68</v>
      </c>
      <c r="T246">
        <v>0.47</v>
      </c>
      <c r="U246">
        <v>0.42054104119688562</v>
      </c>
      <c r="V246">
        <v>1.0039147001098351E-2</v>
      </c>
      <c r="W246">
        <v>3.2251728223157493E-2</v>
      </c>
      <c r="X246">
        <v>1.0014725600464911E-2</v>
      </c>
      <c r="Y246">
        <v>9.0228049195738239E-3</v>
      </c>
      <c r="Z246">
        <v>4.0833987886515193E-3</v>
      </c>
      <c r="AA246">
        <v>1.0375837103277189E-4</v>
      </c>
      <c r="AB246">
        <v>1.4828380792256319E-3</v>
      </c>
      <c r="AC246">
        <v>7.1260273972602741</v>
      </c>
      <c r="AD246">
        <v>1.35</v>
      </c>
      <c r="AE246" s="13" t="s">
        <v>292</v>
      </c>
    </row>
    <row r="247" spans="1:31">
      <c r="A247" t="s">
        <v>488</v>
      </c>
      <c r="B247" t="s">
        <v>489</v>
      </c>
      <c r="C247">
        <v>-0.09</v>
      </c>
      <c r="D247">
        <v>-7.0000000000000007E-2</v>
      </c>
      <c r="E247">
        <v>-0.09</v>
      </c>
      <c r="F247">
        <v>0.03</v>
      </c>
      <c r="G247">
        <v>0.03</v>
      </c>
      <c r="H247">
        <v>0.03</v>
      </c>
      <c r="I247">
        <v>1.31</v>
      </c>
      <c r="J247">
        <v>1.33</v>
      </c>
      <c r="K247">
        <v>1.31</v>
      </c>
      <c r="L247">
        <v>0.11</v>
      </c>
      <c r="M247">
        <v>0.09</v>
      </c>
      <c r="N247">
        <v>0.11</v>
      </c>
      <c r="O247">
        <v>464.3</v>
      </c>
      <c r="P247">
        <v>3.2</v>
      </c>
      <c r="Q247">
        <v>0.255</v>
      </c>
      <c r="R247">
        <v>4.0999999999999988E-2</v>
      </c>
      <c r="S247">
        <v>44.7</v>
      </c>
      <c r="T247">
        <v>1.9</v>
      </c>
      <c r="U247">
        <v>1.2845794733586851</v>
      </c>
      <c r="V247">
        <v>3.64363823823168E-2</v>
      </c>
      <c r="W247">
        <v>1.9710520970197909</v>
      </c>
      <c r="X247">
        <v>0.14035722851846169</v>
      </c>
      <c r="Y247">
        <v>8.3780737904644353E-2</v>
      </c>
      <c r="Z247">
        <v>2.204053549489763E-2</v>
      </c>
      <c r="AA247">
        <v>4.5282265133630116E-3</v>
      </c>
      <c r="AB247">
        <v>0.1103387942352046</v>
      </c>
      <c r="AC247">
        <v>2.849315068493151</v>
      </c>
      <c r="AD247">
        <v>5</v>
      </c>
      <c r="AE247" s="13" t="s">
        <v>28</v>
      </c>
    </row>
    <row r="248" spans="1:31">
      <c r="A248" t="s">
        <v>490</v>
      </c>
      <c r="B248" t="s">
        <v>491</v>
      </c>
      <c r="C248">
        <v>0.18</v>
      </c>
      <c r="D248">
        <v>0.18</v>
      </c>
      <c r="E248">
        <v>0.18</v>
      </c>
      <c r="F248">
        <v>0.03</v>
      </c>
      <c r="G248">
        <v>0.03</v>
      </c>
      <c r="H248">
        <v>0.03</v>
      </c>
      <c r="I248">
        <v>0.87</v>
      </c>
      <c r="J248">
        <v>0.86</v>
      </c>
      <c r="K248">
        <v>0.87</v>
      </c>
      <c r="L248">
        <v>0.06</v>
      </c>
      <c r="N248">
        <v>0.06</v>
      </c>
      <c r="O248">
        <v>330</v>
      </c>
      <c r="P248">
        <v>4</v>
      </c>
      <c r="Q248">
        <v>0.36</v>
      </c>
      <c r="R248">
        <v>0.12</v>
      </c>
      <c r="S248">
        <v>7.94</v>
      </c>
      <c r="T248">
        <v>0.875</v>
      </c>
      <c r="U248">
        <v>0.89259366696103992</v>
      </c>
      <c r="V248">
        <v>2.4542905110835539E-2</v>
      </c>
      <c r="W248">
        <v>0.2294779251650842</v>
      </c>
      <c r="X248">
        <v>3.0352009877091711E-2</v>
      </c>
      <c r="Y248">
        <v>2.5288814171215201E-2</v>
      </c>
      <c r="Z248">
        <v>1.138952937400234E-2</v>
      </c>
      <c r="AA248">
        <v>6.9538765201540695E-4</v>
      </c>
      <c r="AB248">
        <v>1.230916073682444E-2</v>
      </c>
      <c r="AC248">
        <v>5.6273972602739724</v>
      </c>
      <c r="AD248">
        <v>2.39</v>
      </c>
      <c r="AE248" s="13" t="s">
        <v>292</v>
      </c>
    </row>
    <row r="249" spans="1:31" s="7" customFormat="1">
      <c r="A249" s="7" t="s">
        <v>492</v>
      </c>
      <c r="B249" s="7" t="s">
        <v>493</v>
      </c>
      <c r="O249" s="7">
        <v>801.3</v>
      </c>
      <c r="P249" s="7">
        <v>0.45</v>
      </c>
      <c r="Q249" s="7">
        <v>0.39850000000000002</v>
      </c>
      <c r="R249" s="7">
        <v>7.3000000000000001E-3</v>
      </c>
      <c r="U249" s="7">
        <v>0</v>
      </c>
      <c r="W249" s="7">
        <v>0</v>
      </c>
      <c r="Y249" s="7">
        <v>0</v>
      </c>
      <c r="Z249" s="7">
        <v>0</v>
      </c>
      <c r="AA249" s="7">
        <v>0</v>
      </c>
      <c r="AC249" s="7">
        <v>2.429315068493151</v>
      </c>
      <c r="AD249" s="7">
        <v>10.76</v>
      </c>
      <c r="AE249" s="11"/>
    </row>
    <row r="250" spans="1:31">
      <c r="A250" t="s">
        <v>494</v>
      </c>
      <c r="B250" t="s">
        <v>495</v>
      </c>
      <c r="C250">
        <v>-0.21</v>
      </c>
      <c r="E250">
        <v>-0.21</v>
      </c>
      <c r="F250">
        <v>0.02</v>
      </c>
      <c r="H250">
        <v>0.02</v>
      </c>
      <c r="I250">
        <v>0.77</v>
      </c>
      <c r="K250">
        <v>0.77</v>
      </c>
      <c r="L250">
        <v>0.04</v>
      </c>
      <c r="N250">
        <v>0.04</v>
      </c>
      <c r="O250">
        <v>14.182</v>
      </c>
      <c r="P250">
        <v>5.0000000000000001E-3</v>
      </c>
      <c r="Q250">
        <v>0.17</v>
      </c>
      <c r="R250">
        <v>7.0000000000000007E-2</v>
      </c>
      <c r="S250">
        <v>3.53</v>
      </c>
      <c r="T250">
        <v>0.28999999999999998</v>
      </c>
      <c r="U250">
        <v>0.10514613647318639</v>
      </c>
      <c r="V250">
        <v>2.73118029421113E-3</v>
      </c>
      <c r="W250">
        <v>3.4795505388577438E-2</v>
      </c>
      <c r="X250">
        <v>3.4088745161783281E-3</v>
      </c>
      <c r="Y250">
        <v>2.85855426705027E-3</v>
      </c>
      <c r="Z250">
        <v>4.2638916087331022E-4</v>
      </c>
      <c r="AA250">
        <v>4.089162951696686E-6</v>
      </c>
      <c r="AB250">
        <v>1.8075587214845419E-3</v>
      </c>
      <c r="AC250">
        <v>7.5890410958904111</v>
      </c>
      <c r="AD250">
        <v>1.93</v>
      </c>
      <c r="AE250" s="13" t="s">
        <v>100</v>
      </c>
    </row>
    <row r="251" spans="1:31">
      <c r="A251" t="s">
        <v>496</v>
      </c>
      <c r="B251" t="s">
        <v>495</v>
      </c>
      <c r="C251">
        <v>-0.21</v>
      </c>
      <c r="E251">
        <v>-0.21</v>
      </c>
      <c r="F251">
        <v>0.02</v>
      </c>
      <c r="H251">
        <v>0.02</v>
      </c>
      <c r="I251">
        <v>0.77</v>
      </c>
      <c r="K251">
        <v>0.77</v>
      </c>
      <c r="L251">
        <v>0.04</v>
      </c>
      <c r="N251">
        <v>0.04</v>
      </c>
      <c r="O251">
        <v>53.832000000000001</v>
      </c>
      <c r="P251">
        <v>0.11269999999999999</v>
      </c>
      <c r="Q251">
        <v>0.43</v>
      </c>
      <c r="R251">
        <v>0.2</v>
      </c>
      <c r="S251">
        <v>2.81</v>
      </c>
      <c r="T251">
        <v>0.46</v>
      </c>
      <c r="U251">
        <v>0.2558495074925885</v>
      </c>
      <c r="V251">
        <v>6.6545759641403156E-3</v>
      </c>
      <c r="W251">
        <v>3.9584381701482908E-2</v>
      </c>
      <c r="X251">
        <v>7.9788949823624573E-3</v>
      </c>
      <c r="Y251">
        <v>6.4800055454384822E-3</v>
      </c>
      <c r="Z251">
        <v>4.1764897881579307E-3</v>
      </c>
      <c r="AA251">
        <v>2.6963167918528209E-5</v>
      </c>
      <c r="AB251">
        <v>2.0563315169601511E-3</v>
      </c>
      <c r="AC251">
        <v>7.5890410958904111</v>
      </c>
      <c r="AD251">
        <v>1.93</v>
      </c>
      <c r="AE251" s="13" t="s">
        <v>100</v>
      </c>
    </row>
    <row r="252" spans="1:31">
      <c r="A252" t="s">
        <v>497</v>
      </c>
      <c r="B252" t="s">
        <v>498</v>
      </c>
      <c r="C252">
        <v>0.01</v>
      </c>
      <c r="D252">
        <v>0.01</v>
      </c>
      <c r="E252">
        <v>0.01</v>
      </c>
      <c r="F252">
        <v>0.04</v>
      </c>
      <c r="G252">
        <v>0.04</v>
      </c>
      <c r="H252">
        <v>0.04</v>
      </c>
      <c r="I252">
        <v>1.31</v>
      </c>
      <c r="J252">
        <v>1.29</v>
      </c>
      <c r="K252">
        <v>1.31</v>
      </c>
      <c r="L252">
        <v>0.09</v>
      </c>
      <c r="M252">
        <v>0.04</v>
      </c>
      <c r="N252">
        <v>0.09</v>
      </c>
      <c r="O252">
        <v>19.382000000000001</v>
      </c>
      <c r="P252">
        <v>6.0000000000000001E-3</v>
      </c>
      <c r="Q252">
        <v>4.5999999999999999E-2</v>
      </c>
      <c r="R252">
        <v>2.1999999999999999E-2</v>
      </c>
      <c r="S252">
        <v>55.3</v>
      </c>
      <c r="T252">
        <v>1.2</v>
      </c>
      <c r="U252">
        <v>0.15458270942897301</v>
      </c>
      <c r="V252">
        <v>3.540205793719936E-3</v>
      </c>
      <c r="W252">
        <v>0.8738878683206176</v>
      </c>
      <c r="X252">
        <v>4.4299315842709797E-2</v>
      </c>
      <c r="Y252">
        <v>1.8963208715818101E-2</v>
      </c>
      <c r="Z252">
        <v>8.8624982737519069E-4</v>
      </c>
      <c r="AA252">
        <v>9.0175200528388988E-5</v>
      </c>
      <c r="AB252">
        <v>4.0025398549035918E-2</v>
      </c>
      <c r="AC252">
        <v>4.3526027397260272</v>
      </c>
      <c r="AD252">
        <v>5.3</v>
      </c>
      <c r="AE252" s="13" t="s">
        <v>499</v>
      </c>
    </row>
    <row r="253" spans="1:31">
      <c r="A253" t="s">
        <v>500</v>
      </c>
      <c r="B253" t="s">
        <v>498</v>
      </c>
      <c r="C253">
        <v>0.01</v>
      </c>
      <c r="D253">
        <v>0.01</v>
      </c>
      <c r="E253">
        <v>0.01</v>
      </c>
      <c r="F253">
        <v>0.04</v>
      </c>
      <c r="G253">
        <v>0.04</v>
      </c>
      <c r="H253">
        <v>0.04</v>
      </c>
      <c r="I253">
        <v>1.31</v>
      </c>
      <c r="J253">
        <v>1.29</v>
      </c>
      <c r="K253">
        <v>1.31</v>
      </c>
      <c r="L253">
        <v>0.09</v>
      </c>
      <c r="M253">
        <v>0.04</v>
      </c>
      <c r="N253">
        <v>0.09</v>
      </c>
      <c r="O253">
        <v>931</v>
      </c>
      <c r="P253">
        <v>17</v>
      </c>
      <c r="Q253">
        <v>0.12</v>
      </c>
      <c r="R253">
        <v>0.02</v>
      </c>
      <c r="S253">
        <v>90.9</v>
      </c>
      <c r="T253">
        <v>3</v>
      </c>
      <c r="U253">
        <v>2.042654787431359</v>
      </c>
      <c r="V253">
        <v>5.2976635309796592E-2</v>
      </c>
      <c r="W253">
        <v>5.1894557202140588</v>
      </c>
      <c r="X253">
        <v>0.29493163313178539</v>
      </c>
      <c r="Y253">
        <v>0.17126916568363229</v>
      </c>
      <c r="Z253">
        <v>1.26366616563654E-2</v>
      </c>
      <c r="AA253">
        <v>3.1586375669043688E-2</v>
      </c>
      <c r="AB253">
        <v>0.23768499481896449</v>
      </c>
      <c r="AC253">
        <v>4.3526027397260272</v>
      </c>
      <c r="AD253">
        <v>5.3</v>
      </c>
      <c r="AE253" s="13" t="s">
        <v>499</v>
      </c>
    </row>
    <row r="254" spans="1:31">
      <c r="A254" t="s">
        <v>501</v>
      </c>
      <c r="B254" t="s">
        <v>502</v>
      </c>
      <c r="C254">
        <v>0.08</v>
      </c>
      <c r="D254">
        <v>0.03</v>
      </c>
      <c r="E254">
        <v>0.08</v>
      </c>
      <c r="F254">
        <v>0.02</v>
      </c>
      <c r="G254">
        <v>0.04</v>
      </c>
      <c r="H254">
        <v>0.02</v>
      </c>
      <c r="I254">
        <v>1.05</v>
      </c>
      <c r="J254">
        <v>1.02</v>
      </c>
      <c r="K254">
        <v>1.05</v>
      </c>
      <c r="L254">
        <v>0.09</v>
      </c>
      <c r="M254">
        <v>0.02</v>
      </c>
      <c r="N254">
        <v>0.09</v>
      </c>
      <c r="O254">
        <v>4218</v>
      </c>
      <c r="P254">
        <v>388</v>
      </c>
      <c r="Q254">
        <v>0.02</v>
      </c>
      <c r="R254">
        <v>0.05</v>
      </c>
      <c r="S254">
        <v>23.3</v>
      </c>
      <c r="T254">
        <v>1.4</v>
      </c>
      <c r="U254">
        <v>5.1952395044207877</v>
      </c>
      <c r="V254">
        <v>0.34483598881871158</v>
      </c>
      <c r="W254">
        <v>1.912673871619412</v>
      </c>
      <c r="X254">
        <v>0.1615158375011535</v>
      </c>
      <c r="Y254">
        <v>0.11492461031189601</v>
      </c>
      <c r="Z254">
        <v>1.3394074731228379E-3</v>
      </c>
      <c r="AA254">
        <v>5.8646867566645458E-2</v>
      </c>
      <c r="AB254">
        <v>9.7151688717176485E-2</v>
      </c>
      <c r="AC254">
        <v>12.038356164383559</v>
      </c>
      <c r="AD254">
        <v>3.31</v>
      </c>
      <c r="AE254" s="13" t="s">
        <v>115</v>
      </c>
    </row>
    <row r="255" spans="1:31">
      <c r="A255" t="s">
        <v>503</v>
      </c>
      <c r="B255" t="s">
        <v>504</v>
      </c>
      <c r="C255">
        <v>0.19</v>
      </c>
      <c r="D255">
        <v>-0.13</v>
      </c>
      <c r="E255">
        <v>0.19</v>
      </c>
      <c r="F255">
        <v>0.05</v>
      </c>
      <c r="G255">
        <v>0.05</v>
      </c>
      <c r="H255">
        <v>0.05</v>
      </c>
      <c r="I255">
        <v>2.37</v>
      </c>
      <c r="J255">
        <v>1.35</v>
      </c>
      <c r="K255">
        <v>2.37</v>
      </c>
      <c r="L255">
        <v>0.44</v>
      </c>
      <c r="M255">
        <v>0.24</v>
      </c>
      <c r="N255">
        <v>0.44</v>
      </c>
      <c r="O255">
        <v>1125.7</v>
      </c>
      <c r="P255">
        <v>9</v>
      </c>
      <c r="Q255">
        <v>0.1</v>
      </c>
      <c r="R255">
        <v>0.02</v>
      </c>
      <c r="S255">
        <v>161.19999999999999</v>
      </c>
      <c r="T255">
        <v>3.2</v>
      </c>
      <c r="U255">
        <v>2.824897210392121</v>
      </c>
      <c r="V255">
        <v>0.17546503772364441</v>
      </c>
      <c r="W255">
        <v>14.589236909368701</v>
      </c>
      <c r="X255">
        <v>1.829428622138275</v>
      </c>
      <c r="Y255">
        <v>0.28961264336215792</v>
      </c>
      <c r="Z255">
        <v>2.947320587751253E-2</v>
      </c>
      <c r="AA255">
        <v>3.8880439484859287E-2</v>
      </c>
      <c r="AB255">
        <v>1.8057002081919069</v>
      </c>
      <c r="AC255">
        <v>3.526027397260274</v>
      </c>
      <c r="AD255">
        <v>14.14</v>
      </c>
      <c r="AE255" s="13" t="s">
        <v>28</v>
      </c>
    </row>
    <row r="256" spans="1:31">
      <c r="A256" t="s">
        <v>505</v>
      </c>
      <c r="B256" t="s">
        <v>506</v>
      </c>
      <c r="C256">
        <v>-0.08</v>
      </c>
      <c r="D256">
        <v>-0.1</v>
      </c>
      <c r="E256">
        <v>-0.08</v>
      </c>
      <c r="F256">
        <v>0.04</v>
      </c>
      <c r="G256">
        <v>0.08</v>
      </c>
      <c r="H256">
        <v>0.04</v>
      </c>
      <c r="I256">
        <v>2.06</v>
      </c>
      <c r="J256">
        <v>2.4</v>
      </c>
      <c r="K256">
        <v>2.06</v>
      </c>
      <c r="L256">
        <v>0.23</v>
      </c>
      <c r="M256">
        <v>0.2</v>
      </c>
      <c r="N256">
        <v>0.23</v>
      </c>
      <c r="O256">
        <v>1455</v>
      </c>
      <c r="P256">
        <v>12.5</v>
      </c>
      <c r="Q256">
        <v>0.53299999999999992</v>
      </c>
      <c r="R256">
        <v>4.4999999999999998E-2</v>
      </c>
      <c r="S256">
        <v>92.2</v>
      </c>
      <c r="T256">
        <v>0.15</v>
      </c>
      <c r="U256">
        <v>3.294384292764724</v>
      </c>
      <c r="V256">
        <v>0.1234644940905605</v>
      </c>
      <c r="W256">
        <v>7.4664346996160162</v>
      </c>
      <c r="X256">
        <v>0.60750591718916369</v>
      </c>
      <c r="Y256">
        <v>1.2147128036251649E-2</v>
      </c>
      <c r="Z256">
        <v>0.25014622805109871</v>
      </c>
      <c r="AA256">
        <v>2.1381542667858008E-2</v>
      </c>
      <c r="AB256">
        <v>0.55306923700859389</v>
      </c>
      <c r="AC256">
        <v>6.2497295342465753</v>
      </c>
      <c r="AD256">
        <v>12.7</v>
      </c>
      <c r="AE256" s="13" t="s">
        <v>1525</v>
      </c>
    </row>
    <row r="257" spans="1:31" s="7" customFormat="1">
      <c r="A257" s="7" t="s">
        <v>508</v>
      </c>
      <c r="B257" s="7" t="s">
        <v>509</v>
      </c>
      <c r="O257" s="7">
        <v>148.04</v>
      </c>
      <c r="P257" s="7">
        <v>0.24</v>
      </c>
      <c r="Q257" s="7">
        <v>0.54</v>
      </c>
      <c r="R257" s="7">
        <v>0.04</v>
      </c>
      <c r="U257" s="7">
        <v>0</v>
      </c>
      <c r="W257" s="7">
        <v>0</v>
      </c>
      <c r="Y257" s="7">
        <v>0</v>
      </c>
      <c r="Z257" s="7">
        <v>0</v>
      </c>
      <c r="AA257" s="7">
        <v>0</v>
      </c>
      <c r="AE257" s="11"/>
    </row>
    <row r="258" spans="1:31">
      <c r="A258" t="s">
        <v>510</v>
      </c>
      <c r="B258" t="s">
        <v>511</v>
      </c>
      <c r="C258">
        <v>0.36</v>
      </c>
      <c r="D258">
        <v>0.35</v>
      </c>
      <c r="E258">
        <v>0.36</v>
      </c>
      <c r="F258">
        <v>0.03</v>
      </c>
      <c r="G258">
        <v>0.03</v>
      </c>
      <c r="H258">
        <v>0.03</v>
      </c>
      <c r="I258">
        <v>1.1000000000000001</v>
      </c>
      <c r="J258">
        <v>1.07</v>
      </c>
      <c r="K258">
        <v>1.1000000000000001</v>
      </c>
      <c r="L258">
        <v>0.1</v>
      </c>
      <c r="M258">
        <v>0.08</v>
      </c>
      <c r="N258">
        <v>0.1</v>
      </c>
      <c r="O258">
        <v>94.44</v>
      </c>
      <c r="P258">
        <v>0.05</v>
      </c>
      <c r="Q258">
        <v>0.04</v>
      </c>
      <c r="R258">
        <v>0.02</v>
      </c>
      <c r="S258">
        <v>19.23</v>
      </c>
      <c r="T258">
        <v>0.47</v>
      </c>
      <c r="U258">
        <v>0.42417365661663592</v>
      </c>
      <c r="V258">
        <v>9.9233202574720309E-3</v>
      </c>
      <c r="W258">
        <v>0.46971051953817461</v>
      </c>
      <c r="X258">
        <v>2.4795832017380261E-2</v>
      </c>
      <c r="Y258">
        <v>1.1480184304885181E-2</v>
      </c>
      <c r="Z258">
        <v>3.7637060860430671E-4</v>
      </c>
      <c r="AA258">
        <v>8.2893992576975602E-5</v>
      </c>
      <c r="AB258">
        <v>2.197476114798478E-2</v>
      </c>
      <c r="AC258">
        <v>7.0301369863013701</v>
      </c>
      <c r="AD258">
        <v>8.8000000000000007</v>
      </c>
      <c r="AE258" s="13" t="s">
        <v>1525</v>
      </c>
    </row>
    <row r="259" spans="1:31">
      <c r="A259" t="s">
        <v>512</v>
      </c>
      <c r="B259" t="s">
        <v>511</v>
      </c>
      <c r="C259">
        <v>0.36</v>
      </c>
      <c r="D259">
        <v>0.35</v>
      </c>
      <c r="E259">
        <v>0.36</v>
      </c>
      <c r="F259">
        <v>0.03</v>
      </c>
      <c r="G259">
        <v>0.03</v>
      </c>
      <c r="H259">
        <v>0.03</v>
      </c>
      <c r="I259">
        <v>1.1000000000000001</v>
      </c>
      <c r="J259">
        <v>1.07</v>
      </c>
      <c r="K259">
        <v>1.1000000000000001</v>
      </c>
      <c r="L259">
        <v>0.1</v>
      </c>
      <c r="M259">
        <v>0.08</v>
      </c>
      <c r="N259">
        <v>0.1</v>
      </c>
      <c r="O259">
        <v>201.99</v>
      </c>
      <c r="P259">
        <v>0.08</v>
      </c>
      <c r="Q259">
        <v>4.8000000000000001E-2</v>
      </c>
      <c r="R259">
        <v>9.0000000000000011E-3</v>
      </c>
      <c r="S259">
        <v>44.2</v>
      </c>
      <c r="T259">
        <v>0.5</v>
      </c>
      <c r="U259">
        <v>0.70414097982732737</v>
      </c>
      <c r="V259">
        <v>1.6472183306780071E-2</v>
      </c>
      <c r="W259">
        <v>1.390522641356889</v>
      </c>
      <c r="X259">
        <v>6.6931371385279506E-2</v>
      </c>
      <c r="Y259">
        <v>1.572989413299648E-2</v>
      </c>
      <c r="Z259">
        <v>6.020930033458846E-4</v>
      </c>
      <c r="AA259">
        <v>1.835764333358932E-4</v>
      </c>
      <c r="AB259">
        <v>6.505369082371408E-2</v>
      </c>
      <c r="AC259">
        <v>7.0301369863013701</v>
      </c>
      <c r="AD259">
        <v>8.8000000000000007</v>
      </c>
      <c r="AE259" s="13" t="s">
        <v>1525</v>
      </c>
    </row>
    <row r="260" spans="1:31">
      <c r="A260" t="s">
        <v>513</v>
      </c>
      <c r="B260" t="s">
        <v>511</v>
      </c>
      <c r="C260">
        <v>0.36</v>
      </c>
      <c r="D260">
        <v>0.35</v>
      </c>
      <c r="E260">
        <v>0.36</v>
      </c>
      <c r="F260">
        <v>0.03</v>
      </c>
      <c r="G260">
        <v>0.03</v>
      </c>
      <c r="H260">
        <v>0.03</v>
      </c>
      <c r="I260">
        <v>1.1000000000000001</v>
      </c>
      <c r="J260">
        <v>1.07</v>
      </c>
      <c r="K260">
        <v>1.1000000000000001</v>
      </c>
      <c r="L260">
        <v>0.1</v>
      </c>
      <c r="M260">
        <v>0.08</v>
      </c>
      <c r="N260">
        <v>0.1</v>
      </c>
      <c r="O260">
        <v>1069.8</v>
      </c>
      <c r="P260">
        <v>6.7</v>
      </c>
      <c r="Q260">
        <v>7.400000000000001E-2</v>
      </c>
      <c r="R260">
        <v>2.5000000000000001E-2</v>
      </c>
      <c r="S260">
        <v>22.63</v>
      </c>
      <c r="T260">
        <v>0.6</v>
      </c>
      <c r="U260">
        <v>2.1394793701928738</v>
      </c>
      <c r="V260">
        <v>5.083726679822495E-2</v>
      </c>
      <c r="W260">
        <v>1.2390051435228151</v>
      </c>
      <c r="X260">
        <v>6.6448732922306825E-2</v>
      </c>
      <c r="Y260">
        <v>3.2302829636697339E-2</v>
      </c>
      <c r="Z260">
        <v>2.304780493499612E-3</v>
      </c>
      <c r="AA260">
        <v>2.5865689728930231E-3</v>
      </c>
      <c r="AB260">
        <v>5.7965152913348063E-2</v>
      </c>
      <c r="AC260">
        <v>7.0301369863013701</v>
      </c>
      <c r="AD260">
        <v>8.8000000000000007</v>
      </c>
      <c r="AE260" s="13" t="s">
        <v>1525</v>
      </c>
    </row>
    <row r="261" spans="1:31">
      <c r="A261" t="s">
        <v>514</v>
      </c>
      <c r="B261" t="s">
        <v>511</v>
      </c>
      <c r="C261">
        <v>0.36</v>
      </c>
      <c r="D261">
        <v>0.35</v>
      </c>
      <c r="E261">
        <v>0.36</v>
      </c>
      <c r="F261">
        <v>0.03</v>
      </c>
      <c r="G261">
        <v>0.03</v>
      </c>
      <c r="H261">
        <v>0.03</v>
      </c>
      <c r="I261">
        <v>1.1000000000000001</v>
      </c>
      <c r="J261">
        <v>1.07</v>
      </c>
      <c r="K261">
        <v>1.1000000000000001</v>
      </c>
      <c r="L261">
        <v>0.1</v>
      </c>
      <c r="M261">
        <v>0.08</v>
      </c>
      <c r="N261">
        <v>0.1</v>
      </c>
      <c r="O261">
        <v>5000</v>
      </c>
      <c r="P261">
        <v>1280</v>
      </c>
      <c r="Q261">
        <v>0.26</v>
      </c>
      <c r="R261">
        <v>0.22</v>
      </c>
      <c r="S261">
        <v>8.8000000000000007</v>
      </c>
      <c r="T261">
        <v>0.9</v>
      </c>
      <c r="U261">
        <v>5.9807141227809906</v>
      </c>
      <c r="V261">
        <v>1.030251362449883</v>
      </c>
      <c r="W261">
        <v>0.77998669782167929</v>
      </c>
      <c r="X261">
        <v>0.12006135894646271</v>
      </c>
      <c r="Y261">
        <v>7.9771366822671746E-2</v>
      </c>
      <c r="Z261">
        <v>4.784989180115836E-2</v>
      </c>
      <c r="AA261">
        <v>6.6558864880783261E-2</v>
      </c>
      <c r="AB261">
        <v>3.6490605746043479E-2</v>
      </c>
      <c r="AC261">
        <v>7.0301369863013701</v>
      </c>
      <c r="AD261">
        <v>8.8000000000000007</v>
      </c>
      <c r="AE261" s="13" t="s">
        <v>1525</v>
      </c>
    </row>
    <row r="262" spans="1:31">
      <c r="A262" t="s">
        <v>515</v>
      </c>
      <c r="B262" t="s">
        <v>516</v>
      </c>
      <c r="C262">
        <v>0.13</v>
      </c>
      <c r="D262">
        <v>0.11</v>
      </c>
      <c r="E262">
        <v>0.13</v>
      </c>
      <c r="F262">
        <v>0.01</v>
      </c>
      <c r="H262">
        <v>0.01</v>
      </c>
      <c r="I262">
        <v>1.04</v>
      </c>
      <c r="J262">
        <v>1.1000000000000001</v>
      </c>
      <c r="K262">
        <v>1.04</v>
      </c>
      <c r="L262">
        <v>0.09</v>
      </c>
      <c r="N262">
        <v>0.09</v>
      </c>
      <c r="O262">
        <v>653.22</v>
      </c>
      <c r="P262">
        <v>1.21</v>
      </c>
      <c r="Q262">
        <v>0.41</v>
      </c>
      <c r="R262">
        <v>0.01</v>
      </c>
      <c r="S262">
        <v>234.5</v>
      </c>
      <c r="T262">
        <v>6.4</v>
      </c>
      <c r="U262">
        <v>1.4934436445157599</v>
      </c>
      <c r="V262">
        <v>3.3557465737978041E-2</v>
      </c>
      <c r="W262">
        <v>9.370525404260599</v>
      </c>
      <c r="X262">
        <v>0.49433482068884033</v>
      </c>
      <c r="Y262">
        <v>0.25574141828259211</v>
      </c>
      <c r="Z262">
        <v>4.618241874921078E-2</v>
      </c>
      <c r="AA262">
        <v>5.78586910988822E-3</v>
      </c>
      <c r="AB262">
        <v>0.42047229378092432</v>
      </c>
      <c r="AC262">
        <v>2.4657534246575339</v>
      </c>
      <c r="AD262">
        <v>8.6999999999999993</v>
      </c>
      <c r="AE262" s="13" t="s">
        <v>292</v>
      </c>
    </row>
    <row r="263" spans="1:31">
      <c r="A263" t="s">
        <v>517</v>
      </c>
      <c r="B263" t="s">
        <v>518</v>
      </c>
      <c r="C263">
        <v>0.09</v>
      </c>
      <c r="D263">
        <v>0.04</v>
      </c>
      <c r="E263">
        <v>0.09</v>
      </c>
      <c r="F263">
        <v>0.05</v>
      </c>
      <c r="G263">
        <v>0.15</v>
      </c>
      <c r="H263">
        <v>0.05</v>
      </c>
      <c r="I263">
        <v>1.1599999999999999</v>
      </c>
      <c r="J263">
        <v>1.1000000000000001</v>
      </c>
      <c r="K263">
        <v>1.1599999999999999</v>
      </c>
      <c r="L263">
        <v>0.11</v>
      </c>
      <c r="N263">
        <v>0.11</v>
      </c>
      <c r="O263">
        <v>349.7</v>
      </c>
      <c r="P263">
        <v>1.2</v>
      </c>
      <c r="Q263">
        <v>0.17</v>
      </c>
      <c r="R263">
        <v>0.06</v>
      </c>
      <c r="S263">
        <v>33.200000000000003</v>
      </c>
      <c r="T263">
        <v>2.5</v>
      </c>
      <c r="U263">
        <v>1.0211460027327799</v>
      </c>
      <c r="V263">
        <v>2.3590569103792321E-2</v>
      </c>
      <c r="W263">
        <v>1.2517494816962911</v>
      </c>
      <c r="X263">
        <v>0.11122827840663591</v>
      </c>
      <c r="Y263">
        <v>9.4258244103636424E-2</v>
      </c>
      <c r="Z263">
        <v>1.314781661343031E-2</v>
      </c>
      <c r="AA263">
        <v>1.4317980917315321E-3</v>
      </c>
      <c r="AB263">
        <v>5.7551700307875472E-2</v>
      </c>
      <c r="AC263">
        <v>13.88219178082192</v>
      </c>
      <c r="AD263">
        <v>11.2</v>
      </c>
      <c r="AE263" s="13" t="s">
        <v>292</v>
      </c>
    </row>
    <row r="264" spans="1:31">
      <c r="A264" t="s">
        <v>519</v>
      </c>
      <c r="B264" t="s">
        <v>518</v>
      </c>
      <c r="C264">
        <v>0.09</v>
      </c>
      <c r="D264">
        <v>0.04</v>
      </c>
      <c r="E264">
        <v>0.09</v>
      </c>
      <c r="F264">
        <v>0.05</v>
      </c>
      <c r="G264">
        <v>0.15</v>
      </c>
      <c r="H264">
        <v>0.05</v>
      </c>
      <c r="I264">
        <v>1.1599999999999999</v>
      </c>
      <c r="J264">
        <v>1.1000000000000001</v>
      </c>
      <c r="K264">
        <v>1.1599999999999999</v>
      </c>
      <c r="L264">
        <v>0.11</v>
      </c>
      <c r="N264">
        <v>0.11</v>
      </c>
      <c r="O264">
        <v>6005</v>
      </c>
      <c r="P264">
        <v>477</v>
      </c>
      <c r="Q264">
        <v>0.21</v>
      </c>
      <c r="R264">
        <v>7.0000000000000007E-2</v>
      </c>
      <c r="S264">
        <v>55.2</v>
      </c>
      <c r="T264">
        <v>3</v>
      </c>
      <c r="U264">
        <v>6.7967207665966809</v>
      </c>
      <c r="V264">
        <v>0.39237720199745019</v>
      </c>
      <c r="W264">
        <v>5.3271933672521659</v>
      </c>
      <c r="X264">
        <v>0.41281937512456118</v>
      </c>
      <c r="Y264">
        <v>0.28952137865500888</v>
      </c>
      <c r="Z264">
        <v>8.1922525890372244E-2</v>
      </c>
      <c r="AA264">
        <v>0.14105307999885011</v>
      </c>
      <c r="AB264">
        <v>0.24492843067826051</v>
      </c>
      <c r="AC264">
        <v>13.88219178082192</v>
      </c>
      <c r="AD264">
        <v>11.2</v>
      </c>
      <c r="AE264" s="13" t="s">
        <v>292</v>
      </c>
    </row>
    <row r="265" spans="1:31">
      <c r="A265" t="s">
        <v>520</v>
      </c>
      <c r="B265" t="s">
        <v>521</v>
      </c>
      <c r="C265">
        <v>0.19</v>
      </c>
      <c r="E265">
        <v>0.19</v>
      </c>
      <c r="F265">
        <v>0.03</v>
      </c>
      <c r="H265">
        <v>0.03</v>
      </c>
      <c r="I265">
        <v>0.97</v>
      </c>
      <c r="K265">
        <v>0.97</v>
      </c>
      <c r="L265">
        <v>0.08</v>
      </c>
      <c r="N265">
        <v>0.08</v>
      </c>
      <c r="O265">
        <v>1928</v>
      </c>
      <c r="P265">
        <v>46</v>
      </c>
      <c r="Q265">
        <v>0.53</v>
      </c>
      <c r="R265">
        <v>0.20499999999999999</v>
      </c>
      <c r="S265">
        <v>92</v>
      </c>
      <c r="T265">
        <v>65.5</v>
      </c>
      <c r="U265">
        <v>3.0023871189062401</v>
      </c>
      <c r="V265">
        <v>8.658341851200628E-2</v>
      </c>
      <c r="W265">
        <v>4.6803262459687041</v>
      </c>
      <c r="X265">
        <v>3.4140360350801848</v>
      </c>
      <c r="Y265">
        <v>3.332188794684241</v>
      </c>
      <c r="Z265">
        <v>0.70715817914684997</v>
      </c>
      <c r="AA265">
        <v>3.7222511638063713E-2</v>
      </c>
      <c r="AB265">
        <v>0.22517033485760091</v>
      </c>
      <c r="AC265">
        <v>5.7534246575342456</v>
      </c>
      <c r="AD265">
        <v>10.8</v>
      </c>
      <c r="AE265" s="13" t="s">
        <v>292</v>
      </c>
    </row>
    <row r="266" spans="1:31">
      <c r="A266" t="s">
        <v>522</v>
      </c>
      <c r="B266" t="s">
        <v>523</v>
      </c>
      <c r="C266">
        <v>0.13</v>
      </c>
      <c r="D266">
        <v>0.23</v>
      </c>
      <c r="E266">
        <v>0.13</v>
      </c>
      <c r="F266">
        <v>0.04</v>
      </c>
      <c r="G266">
        <v>0.03</v>
      </c>
      <c r="H266">
        <v>0.04</v>
      </c>
      <c r="I266">
        <v>1.53</v>
      </c>
      <c r="J266">
        <v>1.69</v>
      </c>
      <c r="K266">
        <v>1.53</v>
      </c>
      <c r="L266">
        <v>0.2</v>
      </c>
      <c r="M266">
        <v>0.12</v>
      </c>
      <c r="N266">
        <v>0.2</v>
      </c>
      <c r="O266">
        <v>1299</v>
      </c>
      <c r="P266">
        <v>48</v>
      </c>
      <c r="Q266">
        <v>0.32</v>
      </c>
      <c r="R266">
        <v>0.09</v>
      </c>
      <c r="S266">
        <v>24.8</v>
      </c>
      <c r="T266">
        <v>2.6</v>
      </c>
      <c r="U266">
        <v>2.7765559285399748</v>
      </c>
      <c r="V266">
        <v>9.4853217592924935E-2</v>
      </c>
      <c r="W266">
        <v>1.8808607138121261</v>
      </c>
      <c r="X266">
        <v>0.21813420677936879</v>
      </c>
      <c r="Y266">
        <v>0.19718701031901309</v>
      </c>
      <c r="Z266">
        <v>1.5359382782415779E-2</v>
      </c>
      <c r="AA266">
        <v>2.3166875612774439E-2</v>
      </c>
      <c r="AB266">
        <v>8.9034826689331395E-2</v>
      </c>
      <c r="AC266">
        <v>4.0136986301369859</v>
      </c>
      <c r="AD266">
        <v>4.8</v>
      </c>
      <c r="AE266" s="13" t="s">
        <v>1525</v>
      </c>
    </row>
    <row r="267" spans="1:31">
      <c r="A267" t="s">
        <v>525</v>
      </c>
      <c r="B267" t="s">
        <v>526</v>
      </c>
      <c r="C267">
        <v>0.17</v>
      </c>
      <c r="D267">
        <v>0.21</v>
      </c>
      <c r="E267">
        <v>0.17</v>
      </c>
      <c r="F267">
        <v>0.02</v>
      </c>
      <c r="G267">
        <v>0.05</v>
      </c>
      <c r="H267">
        <v>0.02</v>
      </c>
      <c r="I267">
        <v>1.07</v>
      </c>
      <c r="J267">
        <v>1.0900000000000001</v>
      </c>
      <c r="K267">
        <v>1.07</v>
      </c>
      <c r="L267">
        <v>0.09</v>
      </c>
      <c r="N267">
        <v>0.09</v>
      </c>
      <c r="O267">
        <v>386.3</v>
      </c>
      <c r="P267">
        <v>1.6</v>
      </c>
      <c r="Q267">
        <v>0.5</v>
      </c>
      <c r="R267">
        <v>0</v>
      </c>
      <c r="S267">
        <v>51.3</v>
      </c>
      <c r="T267">
        <v>2.2999999999999998</v>
      </c>
      <c r="U267">
        <v>1.0720592375925799</v>
      </c>
      <c r="V267">
        <v>2.6157357307317851E-2</v>
      </c>
      <c r="W267">
        <v>1.6960090881143131</v>
      </c>
      <c r="X267">
        <v>0.112023959226832</v>
      </c>
      <c r="Y267">
        <v>7.6039393814091985E-2</v>
      </c>
      <c r="Z267">
        <v>0</v>
      </c>
      <c r="AA267">
        <v>2.3415433697723722E-3</v>
      </c>
      <c r="AB267">
        <v>8.2230743666148493E-2</v>
      </c>
      <c r="AC267">
        <v>4.1890410958904107</v>
      </c>
      <c r="AD267">
        <v>10.6</v>
      </c>
      <c r="AE267" s="13" t="s">
        <v>1525</v>
      </c>
    </row>
    <row r="268" spans="1:31">
      <c r="A268" t="s">
        <v>527</v>
      </c>
      <c r="B268" t="s">
        <v>528</v>
      </c>
      <c r="C268">
        <v>0.15</v>
      </c>
      <c r="D268">
        <v>0.15</v>
      </c>
      <c r="E268">
        <v>0.15</v>
      </c>
      <c r="F268">
        <v>0.04</v>
      </c>
      <c r="G268">
        <v>0.04</v>
      </c>
      <c r="H268">
        <v>0.04</v>
      </c>
      <c r="I268">
        <v>1.26</v>
      </c>
      <c r="J268">
        <v>1.51</v>
      </c>
      <c r="K268">
        <v>1.26</v>
      </c>
      <c r="L268">
        <v>0.12</v>
      </c>
      <c r="M268">
        <v>0.11</v>
      </c>
      <c r="N268">
        <v>0.12</v>
      </c>
      <c r="O268">
        <v>2.1974</v>
      </c>
      <c r="P268">
        <v>2.9999999999999997E-4</v>
      </c>
      <c r="Q268">
        <v>7.0000000000000007E-2</v>
      </c>
      <c r="R268">
        <v>3.5000000000000003E-2</v>
      </c>
      <c r="S268">
        <v>144</v>
      </c>
      <c r="T268">
        <v>2.6</v>
      </c>
      <c r="U268">
        <v>3.5931953338511853E-2</v>
      </c>
      <c r="V268">
        <v>8.4216150645814464E-4</v>
      </c>
      <c r="W268">
        <v>1.08296818328863</v>
      </c>
      <c r="X268">
        <v>5.4660589735463533E-2</v>
      </c>
      <c r="Y268">
        <v>1.9553592198266929E-2</v>
      </c>
      <c r="Z268">
        <v>5.3326742017026276E-3</v>
      </c>
      <c r="AA268">
        <v>4.9284071324685047E-5</v>
      </c>
      <c r="AB268">
        <v>5.0764133591654513E-2</v>
      </c>
      <c r="AC268">
        <v>1.156164383561644</v>
      </c>
      <c r="AD268">
        <v>6.8</v>
      </c>
      <c r="AE268" s="13" t="s">
        <v>422</v>
      </c>
    </row>
    <row r="269" spans="1:31">
      <c r="A269" t="s">
        <v>529</v>
      </c>
      <c r="B269" t="s">
        <v>530</v>
      </c>
      <c r="C269">
        <v>0.22</v>
      </c>
      <c r="D269">
        <v>0.28999999999999998</v>
      </c>
      <c r="E269">
        <v>0.22</v>
      </c>
      <c r="F269">
        <v>0.03</v>
      </c>
      <c r="H269">
        <v>0.03</v>
      </c>
      <c r="I269">
        <v>0.97</v>
      </c>
      <c r="J269">
        <v>0.95</v>
      </c>
      <c r="K269">
        <v>0.97</v>
      </c>
      <c r="L269">
        <v>0.08</v>
      </c>
      <c r="N269">
        <v>0.08</v>
      </c>
      <c r="O269">
        <v>1057</v>
      </c>
      <c r="P269">
        <v>20</v>
      </c>
      <c r="Q269">
        <v>0.15</v>
      </c>
      <c r="R269">
        <v>0.17</v>
      </c>
      <c r="S269">
        <v>63</v>
      </c>
      <c r="T269">
        <v>20</v>
      </c>
      <c r="U269">
        <v>2.0477733431843288</v>
      </c>
      <c r="V269">
        <v>0.1233951596048628</v>
      </c>
      <c r="W269">
        <v>3.0703630653662581</v>
      </c>
      <c r="X269">
        <v>0.99113671921171687</v>
      </c>
      <c r="Y269">
        <v>0.97471843344960596</v>
      </c>
      <c r="Z269">
        <v>5.7117130194907662E-2</v>
      </c>
      <c r="AA269">
        <v>8.4816659264261365E-2</v>
      </c>
      <c r="AB269">
        <v>0.1477150615640124</v>
      </c>
      <c r="AC269">
        <v>4.484931506849315</v>
      </c>
      <c r="AD269">
        <v>3.88</v>
      </c>
      <c r="AE269" s="13" t="s">
        <v>115</v>
      </c>
    </row>
    <row r="270" spans="1:31" s="7" customFormat="1">
      <c r="A270" s="7" t="s">
        <v>531</v>
      </c>
      <c r="B270" s="7" t="s">
        <v>532</v>
      </c>
      <c r="U270" s="7">
        <v>0</v>
      </c>
      <c r="W270" s="7">
        <v>0</v>
      </c>
      <c r="Y270" s="7">
        <v>0</v>
      </c>
      <c r="Z270" s="7">
        <v>0</v>
      </c>
      <c r="AE270" s="11"/>
    </row>
    <row r="271" spans="1:31">
      <c r="A271" t="s">
        <v>533</v>
      </c>
      <c r="B271" t="s">
        <v>534</v>
      </c>
      <c r="C271">
        <v>-0.2</v>
      </c>
      <c r="D271">
        <v>-0.31</v>
      </c>
      <c r="E271">
        <v>-0.2</v>
      </c>
      <c r="F271">
        <v>0.01</v>
      </c>
      <c r="G271">
        <v>0.05</v>
      </c>
      <c r="H271">
        <v>0.01</v>
      </c>
      <c r="I271">
        <v>0.98</v>
      </c>
      <c r="J271">
        <v>0.88900000000000001</v>
      </c>
      <c r="K271">
        <v>0.98</v>
      </c>
      <c r="L271">
        <v>0.08</v>
      </c>
      <c r="M271">
        <v>0.03</v>
      </c>
      <c r="N271">
        <v>0.08</v>
      </c>
      <c r="O271">
        <v>39.845799999999997</v>
      </c>
      <c r="P271">
        <v>1.5E-3</v>
      </c>
      <c r="Q271">
        <v>3.7000000000000012E-2</v>
      </c>
      <c r="R271">
        <v>4.0000000000000001E-3</v>
      </c>
      <c r="S271">
        <v>67.28</v>
      </c>
      <c r="T271">
        <v>0.25</v>
      </c>
      <c r="U271">
        <v>0.2314217840614097</v>
      </c>
      <c r="V271">
        <v>5.1921584470560247E-3</v>
      </c>
      <c r="W271">
        <v>1.1595163850061201</v>
      </c>
      <c r="X271">
        <v>5.2207953294531137E-2</v>
      </c>
      <c r="Y271">
        <v>4.3085478039763684E-3</v>
      </c>
      <c r="Z271">
        <v>1.710753620253089E-4</v>
      </c>
      <c r="AA271">
        <v>1.406504372906617E-5</v>
      </c>
      <c r="AB271">
        <v>5.202958137847976E-2</v>
      </c>
      <c r="AC271">
        <v>9.213698630136987</v>
      </c>
      <c r="AD271">
        <v>2.57</v>
      </c>
      <c r="AE271" s="13" t="s">
        <v>1525</v>
      </c>
    </row>
    <row r="272" spans="1:31">
      <c r="A272" t="s">
        <v>535</v>
      </c>
      <c r="B272" t="s">
        <v>534</v>
      </c>
      <c r="C272">
        <v>-0.2</v>
      </c>
      <c r="D272">
        <v>-0.31</v>
      </c>
      <c r="E272">
        <v>-0.2</v>
      </c>
      <c r="F272">
        <v>0.01</v>
      </c>
      <c r="G272">
        <v>0.05</v>
      </c>
      <c r="H272">
        <v>0.01</v>
      </c>
      <c r="I272">
        <v>0.98</v>
      </c>
      <c r="J272">
        <v>0.88900000000000001</v>
      </c>
      <c r="K272">
        <v>0.98</v>
      </c>
      <c r="L272">
        <v>0.08</v>
      </c>
      <c r="M272">
        <v>0.03</v>
      </c>
      <c r="N272">
        <v>0.08</v>
      </c>
      <c r="O272">
        <v>102.54</v>
      </c>
      <c r="P272">
        <v>0.17</v>
      </c>
      <c r="Q272">
        <v>0.05</v>
      </c>
      <c r="R272">
        <v>4.9000000000000002E-2</v>
      </c>
      <c r="S272">
        <v>3.74</v>
      </c>
      <c r="T272">
        <v>0.28000000000000003</v>
      </c>
      <c r="U272">
        <v>0.43458834884582009</v>
      </c>
      <c r="V272">
        <v>9.7622037757174283E-3</v>
      </c>
      <c r="W272">
        <v>8.8270135631879534E-2</v>
      </c>
      <c r="X272">
        <v>7.7079973857128656E-3</v>
      </c>
      <c r="Y272">
        <v>6.6084593521193247E-3</v>
      </c>
      <c r="Z272">
        <v>2.2552211739546639E-4</v>
      </c>
      <c r="AA272">
        <v>4.8780713404263477E-5</v>
      </c>
      <c r="AB272">
        <v>3.9608394193792109E-3</v>
      </c>
      <c r="AC272">
        <v>9.213698630136987</v>
      </c>
      <c r="AD272">
        <v>2.57</v>
      </c>
      <c r="AE272" s="13" t="s">
        <v>1525</v>
      </c>
    </row>
    <row r="273" spans="1:31">
      <c r="A273" t="s">
        <v>536</v>
      </c>
      <c r="B273" t="s">
        <v>537</v>
      </c>
      <c r="C273">
        <v>0.12</v>
      </c>
      <c r="D273">
        <v>0.12</v>
      </c>
      <c r="E273">
        <v>0.12</v>
      </c>
      <c r="F273">
        <v>0.01</v>
      </c>
      <c r="G273">
        <v>0.01</v>
      </c>
      <c r="H273">
        <v>0.01</v>
      </c>
      <c r="I273">
        <v>1.07</v>
      </c>
      <c r="J273">
        <v>1.1200000000000001</v>
      </c>
      <c r="K273">
        <v>1.07</v>
      </c>
      <c r="L273">
        <v>0.09</v>
      </c>
      <c r="M273">
        <v>0.03</v>
      </c>
      <c r="N273">
        <v>0.09</v>
      </c>
      <c r="O273">
        <v>103.95</v>
      </c>
      <c r="P273">
        <v>0.13</v>
      </c>
      <c r="Q273">
        <v>0.307</v>
      </c>
      <c r="R273">
        <v>1.7000000000000001E-2</v>
      </c>
      <c r="S273">
        <v>242.7</v>
      </c>
      <c r="T273">
        <v>4.5999999999999996</v>
      </c>
      <c r="U273">
        <v>0.44274025619427532</v>
      </c>
      <c r="V273">
        <v>9.6618257329504683E-3</v>
      </c>
      <c r="W273">
        <v>5.5887544198071799</v>
      </c>
      <c r="X273">
        <v>0.26772196287526878</v>
      </c>
      <c r="Y273">
        <v>0.10592612414962101</v>
      </c>
      <c r="Z273">
        <v>3.2202790079142812E-2</v>
      </c>
      <c r="AA273">
        <v>2.3297677555713771E-3</v>
      </c>
      <c r="AB273">
        <v>0.24374629868317921</v>
      </c>
      <c r="AC273">
        <v>3.0301369863013701</v>
      </c>
      <c r="AD273">
        <v>15.3</v>
      </c>
      <c r="AE273" s="13" t="s">
        <v>109</v>
      </c>
    </row>
    <row r="274" spans="1:31">
      <c r="A274" t="s">
        <v>538</v>
      </c>
      <c r="B274" t="s">
        <v>539</v>
      </c>
      <c r="C274">
        <v>-0.13</v>
      </c>
      <c r="D274">
        <v>-0.14000000000000001</v>
      </c>
      <c r="E274">
        <v>-0.13</v>
      </c>
      <c r="F274">
        <v>0.03</v>
      </c>
      <c r="G274">
        <v>0.09</v>
      </c>
      <c r="H274">
        <v>0.03</v>
      </c>
      <c r="I274">
        <v>2.15</v>
      </c>
      <c r="J274">
        <v>1.9</v>
      </c>
      <c r="K274">
        <v>2.15</v>
      </c>
      <c r="L274">
        <v>0.23</v>
      </c>
      <c r="M274">
        <v>0.3</v>
      </c>
      <c r="N274">
        <v>0.23</v>
      </c>
      <c r="O274">
        <v>176.3</v>
      </c>
      <c r="P274">
        <v>0.39</v>
      </c>
      <c r="Q274">
        <v>0.112</v>
      </c>
      <c r="R274">
        <v>3.1</v>
      </c>
      <c r="S274">
        <v>70.599999999999994</v>
      </c>
      <c r="T274">
        <v>3.1</v>
      </c>
      <c r="U274">
        <v>0.79454613339876434</v>
      </c>
      <c r="V274">
        <v>2.835687300542989E-2</v>
      </c>
      <c r="W274">
        <v>3.2234193663656598</v>
      </c>
      <c r="X274">
        <v>0.27027879694525619</v>
      </c>
      <c r="Y274">
        <v>0.1415382441322032</v>
      </c>
      <c r="Z274">
        <v>1.279632096635535E-2</v>
      </c>
      <c r="AA274">
        <v>2.3768832537012811E-3</v>
      </c>
      <c r="AB274">
        <v>0.22988727264003159</v>
      </c>
      <c r="AC274">
        <v>3.8082191780821919</v>
      </c>
      <c r="AD274">
        <v>9.6999999999999993</v>
      </c>
      <c r="AE274" s="13" t="s">
        <v>28</v>
      </c>
    </row>
    <row r="275" spans="1:31">
      <c r="A275" t="s">
        <v>540</v>
      </c>
      <c r="B275" t="s">
        <v>541</v>
      </c>
      <c r="C275">
        <v>0.19</v>
      </c>
      <c r="D275">
        <v>0.19</v>
      </c>
      <c r="E275">
        <v>0.19</v>
      </c>
      <c r="F275">
        <v>0.01</v>
      </c>
      <c r="G275">
        <v>0.01</v>
      </c>
      <c r="H275">
        <v>0.01</v>
      </c>
      <c r="I275">
        <v>1.04</v>
      </c>
      <c r="J275">
        <v>1.02</v>
      </c>
      <c r="K275">
        <v>1.04</v>
      </c>
      <c r="L275">
        <v>0.09</v>
      </c>
      <c r="N275">
        <v>0.09</v>
      </c>
      <c r="O275">
        <v>5.7715199999999998</v>
      </c>
      <c r="P275">
        <v>4.4999999999999999E-4</v>
      </c>
      <c r="Q275">
        <v>0</v>
      </c>
      <c r="R275">
        <v>0.19</v>
      </c>
      <c r="S275">
        <v>2.2799999999999998</v>
      </c>
      <c r="T275">
        <v>0.15</v>
      </c>
      <c r="U275">
        <v>6.383642082283715E-2</v>
      </c>
      <c r="V275">
        <v>1.4323459716718339E-3</v>
      </c>
      <c r="W275">
        <v>2.421535240264272E-2</v>
      </c>
      <c r="X275">
        <v>5.5289726114146889E-3</v>
      </c>
      <c r="Y275">
        <v>5.3811894228094938E-3</v>
      </c>
      <c r="Z275">
        <v>6.5700568534301964E-4</v>
      </c>
      <c r="AA275">
        <v>3.495671061294647E-6</v>
      </c>
      <c r="AB275">
        <v>1.086586325759609E-3</v>
      </c>
      <c r="AC275">
        <v>9.2164383561643834</v>
      </c>
      <c r="AD275">
        <v>3.43</v>
      </c>
      <c r="AE275" s="13" t="s">
        <v>292</v>
      </c>
    </row>
    <row r="276" spans="1:31">
      <c r="A276" t="s">
        <v>542</v>
      </c>
      <c r="B276" t="s">
        <v>541</v>
      </c>
      <c r="C276">
        <v>0.19</v>
      </c>
      <c r="D276">
        <v>0.19</v>
      </c>
      <c r="E276">
        <v>0.19</v>
      </c>
      <c r="F276">
        <v>0.01</v>
      </c>
      <c r="G276">
        <v>0.01</v>
      </c>
      <c r="H276">
        <v>0.01</v>
      </c>
      <c r="I276">
        <v>1.04</v>
      </c>
      <c r="J276">
        <v>1.02</v>
      </c>
      <c r="K276">
        <v>1.04</v>
      </c>
      <c r="L276">
        <v>0.09</v>
      </c>
      <c r="N276">
        <v>0.09</v>
      </c>
      <c r="O276">
        <v>13.5052</v>
      </c>
      <c r="P276">
        <v>2.8999999999999998E-3</v>
      </c>
      <c r="Q276">
        <v>0</v>
      </c>
      <c r="R276">
        <v>0</v>
      </c>
      <c r="S276">
        <v>1.49</v>
      </c>
      <c r="T276">
        <v>0.17</v>
      </c>
      <c r="U276">
        <v>0.1124982057327002</v>
      </c>
      <c r="V276">
        <v>2.5240959544758439E-3</v>
      </c>
      <c r="W276">
        <v>1.8878329589871571E-2</v>
      </c>
      <c r="X276">
        <v>2.4366294659931629E-3</v>
      </c>
      <c r="Y276">
        <v>2.284638612787005E-3</v>
      </c>
      <c r="Z276">
        <v>0</v>
      </c>
      <c r="AA276">
        <v>1.8638360695911709E-6</v>
      </c>
      <c r="AB276">
        <v>8.4710453287885259E-4</v>
      </c>
      <c r="AC276">
        <v>9.2164383561643834</v>
      </c>
      <c r="AD276">
        <v>3.43</v>
      </c>
      <c r="AE276" s="13" t="s">
        <v>292</v>
      </c>
    </row>
    <row r="277" spans="1:31" s="7" customFormat="1">
      <c r="A277" s="7" t="s">
        <v>543</v>
      </c>
      <c r="B277" s="7" t="s">
        <v>544</v>
      </c>
      <c r="O277" s="7">
        <v>79.417900000000003</v>
      </c>
      <c r="P277" s="7">
        <v>2.0999999999999999E-3</v>
      </c>
      <c r="Q277" s="7">
        <v>0.47510000000000002</v>
      </c>
      <c r="R277" s="7">
        <v>1E-3</v>
      </c>
      <c r="U277" s="7">
        <v>0</v>
      </c>
      <c r="W277" s="7">
        <v>0</v>
      </c>
      <c r="Y277" s="7">
        <v>0</v>
      </c>
      <c r="Z277" s="7">
        <v>0</v>
      </c>
      <c r="AA277" s="7">
        <v>0</v>
      </c>
      <c r="AC277" s="7">
        <v>3.863287671232877</v>
      </c>
      <c r="AD277" s="7">
        <v>5.26</v>
      </c>
      <c r="AE277" s="11"/>
    </row>
    <row r="278" spans="1:31">
      <c r="A278" t="s">
        <v>545</v>
      </c>
      <c r="B278" t="s">
        <v>546</v>
      </c>
      <c r="C278">
        <v>0.1</v>
      </c>
      <c r="D278">
        <v>0.1</v>
      </c>
      <c r="E278">
        <v>0.1</v>
      </c>
      <c r="F278">
        <v>0.05</v>
      </c>
      <c r="G278">
        <v>0.05</v>
      </c>
      <c r="H278">
        <v>0.05</v>
      </c>
      <c r="I278">
        <v>0.93</v>
      </c>
      <c r="J278">
        <v>0.92700000000000005</v>
      </c>
      <c r="K278">
        <v>0.93</v>
      </c>
      <c r="L278">
        <v>0.08</v>
      </c>
      <c r="M278">
        <v>3.1E-2</v>
      </c>
      <c r="N278">
        <v>0.08</v>
      </c>
      <c r="O278">
        <v>44.235999999999997</v>
      </c>
      <c r="P278">
        <v>8.0000000000000002E-3</v>
      </c>
      <c r="Q278">
        <v>0.46860000000000002</v>
      </c>
      <c r="R278">
        <v>8.0999999999999996E-3</v>
      </c>
      <c r="S278">
        <v>145.33000000000001</v>
      </c>
      <c r="T278">
        <v>1.66</v>
      </c>
      <c r="U278">
        <v>0.23818693306411701</v>
      </c>
      <c r="V278">
        <v>6.9040287986005203E-3</v>
      </c>
      <c r="W278">
        <v>2.112735522770735</v>
      </c>
      <c r="X278">
        <v>0.1252544965742933</v>
      </c>
      <c r="Y278">
        <v>2.4132257399018919E-2</v>
      </c>
      <c r="Z278">
        <v>1.0275604106712339E-2</v>
      </c>
      <c r="AA278">
        <v>1.273614565976873E-4</v>
      </c>
      <c r="AB278">
        <v>0.1224774216098977</v>
      </c>
      <c r="AC278">
        <v>6.22</v>
      </c>
      <c r="AD278">
        <v>7.39</v>
      </c>
      <c r="AE278" s="13" t="s">
        <v>547</v>
      </c>
    </row>
    <row r="279" spans="1:31">
      <c r="A279" t="s">
        <v>548</v>
      </c>
      <c r="B279" t="s">
        <v>546</v>
      </c>
      <c r="C279">
        <v>0.1</v>
      </c>
      <c r="D279">
        <v>0.1</v>
      </c>
      <c r="E279">
        <v>0.1</v>
      </c>
      <c r="F279">
        <v>0.05</v>
      </c>
      <c r="G279">
        <v>0.05</v>
      </c>
      <c r="H279">
        <v>0.05</v>
      </c>
      <c r="I279">
        <v>0.93</v>
      </c>
      <c r="J279">
        <v>0.92700000000000005</v>
      </c>
      <c r="K279">
        <v>0.93</v>
      </c>
      <c r="L279">
        <v>0.08</v>
      </c>
      <c r="M279">
        <v>3.1E-2</v>
      </c>
      <c r="N279">
        <v>0.08</v>
      </c>
      <c r="O279">
        <v>1008</v>
      </c>
      <c r="P279">
        <v>18</v>
      </c>
      <c r="Q279">
        <v>0.13300000000000001</v>
      </c>
      <c r="R279">
        <v>1.0999999999999999E-2</v>
      </c>
      <c r="S279">
        <v>141.19999999999999</v>
      </c>
      <c r="T279">
        <v>4.0999999999999996</v>
      </c>
      <c r="U279">
        <v>1.914436889772962</v>
      </c>
      <c r="V279">
        <v>5.9988903198333762E-2</v>
      </c>
      <c r="W279">
        <v>6.5290212967116128</v>
      </c>
      <c r="X279">
        <v>0.42521049294414631</v>
      </c>
      <c r="Y279">
        <v>0.18958206314814169</v>
      </c>
      <c r="Z279">
        <v>9.7239653807084415E-3</v>
      </c>
      <c r="AA279">
        <v>3.8863222004235802E-2</v>
      </c>
      <c r="AB279">
        <v>0.37849398821516589</v>
      </c>
      <c r="AC279">
        <v>6.22</v>
      </c>
      <c r="AD279">
        <v>7.39</v>
      </c>
      <c r="AE279" s="13" t="s">
        <v>547</v>
      </c>
    </row>
    <row r="280" spans="1:31">
      <c r="A280" t="s">
        <v>549</v>
      </c>
      <c r="B280" t="s">
        <v>550</v>
      </c>
      <c r="C280">
        <v>0.16</v>
      </c>
      <c r="D280">
        <v>0.16</v>
      </c>
      <c r="E280">
        <v>0.16</v>
      </c>
      <c r="F280">
        <v>0.16</v>
      </c>
      <c r="G280">
        <v>0.16</v>
      </c>
      <c r="H280">
        <v>0.16</v>
      </c>
      <c r="J280">
        <v>0.57999999999999996</v>
      </c>
      <c r="K280">
        <v>0.57999999999999996</v>
      </c>
      <c r="M280">
        <v>0.08</v>
      </c>
      <c r="N280">
        <v>0.08</v>
      </c>
      <c r="O280">
        <v>86.54</v>
      </c>
      <c r="P280">
        <v>7.0000000000000007E-2</v>
      </c>
      <c r="Q280">
        <v>0.01</v>
      </c>
      <c r="R280">
        <v>6.5000000000000002E-2</v>
      </c>
      <c r="S280">
        <v>5.14</v>
      </c>
      <c r="T280">
        <v>0.44</v>
      </c>
      <c r="U280">
        <v>0.31946651841862123</v>
      </c>
      <c r="V280">
        <v>1.468912601749753E-2</v>
      </c>
      <c r="W280">
        <v>7.777544746426264E-2</v>
      </c>
      <c r="X280">
        <v>9.7711217105102173E-3</v>
      </c>
      <c r="Y280">
        <v>6.6578204055010824E-3</v>
      </c>
      <c r="Z280">
        <v>7.7783225786841325E-6</v>
      </c>
      <c r="AA280">
        <v>2.097019229064937E-5</v>
      </c>
      <c r="AB280">
        <v>7.1517652840701294E-3</v>
      </c>
      <c r="AC280">
        <v>1.646575342465753</v>
      </c>
      <c r="AD280">
        <v>3.3</v>
      </c>
      <c r="AE280" s="13" t="s">
        <v>551</v>
      </c>
    </row>
    <row r="281" spans="1:31">
      <c r="A281" t="s">
        <v>552</v>
      </c>
      <c r="B281" t="s">
        <v>553</v>
      </c>
      <c r="C281">
        <v>0.03</v>
      </c>
      <c r="D281">
        <v>-0.03</v>
      </c>
      <c r="E281">
        <v>0.03</v>
      </c>
      <c r="F281">
        <v>0.01</v>
      </c>
      <c r="H281">
        <v>0.01</v>
      </c>
      <c r="I281">
        <v>0.99</v>
      </c>
      <c r="J281">
        <v>0.92</v>
      </c>
      <c r="K281">
        <v>0.99</v>
      </c>
      <c r="L281">
        <v>0.08</v>
      </c>
      <c r="N281">
        <v>0.08</v>
      </c>
      <c r="O281">
        <v>528.4</v>
      </c>
      <c r="P281">
        <v>6.3</v>
      </c>
      <c r="Q281">
        <v>0.26</v>
      </c>
      <c r="R281">
        <v>0.05</v>
      </c>
      <c r="S281">
        <v>29.3</v>
      </c>
      <c r="T281">
        <v>1.8</v>
      </c>
      <c r="U281">
        <v>1.2754351221431111</v>
      </c>
      <c r="V281">
        <v>3.1724199550210337E-2</v>
      </c>
      <c r="W281">
        <v>1.1176092309450629</v>
      </c>
      <c r="X281">
        <v>8.8044999588557091E-2</v>
      </c>
      <c r="Y281">
        <v>6.8658587566590906E-2</v>
      </c>
      <c r="Z281">
        <v>1.558228228473383E-2</v>
      </c>
      <c r="AA281">
        <v>4.441671642981075E-3</v>
      </c>
      <c r="AB281">
        <v>5.2681916610205007E-2</v>
      </c>
      <c r="AC281">
        <v>4.6301369863013697</v>
      </c>
      <c r="AD281">
        <v>5.7</v>
      </c>
      <c r="AE281" s="13" t="s">
        <v>292</v>
      </c>
    </row>
    <row r="282" spans="1:31">
      <c r="A282" t="s">
        <v>554</v>
      </c>
      <c r="B282" t="s">
        <v>555</v>
      </c>
      <c r="C282">
        <v>0.24</v>
      </c>
      <c r="D282">
        <v>-0.03</v>
      </c>
      <c r="E282">
        <v>0.24</v>
      </c>
      <c r="F282">
        <v>0.02</v>
      </c>
      <c r="G282">
        <v>0.1</v>
      </c>
      <c r="H282">
        <v>0.02</v>
      </c>
      <c r="I282">
        <v>1.35</v>
      </c>
      <c r="J282">
        <v>1.38</v>
      </c>
      <c r="K282">
        <v>1.35</v>
      </c>
      <c r="L282">
        <v>0.09</v>
      </c>
      <c r="M282">
        <v>0.05</v>
      </c>
      <c r="N282">
        <v>0.09</v>
      </c>
      <c r="O282">
        <v>116.596</v>
      </c>
      <c r="P282">
        <v>2.3E-2</v>
      </c>
      <c r="Q282">
        <v>0.20699999999999999</v>
      </c>
      <c r="R282">
        <v>1.2999999999999999E-2</v>
      </c>
      <c r="S282">
        <v>171.5</v>
      </c>
      <c r="T282">
        <v>1.2</v>
      </c>
      <c r="U282">
        <v>0.51773416826226415</v>
      </c>
      <c r="V282">
        <v>1.395868529569042E-2</v>
      </c>
      <c r="W282">
        <v>4.9493898696313652</v>
      </c>
      <c r="X282">
        <v>0.26947614070037601</v>
      </c>
      <c r="Y282">
        <v>3.4631299379344817E-2</v>
      </c>
      <c r="Z282">
        <v>1.391505430091803E-2</v>
      </c>
      <c r="AA282">
        <v>3.25442745324372E-4</v>
      </c>
      <c r="AB282">
        <v>0.26687886551933832</v>
      </c>
      <c r="AC282">
        <v>10.945078787945199</v>
      </c>
      <c r="AD282">
        <v>2.17</v>
      </c>
      <c r="AE282" s="13" t="s">
        <v>1525</v>
      </c>
    </row>
    <row r="283" spans="1:31">
      <c r="A283" t="s">
        <v>556</v>
      </c>
      <c r="B283" t="s">
        <v>555</v>
      </c>
      <c r="C283">
        <v>0.24</v>
      </c>
      <c r="D283">
        <v>-0.03</v>
      </c>
      <c r="E283">
        <v>0.24</v>
      </c>
      <c r="F283">
        <v>0.02</v>
      </c>
      <c r="G283">
        <v>0.1</v>
      </c>
      <c r="H283">
        <v>0.02</v>
      </c>
      <c r="I283">
        <v>1.35</v>
      </c>
      <c r="J283">
        <v>1.38</v>
      </c>
      <c r="K283">
        <v>1.35</v>
      </c>
      <c r="L283">
        <v>0.09</v>
      </c>
      <c r="M283">
        <v>0.05</v>
      </c>
      <c r="N283">
        <v>0.09</v>
      </c>
      <c r="O283">
        <v>491.54</v>
      </c>
      <c r="P283">
        <v>0.79</v>
      </c>
      <c r="Q283">
        <v>0.23</v>
      </c>
      <c r="R283">
        <v>0.03</v>
      </c>
      <c r="S283">
        <v>47.9</v>
      </c>
      <c r="T283">
        <v>1.7</v>
      </c>
      <c r="U283">
        <v>1.35110873971898</v>
      </c>
      <c r="V283">
        <v>3.6455706115291232E-2</v>
      </c>
      <c r="W283">
        <v>2.2213780775984722</v>
      </c>
      <c r="X283">
        <v>0.14431236428023889</v>
      </c>
      <c r="Y283">
        <v>7.8838052858400898E-2</v>
      </c>
      <c r="Z283">
        <v>1.6183622358177021E-2</v>
      </c>
      <c r="AA283">
        <v>1.1900616303202141E-3</v>
      </c>
      <c r="AB283">
        <v>0.11978019045874121</v>
      </c>
      <c r="AC283">
        <v>10.945078787945199</v>
      </c>
      <c r="AD283">
        <v>2.17</v>
      </c>
      <c r="AE283" s="13" t="s">
        <v>1525</v>
      </c>
    </row>
    <row r="284" spans="1:31">
      <c r="A284" t="s">
        <v>557</v>
      </c>
      <c r="B284" t="s">
        <v>558</v>
      </c>
      <c r="C284">
        <v>0.25</v>
      </c>
      <c r="D284">
        <v>0.28999999999999998</v>
      </c>
      <c r="E284">
        <v>0.25</v>
      </c>
      <c r="F284">
        <v>0.02</v>
      </c>
      <c r="G284">
        <v>0.02</v>
      </c>
      <c r="H284">
        <v>0.02</v>
      </c>
      <c r="I284">
        <v>1.2</v>
      </c>
      <c r="J284">
        <v>1.22</v>
      </c>
      <c r="K284">
        <v>1.2</v>
      </c>
      <c r="L284">
        <v>0.11</v>
      </c>
      <c r="N284">
        <v>0.11</v>
      </c>
      <c r="O284">
        <v>1010</v>
      </c>
      <c r="P284">
        <v>28</v>
      </c>
      <c r="Q284">
        <v>0.52</v>
      </c>
      <c r="R284">
        <v>0.09</v>
      </c>
      <c r="S284">
        <v>17.5</v>
      </c>
      <c r="T284">
        <v>1</v>
      </c>
      <c r="U284">
        <v>2.112033033545937</v>
      </c>
      <c r="V284">
        <v>6.0939586938751067E-2</v>
      </c>
      <c r="W284">
        <v>0.83306471372150248</v>
      </c>
      <c r="X284">
        <v>7.215856265797746E-2</v>
      </c>
      <c r="Y284">
        <v>4.7603697926943002E-2</v>
      </c>
      <c r="Z284">
        <v>3.8593184380190222E-2</v>
      </c>
      <c r="AA284">
        <v>7.5708575086666932E-3</v>
      </c>
      <c r="AB284">
        <v>3.733623366819059E-2</v>
      </c>
      <c r="AC284">
        <v>5.9397260273972599</v>
      </c>
      <c r="AD284">
        <v>3.69</v>
      </c>
      <c r="AE284" s="13" t="s">
        <v>109</v>
      </c>
    </row>
    <row r="285" spans="1:31">
      <c r="A285" t="s">
        <v>559</v>
      </c>
      <c r="B285" t="s">
        <v>560</v>
      </c>
      <c r="C285">
        <v>0.03</v>
      </c>
      <c r="D285">
        <v>0.154</v>
      </c>
      <c r="E285">
        <v>0.03</v>
      </c>
      <c r="F285">
        <v>0.03</v>
      </c>
      <c r="G285">
        <v>0.04</v>
      </c>
      <c r="H285">
        <v>0.03</v>
      </c>
      <c r="I285">
        <v>1.37</v>
      </c>
      <c r="J285">
        <v>1.45</v>
      </c>
      <c r="K285">
        <v>1.37</v>
      </c>
      <c r="L285">
        <v>0.15</v>
      </c>
      <c r="M285">
        <v>0.06</v>
      </c>
      <c r="N285">
        <v>0.15</v>
      </c>
      <c r="O285">
        <v>331.5</v>
      </c>
      <c r="P285">
        <v>3</v>
      </c>
      <c r="Q285">
        <v>0.16</v>
      </c>
      <c r="R285">
        <v>0.08</v>
      </c>
      <c r="S285">
        <v>27.7</v>
      </c>
      <c r="T285">
        <v>2</v>
      </c>
      <c r="U285">
        <v>1.0390586966670581</v>
      </c>
      <c r="V285">
        <v>1.651620542191453E-2</v>
      </c>
      <c r="W285">
        <v>1.14264768939831</v>
      </c>
      <c r="X285">
        <v>9.0405506753239939E-2</v>
      </c>
      <c r="Y285">
        <v>8.2501638223704654E-2</v>
      </c>
      <c r="Z285">
        <v>1.5010150271242161E-2</v>
      </c>
      <c r="AA285">
        <v>3.4469010238259721E-3</v>
      </c>
      <c r="AB285">
        <v>3.3607284982303233E-2</v>
      </c>
      <c r="AC285">
        <v>7.5315068493150683</v>
      </c>
      <c r="AD285">
        <v>7</v>
      </c>
      <c r="AE285" s="13" t="s">
        <v>25</v>
      </c>
    </row>
    <row r="286" spans="1:31">
      <c r="A286" t="s">
        <v>561</v>
      </c>
      <c r="B286" t="s">
        <v>562</v>
      </c>
      <c r="C286">
        <v>0.36</v>
      </c>
      <c r="E286">
        <v>0.36</v>
      </c>
      <c r="F286">
        <v>0.05</v>
      </c>
      <c r="H286">
        <v>0.05</v>
      </c>
      <c r="I286">
        <v>1.27</v>
      </c>
      <c r="K286">
        <v>1.27</v>
      </c>
      <c r="L286">
        <v>0.14000000000000001</v>
      </c>
      <c r="N286">
        <v>0.14000000000000001</v>
      </c>
      <c r="O286">
        <v>2.8758911</v>
      </c>
      <c r="P286">
        <v>2.5000000000000002E-6</v>
      </c>
      <c r="Q286">
        <v>0</v>
      </c>
      <c r="R286">
        <v>0</v>
      </c>
      <c r="S286">
        <v>43.3</v>
      </c>
      <c r="T286">
        <v>1.2</v>
      </c>
      <c r="U286">
        <v>4.2767109303777168E-2</v>
      </c>
      <c r="V286">
        <v>1.0182645075344249E-3</v>
      </c>
      <c r="W286">
        <v>0.35334793797704211</v>
      </c>
      <c r="X286">
        <v>1.9468216844302819E-2</v>
      </c>
      <c r="Y286">
        <v>9.7925525536362718E-3</v>
      </c>
      <c r="Z286">
        <v>0</v>
      </c>
      <c r="AA286">
        <v>1.023879572424938E-7</v>
      </c>
      <c r="AB286">
        <v>1.682609228462106E-2</v>
      </c>
      <c r="AC286">
        <v>0.75894853698630138</v>
      </c>
      <c r="AD286">
        <v>3.8</v>
      </c>
      <c r="AE286" s="13" t="s">
        <v>563</v>
      </c>
    </row>
    <row r="287" spans="1:31">
      <c r="A287" t="s">
        <v>564</v>
      </c>
      <c r="B287" t="s">
        <v>565</v>
      </c>
      <c r="C287">
        <v>0.32</v>
      </c>
      <c r="D287">
        <v>0.26</v>
      </c>
      <c r="E287">
        <v>0.32</v>
      </c>
      <c r="F287">
        <v>0.02</v>
      </c>
      <c r="G287">
        <v>0.05</v>
      </c>
      <c r="H287">
        <v>0.02</v>
      </c>
      <c r="I287">
        <v>1.24</v>
      </c>
      <c r="J287">
        <v>1.1000000000000001</v>
      </c>
      <c r="K287">
        <v>1.24</v>
      </c>
      <c r="L287">
        <v>0.12</v>
      </c>
      <c r="M287">
        <v>0.1</v>
      </c>
      <c r="N287">
        <v>0.12</v>
      </c>
      <c r="O287">
        <v>4.0720599999999996</v>
      </c>
      <c r="P287">
        <v>3.2004100000000002E-4</v>
      </c>
      <c r="Q287">
        <v>1.23E-2</v>
      </c>
      <c r="R287">
        <v>1.04E-2</v>
      </c>
      <c r="S287">
        <v>149.28</v>
      </c>
      <c r="T287">
        <v>1.65</v>
      </c>
      <c r="U287">
        <v>5.3926237276864457E-2</v>
      </c>
      <c r="V287">
        <v>1.28544453448485E-3</v>
      </c>
      <c r="W287">
        <v>1.3706790423232289</v>
      </c>
      <c r="X287">
        <v>7.0826708593499307E-2</v>
      </c>
      <c r="Y287">
        <v>2.748687919097385E-2</v>
      </c>
      <c r="Z287">
        <v>2.1936480416158199E-4</v>
      </c>
      <c r="AA287">
        <v>7.8542512248384118E-4</v>
      </c>
      <c r="AB287">
        <v>6.527043058682043E-2</v>
      </c>
      <c r="AC287">
        <v>0.78356164383561644</v>
      </c>
      <c r="AD287">
        <v>4.72</v>
      </c>
      <c r="AE287" s="13" t="s">
        <v>1525</v>
      </c>
    </row>
    <row r="288" spans="1:31">
      <c r="A288" t="s">
        <v>566</v>
      </c>
      <c r="B288" t="s">
        <v>567</v>
      </c>
      <c r="C288">
        <v>-0.04</v>
      </c>
      <c r="D288">
        <v>0.09</v>
      </c>
      <c r="E288">
        <v>-0.04</v>
      </c>
      <c r="F288">
        <v>0.03</v>
      </c>
      <c r="G288">
        <v>0.03</v>
      </c>
      <c r="H288">
        <v>0.03</v>
      </c>
      <c r="I288">
        <v>1.45</v>
      </c>
      <c r="J288">
        <v>1.61</v>
      </c>
      <c r="K288">
        <v>1.45</v>
      </c>
      <c r="L288">
        <v>0.14000000000000001</v>
      </c>
      <c r="M288">
        <v>0.11</v>
      </c>
      <c r="N288">
        <v>0.14000000000000001</v>
      </c>
      <c r="O288">
        <v>431.8</v>
      </c>
      <c r="P288">
        <v>3.1</v>
      </c>
      <c r="Q288">
        <v>0.10100000000000001</v>
      </c>
      <c r="R288">
        <v>3.5999999999999997E-2</v>
      </c>
      <c r="S288">
        <v>60.7</v>
      </c>
      <c r="T288">
        <v>1.9</v>
      </c>
      <c r="U288">
        <v>1.2718394561863791</v>
      </c>
      <c r="V288">
        <v>3.2302622474830553E-2</v>
      </c>
      <c r="W288">
        <v>2.902762171857773</v>
      </c>
      <c r="X288">
        <v>0.171427192075184</v>
      </c>
      <c r="Y288">
        <v>9.086075990988085E-2</v>
      </c>
      <c r="Z288">
        <v>1.0663218751357459E-2</v>
      </c>
      <c r="AA288">
        <v>6.9465514379798482E-3</v>
      </c>
      <c r="AB288">
        <v>0.14480899723553509</v>
      </c>
      <c r="AC288">
        <v>3.4904109589041101</v>
      </c>
      <c r="AD288">
        <v>4.7</v>
      </c>
      <c r="AE288" s="13" t="s">
        <v>25</v>
      </c>
    </row>
    <row r="289" spans="1:31">
      <c r="A289" t="s">
        <v>568</v>
      </c>
      <c r="B289" t="s">
        <v>569</v>
      </c>
      <c r="C289">
        <v>-0.36</v>
      </c>
      <c r="E289">
        <v>-0.36</v>
      </c>
      <c r="F289">
        <v>0.01</v>
      </c>
      <c r="H289">
        <v>0.01</v>
      </c>
      <c r="I289">
        <v>0.86</v>
      </c>
      <c r="K289">
        <v>0.86</v>
      </c>
      <c r="L289">
        <v>0.06</v>
      </c>
      <c r="N289">
        <v>0.06</v>
      </c>
      <c r="O289">
        <v>1096.2</v>
      </c>
      <c r="P289">
        <v>27.234000000000002</v>
      </c>
      <c r="Q289">
        <v>0</v>
      </c>
      <c r="R289">
        <v>0</v>
      </c>
      <c r="S289">
        <v>3.85</v>
      </c>
      <c r="T289">
        <v>0.42</v>
      </c>
      <c r="U289">
        <v>1.9792984149657791</v>
      </c>
      <c r="V289">
        <v>5.6351274499246408E-2</v>
      </c>
      <c r="W289">
        <v>0.17657940033281741</v>
      </c>
      <c r="X289">
        <v>2.0991116867013739E-2</v>
      </c>
      <c r="Y289">
        <v>1.9263207309034618E-2</v>
      </c>
      <c r="Z289">
        <v>0</v>
      </c>
      <c r="AA289">
        <v>1.450013323900872E-3</v>
      </c>
      <c r="AB289">
        <v>8.2129953643170876E-3</v>
      </c>
      <c r="AC289">
        <v>5.8328767123287673</v>
      </c>
      <c r="AD289">
        <v>1.73</v>
      </c>
      <c r="AE289" s="13" t="s">
        <v>292</v>
      </c>
    </row>
    <row r="290" spans="1:31">
      <c r="A290" t="s">
        <v>570</v>
      </c>
      <c r="B290" t="s">
        <v>571</v>
      </c>
      <c r="C290">
        <v>-0.03</v>
      </c>
      <c r="D290">
        <v>-0.13</v>
      </c>
      <c r="E290">
        <v>-0.03</v>
      </c>
      <c r="F290">
        <v>0.02</v>
      </c>
      <c r="H290">
        <v>0.02</v>
      </c>
      <c r="I290">
        <v>1</v>
      </c>
      <c r="J290">
        <v>0.94</v>
      </c>
      <c r="K290">
        <v>1</v>
      </c>
      <c r="L290">
        <v>0.08</v>
      </c>
      <c r="M290">
        <v>0.8</v>
      </c>
      <c r="N290">
        <v>0.08</v>
      </c>
      <c r="O290">
        <v>5894</v>
      </c>
      <c r="P290">
        <v>3541</v>
      </c>
      <c r="Q290">
        <v>0.38</v>
      </c>
      <c r="R290">
        <v>0.3</v>
      </c>
      <c r="S290">
        <v>31.1</v>
      </c>
      <c r="T290">
        <v>5.55</v>
      </c>
      <c r="U290">
        <v>6.4099105543852453</v>
      </c>
      <c r="V290">
        <v>2.5715665623185369</v>
      </c>
      <c r="W290">
        <v>2.5731013494582431</v>
      </c>
      <c r="X290">
        <v>0.77977539478944979</v>
      </c>
      <c r="Y290">
        <v>0.45918689676827162</v>
      </c>
      <c r="Z290">
        <v>0.34283959074128062</v>
      </c>
      <c r="AA290">
        <v>0.51528966623864081</v>
      </c>
      <c r="AB290">
        <v>0.118889171262097</v>
      </c>
      <c r="AC290">
        <v>14.520547945205481</v>
      </c>
      <c r="AD290">
        <v>15.3</v>
      </c>
      <c r="AE290" s="13" t="s">
        <v>1525</v>
      </c>
    </row>
    <row r="291" spans="1:31">
      <c r="A291" t="s">
        <v>572</v>
      </c>
      <c r="B291" t="s">
        <v>573</v>
      </c>
      <c r="C291">
        <v>0.28999999999999998</v>
      </c>
      <c r="D291">
        <v>0.16</v>
      </c>
      <c r="E291">
        <v>0.28999999999999998</v>
      </c>
      <c r="F291">
        <v>0.02</v>
      </c>
      <c r="H291">
        <v>0.02</v>
      </c>
      <c r="I291">
        <v>1.08</v>
      </c>
      <c r="J291">
        <v>1.0229999999999999</v>
      </c>
      <c r="K291">
        <v>1.08</v>
      </c>
      <c r="L291">
        <v>0.09</v>
      </c>
      <c r="N291">
        <v>0.09</v>
      </c>
      <c r="O291">
        <v>2097</v>
      </c>
      <c r="P291">
        <v>930</v>
      </c>
      <c r="Q291">
        <v>0.6</v>
      </c>
      <c r="R291">
        <v>0.24</v>
      </c>
      <c r="S291">
        <v>58</v>
      </c>
      <c r="T291">
        <v>18</v>
      </c>
      <c r="U291">
        <v>3.291129433068035</v>
      </c>
      <c r="V291">
        <v>0.97644418762615692</v>
      </c>
      <c r="W291">
        <v>3.07522419985114</v>
      </c>
      <c r="X291">
        <v>1.2725311279543949</v>
      </c>
      <c r="Y291">
        <v>0.954379924091733</v>
      </c>
      <c r="Z291">
        <v>0.69192544496650643</v>
      </c>
      <c r="AA291">
        <v>0.45461111204284849</v>
      </c>
      <c r="AB291">
        <v>0.151862923449439</v>
      </c>
      <c r="AC291">
        <v>5.7589041095890412</v>
      </c>
      <c r="AD291">
        <v>3.58</v>
      </c>
      <c r="AE291" s="13" t="s">
        <v>115</v>
      </c>
    </row>
    <row r="292" spans="1:31">
      <c r="A292" t="s">
        <v>574</v>
      </c>
      <c r="B292" t="s">
        <v>575</v>
      </c>
      <c r="C292">
        <v>-0.3</v>
      </c>
      <c r="D292">
        <v>-0.46</v>
      </c>
      <c r="E292">
        <v>-0.3</v>
      </c>
      <c r="F292">
        <v>0.02</v>
      </c>
      <c r="G292">
        <v>0.03</v>
      </c>
      <c r="H292">
        <v>0.02</v>
      </c>
      <c r="I292">
        <v>1.4</v>
      </c>
      <c r="J292">
        <v>0.92700000000000005</v>
      </c>
      <c r="K292">
        <v>1.4</v>
      </c>
      <c r="L292">
        <v>0.1</v>
      </c>
      <c r="M292">
        <v>6.5000000000000002E-2</v>
      </c>
      <c r="N292">
        <v>0.1</v>
      </c>
      <c r="O292">
        <v>689</v>
      </c>
      <c r="P292">
        <v>13</v>
      </c>
      <c r="Q292">
        <v>0.22</v>
      </c>
      <c r="R292">
        <v>0.11</v>
      </c>
      <c r="S292">
        <v>36.6</v>
      </c>
      <c r="T292">
        <v>1.8</v>
      </c>
      <c r="U292">
        <v>1.708678088379578</v>
      </c>
      <c r="V292">
        <v>4.601121469677618E-2</v>
      </c>
      <c r="W292">
        <v>1.9899844022832811</v>
      </c>
      <c r="X292">
        <v>0.13680088022838671</v>
      </c>
      <c r="Y292">
        <v>9.7868085358194148E-2</v>
      </c>
      <c r="Z292">
        <v>0</v>
      </c>
      <c r="AA292">
        <v>1.251562517159297E-2</v>
      </c>
      <c r="AB292">
        <v>9.476116201348958E-2</v>
      </c>
      <c r="AC292">
        <v>4.0493150684931507</v>
      </c>
      <c r="AD292">
        <v>4.7</v>
      </c>
      <c r="AE292" s="13" t="s">
        <v>28</v>
      </c>
    </row>
    <row r="293" spans="1:31">
      <c r="A293" t="s">
        <v>576</v>
      </c>
      <c r="B293" t="s">
        <v>577</v>
      </c>
      <c r="C293">
        <v>-0.01</v>
      </c>
      <c r="D293">
        <v>-0.01</v>
      </c>
      <c r="E293">
        <v>-0.01</v>
      </c>
      <c r="F293">
        <v>0.01</v>
      </c>
      <c r="G293">
        <v>0.01</v>
      </c>
      <c r="H293">
        <v>0.01</v>
      </c>
      <c r="I293">
        <v>1.08</v>
      </c>
      <c r="J293">
        <v>1.1200000000000001</v>
      </c>
      <c r="K293">
        <v>1.08</v>
      </c>
      <c r="L293">
        <v>0.09</v>
      </c>
      <c r="M293">
        <v>0.03</v>
      </c>
      <c r="N293">
        <v>0.09</v>
      </c>
      <c r="O293">
        <v>499.4</v>
      </c>
      <c r="P293">
        <v>3.6</v>
      </c>
      <c r="Q293">
        <v>0.34</v>
      </c>
      <c r="R293">
        <v>2.1000000000000001E-2</v>
      </c>
      <c r="S293">
        <v>69.150000000000006</v>
      </c>
      <c r="T293">
        <v>1.2</v>
      </c>
      <c r="U293">
        <v>1.2644792321400771</v>
      </c>
      <c r="V293">
        <v>2.798669211943405E-2</v>
      </c>
      <c r="W293">
        <v>2.6715218072746558</v>
      </c>
      <c r="X293">
        <v>0.12641667384207081</v>
      </c>
      <c r="Y293">
        <v>4.6360465202163241E-2</v>
      </c>
      <c r="Z293">
        <v>2.156791689726487E-2</v>
      </c>
      <c r="AA293">
        <v>6.419355564136143E-3</v>
      </c>
      <c r="AB293">
        <v>0.1154361274748308</v>
      </c>
      <c r="AC293">
        <v>4.9068493150684933</v>
      </c>
      <c r="AD293">
        <v>3.9</v>
      </c>
      <c r="AE293" s="13" t="s">
        <v>109</v>
      </c>
    </row>
    <row r="294" spans="1:31">
      <c r="A294" t="s">
        <v>578</v>
      </c>
      <c r="B294" t="s">
        <v>579</v>
      </c>
      <c r="C294">
        <v>0.28000000000000003</v>
      </c>
      <c r="E294">
        <v>0.28000000000000003</v>
      </c>
      <c r="F294">
        <v>0.03</v>
      </c>
      <c r="H294">
        <v>0.03</v>
      </c>
      <c r="I294">
        <v>0.95</v>
      </c>
      <c r="K294">
        <v>0.95</v>
      </c>
      <c r="L294">
        <v>7.0000000000000007E-2</v>
      </c>
      <c r="N294">
        <v>7.0000000000000007E-2</v>
      </c>
      <c r="O294">
        <v>18.596</v>
      </c>
      <c r="P294">
        <v>2.0500000000000001E-2</v>
      </c>
      <c r="Q294">
        <v>0.38</v>
      </c>
      <c r="R294">
        <v>0.15</v>
      </c>
      <c r="S294">
        <v>1.78</v>
      </c>
      <c r="T294">
        <v>0.31</v>
      </c>
      <c r="U294">
        <v>0.13462541856280549</v>
      </c>
      <c r="V294">
        <v>3.3433023248185798E-3</v>
      </c>
      <c r="W294">
        <v>2.0590044934044101E-2</v>
      </c>
      <c r="X294">
        <v>3.9730670405609724E-3</v>
      </c>
      <c r="Y294">
        <v>3.5859067019964452E-3</v>
      </c>
      <c r="Z294">
        <v>1.3717070608234151E-3</v>
      </c>
      <c r="AA294">
        <v>7.7506084393583989E-6</v>
      </c>
      <c r="AB294">
        <v>1.0222008123284311E-3</v>
      </c>
      <c r="AC294">
        <v>5.2712328767123289</v>
      </c>
      <c r="AD294">
        <v>1.24</v>
      </c>
      <c r="AE294" s="13" t="s">
        <v>292</v>
      </c>
    </row>
    <row r="295" spans="1:31">
      <c r="A295" t="s">
        <v>580</v>
      </c>
      <c r="B295" t="s">
        <v>581</v>
      </c>
      <c r="C295">
        <v>-0.13</v>
      </c>
      <c r="D295">
        <v>-0.105</v>
      </c>
      <c r="E295">
        <v>-0.13</v>
      </c>
      <c r="F295">
        <v>0.02</v>
      </c>
      <c r="G295">
        <v>0.03</v>
      </c>
      <c r="H295">
        <v>0.02</v>
      </c>
      <c r="I295">
        <v>0.87</v>
      </c>
      <c r="J295">
        <v>0.88</v>
      </c>
      <c r="K295">
        <v>0.87</v>
      </c>
      <c r="L295">
        <v>0.06</v>
      </c>
      <c r="N295">
        <v>0.06</v>
      </c>
      <c r="O295">
        <v>3538</v>
      </c>
      <c r="P295">
        <v>300</v>
      </c>
      <c r="Q295">
        <v>0.26</v>
      </c>
      <c r="R295">
        <v>0.15</v>
      </c>
      <c r="S295">
        <v>14.0318</v>
      </c>
      <c r="T295">
        <v>0.74974099999999999</v>
      </c>
      <c r="U295">
        <v>4.2869338287183414</v>
      </c>
      <c r="V295">
        <v>0.1208418077023264</v>
      </c>
      <c r="W295">
        <v>0.98924608962217997</v>
      </c>
      <c r="X295">
        <v>6.8215778733168961E-2</v>
      </c>
      <c r="Y295">
        <v>5.2856964358059748E-2</v>
      </c>
      <c r="Z295">
        <v>1.962506670365744E-3</v>
      </c>
      <c r="AA295">
        <v>9.1457445685693955E-3</v>
      </c>
      <c r="AB295">
        <v>4.2095578281794888E-2</v>
      </c>
      <c r="AC295">
        <v>10.37808219178082</v>
      </c>
      <c r="AD295">
        <v>2.6617600000000001</v>
      </c>
      <c r="AE295" s="13" t="s">
        <v>28</v>
      </c>
    </row>
    <row r="296" spans="1:31">
      <c r="A296" t="s">
        <v>582</v>
      </c>
      <c r="B296" t="s">
        <v>583</v>
      </c>
      <c r="C296">
        <v>0.25</v>
      </c>
      <c r="D296">
        <v>0.26</v>
      </c>
      <c r="E296">
        <v>0.25</v>
      </c>
      <c r="F296">
        <v>0.02</v>
      </c>
      <c r="G296">
        <v>0.04</v>
      </c>
      <c r="H296">
        <v>0.02</v>
      </c>
      <c r="I296">
        <v>1.1000000000000001</v>
      </c>
      <c r="J296">
        <v>1.06</v>
      </c>
      <c r="K296">
        <v>1.1000000000000001</v>
      </c>
      <c r="L296">
        <v>0.1</v>
      </c>
      <c r="M296">
        <v>0.09</v>
      </c>
      <c r="N296">
        <v>0.1</v>
      </c>
      <c r="O296">
        <v>163.91</v>
      </c>
      <c r="P296">
        <v>0.01</v>
      </c>
      <c r="Q296">
        <v>0.61</v>
      </c>
      <c r="R296">
        <v>0.02</v>
      </c>
      <c r="S296">
        <v>225</v>
      </c>
      <c r="T296">
        <v>2</v>
      </c>
      <c r="U296">
        <v>0.60358282979420241</v>
      </c>
      <c r="V296">
        <v>1.4766572810012439E-2</v>
      </c>
      <c r="W296">
        <v>5.0837465545784761</v>
      </c>
      <c r="X296">
        <v>0.29303476536216222</v>
      </c>
      <c r="Y296">
        <v>4.5188858262919789E-2</v>
      </c>
      <c r="Z296">
        <v>0.14816461530305161</v>
      </c>
      <c r="AA296">
        <v>1.033659988324688E-4</v>
      </c>
      <c r="AB296">
        <v>0.24874600878671441</v>
      </c>
      <c r="AC296">
        <v>3.5945205479452049</v>
      </c>
      <c r="AD296">
        <v>4.3600000000000003</v>
      </c>
      <c r="AE296" s="13" t="s">
        <v>115</v>
      </c>
    </row>
    <row r="297" spans="1:31" s="7" customFormat="1">
      <c r="A297" s="7" t="s">
        <v>584</v>
      </c>
      <c r="B297" s="7" t="s">
        <v>585</v>
      </c>
      <c r="O297" s="7">
        <v>1835.9</v>
      </c>
      <c r="P297" s="7">
        <v>2</v>
      </c>
      <c r="Q297" s="7">
        <v>0.16500000000000001</v>
      </c>
      <c r="R297" s="7">
        <v>2E-3</v>
      </c>
      <c r="U297" s="7">
        <v>0</v>
      </c>
      <c r="W297" s="7">
        <v>0</v>
      </c>
      <c r="Y297" s="7">
        <v>0</v>
      </c>
      <c r="Z297" s="7">
        <v>0</v>
      </c>
      <c r="AA297" s="7">
        <v>0</v>
      </c>
      <c r="AE297" s="11"/>
    </row>
    <row r="298" spans="1:31">
      <c r="A298" t="s">
        <v>586</v>
      </c>
      <c r="B298" t="s">
        <v>587</v>
      </c>
      <c r="C298">
        <v>-0.26</v>
      </c>
      <c r="D298">
        <v>-0.22</v>
      </c>
      <c r="E298">
        <v>-0.26</v>
      </c>
      <c r="F298">
        <v>0.01</v>
      </c>
      <c r="H298">
        <v>0.01</v>
      </c>
      <c r="I298">
        <v>1.08</v>
      </c>
      <c r="J298">
        <v>1.718</v>
      </c>
      <c r="K298">
        <v>1.08</v>
      </c>
      <c r="L298">
        <v>0.09</v>
      </c>
      <c r="M298">
        <v>2.5999999999999999E-2</v>
      </c>
      <c r="N298">
        <v>0.09</v>
      </c>
      <c r="O298">
        <v>408.6</v>
      </c>
      <c r="P298">
        <v>0.5</v>
      </c>
      <c r="Q298">
        <v>0.46</v>
      </c>
      <c r="R298">
        <v>0.02</v>
      </c>
      <c r="S298">
        <v>48.3</v>
      </c>
      <c r="T298">
        <v>1</v>
      </c>
      <c r="U298">
        <v>1.0888032456371559</v>
      </c>
      <c r="V298">
        <v>3.1725152759521057E-2</v>
      </c>
      <c r="W298">
        <v>1.596570859703544</v>
      </c>
      <c r="X298">
        <v>0.100448732838664</v>
      </c>
      <c r="Y298">
        <v>3.3055297302350801E-2</v>
      </c>
      <c r="Z298">
        <v>1.8630710184262558E-2</v>
      </c>
      <c r="AA298">
        <v>6.5123627822791057E-4</v>
      </c>
      <c r="AB298">
        <v>9.3004127749720999E-2</v>
      </c>
      <c r="AC298">
        <v>11.257534246575339</v>
      </c>
      <c r="AD298">
        <v>3.2</v>
      </c>
      <c r="AE298" s="13" t="s">
        <v>1525</v>
      </c>
    </row>
    <row r="299" spans="1:31">
      <c r="A299" t="s">
        <v>588</v>
      </c>
      <c r="B299" t="s">
        <v>587</v>
      </c>
      <c r="C299">
        <v>-0.26</v>
      </c>
      <c r="D299">
        <v>-0.22</v>
      </c>
      <c r="E299">
        <v>-0.26</v>
      </c>
      <c r="F299">
        <v>0.01</v>
      </c>
      <c r="H299">
        <v>0.01</v>
      </c>
      <c r="I299">
        <v>1.08</v>
      </c>
      <c r="J299">
        <v>1.718</v>
      </c>
      <c r="K299">
        <v>1.08</v>
      </c>
      <c r="L299">
        <v>0.09</v>
      </c>
      <c r="M299">
        <v>2.5999999999999999E-2</v>
      </c>
      <c r="N299">
        <v>0.09</v>
      </c>
      <c r="O299">
        <v>3452</v>
      </c>
      <c r="P299">
        <v>105</v>
      </c>
      <c r="Q299">
        <v>0.06</v>
      </c>
      <c r="R299">
        <v>0.05</v>
      </c>
      <c r="S299">
        <v>24.2</v>
      </c>
      <c r="T299">
        <v>1.1000000000000001</v>
      </c>
      <c r="U299">
        <v>4.5164550259104237</v>
      </c>
      <c r="V299">
        <v>0.160288832577237</v>
      </c>
      <c r="W299">
        <v>1.83157255299216</v>
      </c>
      <c r="X299">
        <v>0.13671099066320089</v>
      </c>
      <c r="Y299">
        <v>8.3253297863280035E-2</v>
      </c>
      <c r="Z299">
        <v>5.5145701113774393E-3</v>
      </c>
      <c r="AA299">
        <v>1.8570405375065369E-2</v>
      </c>
      <c r="AB299">
        <v>0.10669354677624231</v>
      </c>
      <c r="AC299">
        <v>11.257534246575339</v>
      </c>
      <c r="AD299">
        <v>3.2</v>
      </c>
      <c r="AE299" s="13" t="s">
        <v>1525</v>
      </c>
    </row>
    <row r="300" spans="1:31">
      <c r="A300" t="s">
        <v>589</v>
      </c>
      <c r="B300" t="s">
        <v>590</v>
      </c>
      <c r="C300">
        <v>0.06</v>
      </c>
      <c r="D300">
        <v>0.1</v>
      </c>
      <c r="E300">
        <v>0.06</v>
      </c>
      <c r="F300">
        <v>0.03</v>
      </c>
      <c r="G300">
        <v>7.0000000000000007E-2</v>
      </c>
      <c r="H300">
        <v>0.03</v>
      </c>
      <c r="I300">
        <v>1.56</v>
      </c>
      <c r="J300">
        <v>1.5</v>
      </c>
      <c r="K300">
        <v>1.56</v>
      </c>
      <c r="L300">
        <v>0.18</v>
      </c>
      <c r="M300">
        <v>0.2</v>
      </c>
      <c r="N300">
        <v>0.18</v>
      </c>
      <c r="O300">
        <v>818.8</v>
      </c>
      <c r="P300">
        <v>12</v>
      </c>
      <c r="Q300">
        <v>0.04</v>
      </c>
      <c r="R300">
        <v>0.04</v>
      </c>
      <c r="S300">
        <v>40.5</v>
      </c>
      <c r="T300">
        <v>3.1</v>
      </c>
      <c r="U300">
        <v>2.0751434958187152</v>
      </c>
      <c r="V300">
        <v>0.1198256583761964</v>
      </c>
      <c r="W300">
        <v>2.00946597026469</v>
      </c>
      <c r="X300">
        <v>0.56085697630060793</v>
      </c>
      <c r="Y300">
        <v>0.54293024662431055</v>
      </c>
      <c r="Z300">
        <v>6.0338283563147526E-3</v>
      </c>
      <c r="AA300">
        <v>4.7682243362212981E-2</v>
      </c>
      <c r="AB300">
        <v>0.13220170857004529</v>
      </c>
      <c r="AC300">
        <v>3.9068493150684929</v>
      </c>
      <c r="AD300">
        <v>10.9</v>
      </c>
      <c r="AE300" s="13" t="s">
        <v>1525</v>
      </c>
    </row>
    <row r="301" spans="1:31">
      <c r="A301" t="s">
        <v>592</v>
      </c>
      <c r="B301" t="s">
        <v>593</v>
      </c>
      <c r="C301">
        <v>-0.62</v>
      </c>
      <c r="D301">
        <v>-0.51</v>
      </c>
      <c r="E301">
        <v>-0.62</v>
      </c>
      <c r="F301">
        <v>0.02</v>
      </c>
      <c r="G301">
        <v>0.06</v>
      </c>
      <c r="H301">
        <v>0.02</v>
      </c>
      <c r="I301">
        <v>0.91</v>
      </c>
      <c r="J301">
        <v>0.92</v>
      </c>
      <c r="K301">
        <v>0.91</v>
      </c>
      <c r="L301">
        <v>0.06</v>
      </c>
      <c r="N301">
        <v>0.06</v>
      </c>
      <c r="O301">
        <v>194.3</v>
      </c>
      <c r="P301">
        <v>0.3</v>
      </c>
      <c r="Q301">
        <v>0.17</v>
      </c>
      <c r="R301">
        <v>0.03</v>
      </c>
      <c r="S301">
        <v>32</v>
      </c>
      <c r="T301">
        <v>2</v>
      </c>
      <c r="U301">
        <v>0.63650295105095545</v>
      </c>
      <c r="V301">
        <v>1.400440994590333E-2</v>
      </c>
      <c r="W301">
        <v>0.8436791304083574</v>
      </c>
      <c r="X301">
        <v>6.4618495714282423E-2</v>
      </c>
      <c r="Y301">
        <v>5.2729945650522338E-2</v>
      </c>
      <c r="Z301">
        <v>4.4308140923515829E-3</v>
      </c>
      <c r="AA301">
        <v>4.3421468368932449E-4</v>
      </c>
      <c r="AB301">
        <v>3.7084796941026697E-2</v>
      </c>
      <c r="AC301">
        <v>10.199999999999999</v>
      </c>
      <c r="AD301">
        <v>6.14</v>
      </c>
      <c r="AE301" s="13" t="s">
        <v>115</v>
      </c>
    </row>
    <row r="302" spans="1:31">
      <c r="A302" t="s">
        <v>594</v>
      </c>
      <c r="B302" t="s">
        <v>593</v>
      </c>
      <c r="C302">
        <v>-0.62</v>
      </c>
      <c r="D302">
        <v>-0.51</v>
      </c>
      <c r="E302">
        <v>-0.62</v>
      </c>
      <c r="F302">
        <v>0.02</v>
      </c>
      <c r="G302">
        <v>0.06</v>
      </c>
      <c r="H302">
        <v>0.02</v>
      </c>
      <c r="I302">
        <v>0.91</v>
      </c>
      <c r="J302">
        <v>0.92</v>
      </c>
      <c r="K302">
        <v>0.91</v>
      </c>
      <c r="L302">
        <v>0.06</v>
      </c>
      <c r="N302">
        <v>0.06</v>
      </c>
      <c r="O302">
        <v>391.9</v>
      </c>
      <c r="P302">
        <v>1</v>
      </c>
      <c r="Q302">
        <v>0.16</v>
      </c>
      <c r="R302">
        <v>0.1</v>
      </c>
      <c r="S302">
        <v>24.9</v>
      </c>
      <c r="T302">
        <v>1</v>
      </c>
      <c r="U302">
        <v>1.0160975326567661</v>
      </c>
      <c r="V302">
        <v>2.239860749031795E-2</v>
      </c>
      <c r="W302">
        <v>0.83086568594060339</v>
      </c>
      <c r="X302">
        <v>5.1321428884874898E-2</v>
      </c>
      <c r="Y302">
        <v>3.3368099836972018E-2</v>
      </c>
      <c r="Z302">
        <v>1.3643114711668359E-2</v>
      </c>
      <c r="AA302">
        <v>7.0669872071157935E-4</v>
      </c>
      <c r="AB302">
        <v>3.6521568612773767E-2</v>
      </c>
      <c r="AC302">
        <v>10.199999999999999</v>
      </c>
      <c r="AD302">
        <v>6.14</v>
      </c>
      <c r="AE302" s="13" t="s">
        <v>115</v>
      </c>
    </row>
    <row r="303" spans="1:31">
      <c r="A303" t="s">
        <v>595</v>
      </c>
      <c r="B303" t="s">
        <v>596</v>
      </c>
      <c r="C303">
        <v>0.14000000000000001</v>
      </c>
      <c r="D303">
        <v>0.14000000000000001</v>
      </c>
      <c r="E303">
        <v>0.14000000000000001</v>
      </c>
      <c r="F303">
        <v>0.01</v>
      </c>
      <c r="G303">
        <v>0.01</v>
      </c>
      <c r="H303">
        <v>0.01</v>
      </c>
      <c r="I303">
        <v>0.91</v>
      </c>
      <c r="J303">
        <v>0.93</v>
      </c>
      <c r="K303">
        <v>0.91</v>
      </c>
      <c r="L303">
        <v>7.0000000000000007E-2</v>
      </c>
      <c r="M303">
        <v>0.04</v>
      </c>
      <c r="N303">
        <v>7.0000000000000007E-2</v>
      </c>
      <c r="O303">
        <v>131.05000000000001</v>
      </c>
      <c r="P303">
        <v>0.54</v>
      </c>
      <c r="Q303">
        <v>0.70799999999999996</v>
      </c>
      <c r="R303">
        <v>1.7999999999999999E-2</v>
      </c>
      <c r="S303">
        <v>578</v>
      </c>
      <c r="T303">
        <v>20</v>
      </c>
      <c r="U303">
        <v>0.48952691082880639</v>
      </c>
      <c r="V303">
        <v>1.2623801312793189E-2</v>
      </c>
      <c r="W303">
        <v>9.5773778829862373</v>
      </c>
      <c r="X303">
        <v>0.64118196880722744</v>
      </c>
      <c r="Y303">
        <v>0.33139715858083862</v>
      </c>
      <c r="Z303">
        <v>0.24472687702667659</v>
      </c>
      <c r="AA303">
        <v>1.31547349785389E-2</v>
      </c>
      <c r="AB303">
        <v>0.49114758374288392</v>
      </c>
      <c r="AC303">
        <v>0.69643835616438354</v>
      </c>
      <c r="AD303">
        <v>9.08</v>
      </c>
      <c r="AE303" s="13" t="s">
        <v>597</v>
      </c>
    </row>
    <row r="304" spans="1:31">
      <c r="A304" t="s">
        <v>598</v>
      </c>
      <c r="B304" t="s">
        <v>599</v>
      </c>
      <c r="C304">
        <v>-0.11</v>
      </c>
      <c r="D304">
        <v>-0.12</v>
      </c>
      <c r="E304">
        <v>-0.11</v>
      </c>
      <c r="F304">
        <v>0.01</v>
      </c>
      <c r="G304">
        <v>0.01</v>
      </c>
      <c r="H304">
        <v>0.01</v>
      </c>
      <c r="I304">
        <v>1.21</v>
      </c>
      <c r="J304">
        <v>1.25</v>
      </c>
      <c r="K304">
        <v>1.21</v>
      </c>
      <c r="L304">
        <v>0.11</v>
      </c>
      <c r="N304">
        <v>0.11</v>
      </c>
      <c r="O304">
        <v>842.2</v>
      </c>
      <c r="P304">
        <v>14.5</v>
      </c>
      <c r="Q304">
        <v>0.22</v>
      </c>
      <c r="R304">
        <v>0.08</v>
      </c>
      <c r="S304">
        <v>14</v>
      </c>
      <c r="T304">
        <v>0.8</v>
      </c>
      <c r="U304">
        <v>1.8759538210496221</v>
      </c>
      <c r="V304">
        <v>2.3777054171097468E-2</v>
      </c>
      <c r="W304">
        <v>0.73223689999225416</v>
      </c>
      <c r="X304">
        <v>4.4875626927965283E-2</v>
      </c>
      <c r="Y304">
        <v>4.1842108570985949E-2</v>
      </c>
      <c r="Z304">
        <v>1.3542843043152239E-2</v>
      </c>
      <c r="AA304">
        <v>4.2022619527775206E-3</v>
      </c>
      <c r="AB304">
        <v>7.8735150536801534E-3</v>
      </c>
      <c r="AC304">
        <v>6.1123287671232873</v>
      </c>
      <c r="AD304">
        <v>2.94</v>
      </c>
      <c r="AE304" s="13" t="s">
        <v>109</v>
      </c>
    </row>
    <row r="305" spans="1:31">
      <c r="A305" t="s">
        <v>600</v>
      </c>
      <c r="B305" t="s">
        <v>601</v>
      </c>
      <c r="C305">
        <v>-0.02</v>
      </c>
      <c r="D305">
        <v>0.05</v>
      </c>
      <c r="E305">
        <v>-0.02</v>
      </c>
      <c r="F305">
        <v>0.06</v>
      </c>
      <c r="G305">
        <v>0.06</v>
      </c>
      <c r="H305">
        <v>0.06</v>
      </c>
      <c r="I305">
        <v>0.76</v>
      </c>
      <c r="J305">
        <v>0.77200000000000002</v>
      </c>
      <c r="K305">
        <v>0.76</v>
      </c>
      <c r="L305">
        <v>7.0000000000000007E-2</v>
      </c>
      <c r="M305">
        <v>0.02</v>
      </c>
      <c r="N305">
        <v>7.0000000000000007E-2</v>
      </c>
      <c r="O305">
        <v>4.6459999999999999</v>
      </c>
      <c r="P305">
        <v>1.1000000000000001E-3</v>
      </c>
      <c r="Q305">
        <v>0</v>
      </c>
      <c r="R305">
        <v>0</v>
      </c>
      <c r="S305">
        <v>1.89</v>
      </c>
      <c r="T305">
        <v>0.26</v>
      </c>
      <c r="U305">
        <v>5.0392831768816773E-2</v>
      </c>
      <c r="V305">
        <v>1.2757926939027601E-3</v>
      </c>
      <c r="W305">
        <v>1.325666176637115E-2</v>
      </c>
      <c r="X305">
        <v>1.943271984704756E-3</v>
      </c>
      <c r="Y305">
        <v>1.823667756220371E-3</v>
      </c>
      <c r="Z305">
        <v>0</v>
      </c>
      <c r="AA305">
        <v>1.0463407557857619E-6</v>
      </c>
      <c r="AB305">
        <v>6.7122338057575448E-4</v>
      </c>
      <c r="AC305">
        <v>4.5890410958904111</v>
      </c>
      <c r="AD305">
        <v>1.74</v>
      </c>
      <c r="AE305" s="13" t="s">
        <v>1525</v>
      </c>
    </row>
    <row r="306" spans="1:31">
      <c r="A306" t="s">
        <v>603</v>
      </c>
      <c r="B306" t="s">
        <v>604</v>
      </c>
      <c r="C306">
        <v>0.11</v>
      </c>
      <c r="E306">
        <v>0.11</v>
      </c>
      <c r="F306">
        <v>0.02</v>
      </c>
      <c r="H306">
        <v>0.02</v>
      </c>
      <c r="I306">
        <v>0.92</v>
      </c>
      <c r="K306">
        <v>0.92</v>
      </c>
      <c r="L306">
        <v>7.0000000000000007E-2</v>
      </c>
      <c r="N306">
        <v>7.0000000000000007E-2</v>
      </c>
      <c r="O306">
        <v>104.84</v>
      </c>
      <c r="P306">
        <v>0.13</v>
      </c>
      <c r="Q306">
        <v>0.46</v>
      </c>
      <c r="R306">
        <v>0.05</v>
      </c>
      <c r="S306">
        <v>6.42</v>
      </c>
      <c r="T306">
        <v>0.43</v>
      </c>
      <c r="U306">
        <v>0.42340115752785529</v>
      </c>
      <c r="V306">
        <v>1.074413768957844E-2</v>
      </c>
      <c r="W306">
        <v>0.1250698745083485</v>
      </c>
      <c r="X306">
        <v>1.1123699801319289E-2</v>
      </c>
      <c r="Y306">
        <v>8.3769542116183572E-3</v>
      </c>
      <c r="Z306">
        <v>3.648664527767651E-3</v>
      </c>
      <c r="AA306">
        <v>5.1694911885048052E-5</v>
      </c>
      <c r="AB306">
        <v>6.344124069264055E-3</v>
      </c>
      <c r="AC306">
        <v>5.9095890410958907</v>
      </c>
      <c r="AD306">
        <v>1.9</v>
      </c>
      <c r="AE306" s="13" t="s">
        <v>292</v>
      </c>
    </row>
    <row r="307" spans="1:31">
      <c r="A307" t="s">
        <v>605</v>
      </c>
      <c r="B307" t="s">
        <v>606</v>
      </c>
      <c r="C307">
        <v>0.16</v>
      </c>
      <c r="D307">
        <v>0.28000000000000003</v>
      </c>
      <c r="E307">
        <v>0.16</v>
      </c>
      <c r="F307">
        <v>0.05</v>
      </c>
      <c r="G307">
        <v>0.03</v>
      </c>
      <c r="H307">
        <v>0.05</v>
      </c>
      <c r="I307">
        <v>1.71</v>
      </c>
      <c r="J307">
        <v>1.65</v>
      </c>
      <c r="K307">
        <v>1.71</v>
      </c>
      <c r="L307">
        <v>0.25</v>
      </c>
      <c r="M307">
        <v>0.12</v>
      </c>
      <c r="N307">
        <v>0.25</v>
      </c>
      <c r="O307">
        <v>521</v>
      </c>
      <c r="P307">
        <v>6.9</v>
      </c>
      <c r="Q307">
        <v>0.29099999999999998</v>
      </c>
      <c r="R307">
        <v>9.3000000000000013E-2</v>
      </c>
      <c r="S307">
        <v>33.9</v>
      </c>
      <c r="T307">
        <v>3.3</v>
      </c>
      <c r="U307">
        <v>1.5159862980475221</v>
      </c>
      <c r="V307">
        <v>7.5081187797260737E-2</v>
      </c>
      <c r="W307">
        <v>1.8357184556657371</v>
      </c>
      <c r="X307">
        <v>0.25876048478000729</v>
      </c>
      <c r="Y307">
        <v>0.17869825674622211</v>
      </c>
      <c r="Z307">
        <v>5.4276212517911072E-2</v>
      </c>
      <c r="AA307">
        <v>8.1039394395992208E-3</v>
      </c>
      <c r="AB307">
        <v>0.17891992745280089</v>
      </c>
      <c r="AC307">
        <v>4.0109589041095894</v>
      </c>
      <c r="AD307">
        <v>6.3</v>
      </c>
      <c r="AE307" s="13" t="s">
        <v>28</v>
      </c>
    </row>
    <row r="308" spans="1:31">
      <c r="A308" t="s">
        <v>607</v>
      </c>
      <c r="B308" t="s">
        <v>608</v>
      </c>
      <c r="C308">
        <v>-0.2</v>
      </c>
      <c r="D308">
        <v>-0.2</v>
      </c>
      <c r="E308">
        <v>-0.2</v>
      </c>
      <c r="F308">
        <v>0.1</v>
      </c>
      <c r="G308">
        <v>0.1</v>
      </c>
      <c r="H308">
        <v>0.1</v>
      </c>
      <c r="I308">
        <v>4.1100000000000003</v>
      </c>
      <c r="J308">
        <v>1.8</v>
      </c>
      <c r="K308">
        <v>4.1100000000000003</v>
      </c>
      <c r="L308">
        <v>0.41</v>
      </c>
      <c r="M308">
        <v>0.3</v>
      </c>
      <c r="N308">
        <v>0.41</v>
      </c>
      <c r="O308">
        <v>820.2</v>
      </c>
      <c r="P308">
        <v>14</v>
      </c>
      <c r="Q308">
        <v>0.13</v>
      </c>
      <c r="R308">
        <v>0.05</v>
      </c>
      <c r="S308">
        <v>207</v>
      </c>
      <c r="T308">
        <v>14</v>
      </c>
      <c r="U308">
        <v>2.748095837418894</v>
      </c>
      <c r="V308">
        <v>9.6582967429115194E-2</v>
      </c>
      <c r="W308">
        <v>24.24825472725006</v>
      </c>
      <c r="X308">
        <v>2.3097188969230751</v>
      </c>
      <c r="Y308">
        <v>1.6399785805869611</v>
      </c>
      <c r="Z308">
        <v>0.1603231163941872</v>
      </c>
      <c r="AA308">
        <v>0.1379645477450627</v>
      </c>
      <c r="AB308">
        <v>1.612617102704383</v>
      </c>
      <c r="AC308">
        <v>6.5776931506849321</v>
      </c>
      <c r="AD308">
        <v>57.8</v>
      </c>
      <c r="AE308" s="13" t="s">
        <v>609</v>
      </c>
    </row>
    <row r="309" spans="1:31">
      <c r="A309" t="s">
        <v>610</v>
      </c>
      <c r="B309" t="s">
        <v>611</v>
      </c>
      <c r="C309">
        <v>0.05</v>
      </c>
      <c r="D309">
        <v>0.05</v>
      </c>
      <c r="E309">
        <v>0.05</v>
      </c>
      <c r="F309">
        <v>0.04</v>
      </c>
      <c r="G309">
        <v>0.04</v>
      </c>
      <c r="H309">
        <v>0.04</v>
      </c>
      <c r="I309">
        <v>1.07</v>
      </c>
      <c r="J309">
        <v>1.125</v>
      </c>
      <c r="K309">
        <v>1.07</v>
      </c>
      <c r="L309">
        <v>0.1</v>
      </c>
      <c r="M309">
        <v>0.03</v>
      </c>
      <c r="N309">
        <v>0.1</v>
      </c>
      <c r="O309">
        <v>12.62</v>
      </c>
      <c r="P309">
        <v>4.0000000000000001E-3</v>
      </c>
      <c r="Q309">
        <v>0.02</v>
      </c>
      <c r="R309">
        <v>1.7999999999999999E-2</v>
      </c>
      <c r="S309">
        <v>91.1</v>
      </c>
      <c r="T309">
        <v>2.1</v>
      </c>
      <c r="U309">
        <v>0.108552272464068</v>
      </c>
      <c r="V309">
        <v>2.705449822528341E-3</v>
      </c>
      <c r="W309">
        <v>1.0912325033304411</v>
      </c>
      <c r="X309">
        <v>5.9928087631003678E-2</v>
      </c>
      <c r="Y309">
        <v>2.5154646070185801E-2</v>
      </c>
      <c r="Z309">
        <v>3.9300090155958259E-4</v>
      </c>
      <c r="AA309">
        <v>1.1529133685477449E-4</v>
      </c>
      <c r="AB309">
        <v>5.4391651256345958E-2</v>
      </c>
      <c r="AC309">
        <v>2.1013698630136992</v>
      </c>
      <c r="AD309">
        <v>9.4</v>
      </c>
      <c r="AE309" s="13" t="s">
        <v>499</v>
      </c>
    </row>
    <row r="310" spans="1:31">
      <c r="A310" t="s">
        <v>612</v>
      </c>
      <c r="B310" t="s">
        <v>611</v>
      </c>
      <c r="C310">
        <v>0.05</v>
      </c>
      <c r="D310">
        <v>0.05</v>
      </c>
      <c r="E310">
        <v>0.05</v>
      </c>
      <c r="F310">
        <v>0.04</v>
      </c>
      <c r="G310">
        <v>0.04</v>
      </c>
      <c r="H310">
        <v>0.04</v>
      </c>
      <c r="I310">
        <v>1.07</v>
      </c>
      <c r="J310">
        <v>1.125</v>
      </c>
      <c r="K310">
        <v>1.07</v>
      </c>
      <c r="L310">
        <v>0.1</v>
      </c>
      <c r="M310">
        <v>0.03</v>
      </c>
      <c r="N310">
        <v>0.1</v>
      </c>
      <c r="O310">
        <v>248.4</v>
      </c>
      <c r="P310">
        <v>4.9000000000000004</v>
      </c>
      <c r="Q310">
        <v>7.4999999999999997E-2</v>
      </c>
      <c r="R310">
        <v>0.05</v>
      </c>
      <c r="S310">
        <v>56.6</v>
      </c>
      <c r="T310">
        <v>3.3</v>
      </c>
      <c r="U310">
        <v>0.79134721314349032</v>
      </c>
      <c r="V310">
        <v>2.2299377691288431E-2</v>
      </c>
      <c r="W310">
        <v>1.825750386291122</v>
      </c>
      <c r="X310">
        <v>0.14072792680736829</v>
      </c>
      <c r="Y310">
        <v>0.1064483440770442</v>
      </c>
      <c r="Z310">
        <v>6.8852937257993284E-3</v>
      </c>
      <c r="AA310">
        <v>1.200506829418479E-2</v>
      </c>
      <c r="AB310">
        <v>9.1003134519183654E-2</v>
      </c>
      <c r="AC310">
        <v>2.1013698630136992</v>
      </c>
      <c r="AD310">
        <v>9.4</v>
      </c>
      <c r="AE310" s="13" t="s">
        <v>499</v>
      </c>
    </row>
    <row r="311" spans="1:31">
      <c r="A311" t="s">
        <v>613</v>
      </c>
      <c r="B311" t="s">
        <v>614</v>
      </c>
      <c r="C311">
        <v>-0.08</v>
      </c>
      <c r="D311">
        <v>0</v>
      </c>
      <c r="E311">
        <v>-0.08</v>
      </c>
      <c r="F311">
        <v>0.01</v>
      </c>
      <c r="H311">
        <v>0.01</v>
      </c>
      <c r="I311">
        <v>1.0900000000000001</v>
      </c>
      <c r="J311">
        <v>1.0900000000000001</v>
      </c>
      <c r="K311">
        <v>1.0900000000000001</v>
      </c>
      <c r="L311">
        <v>0.09</v>
      </c>
      <c r="N311">
        <v>0.09</v>
      </c>
      <c r="O311">
        <v>1178.4000000000001</v>
      </c>
      <c r="P311">
        <v>8.8000000000000007</v>
      </c>
      <c r="Q311">
        <v>0.01</v>
      </c>
      <c r="R311">
        <v>0.03</v>
      </c>
      <c r="S311">
        <v>38.299999999999997</v>
      </c>
      <c r="T311">
        <v>1.1000000000000001</v>
      </c>
      <c r="U311">
        <v>2.295193168879146</v>
      </c>
      <c r="V311">
        <v>2.8749832832294129E-2</v>
      </c>
      <c r="W311">
        <v>2.1967979678457952</v>
      </c>
      <c r="X311">
        <v>8.1001460258322458E-2</v>
      </c>
      <c r="Y311">
        <v>6.3093414220114219E-2</v>
      </c>
      <c r="Z311">
        <v>4.3940353392255118E-4</v>
      </c>
      <c r="AA311">
        <v>5.4683814542438938E-3</v>
      </c>
      <c r="AB311">
        <v>5.0501102709098737E-2</v>
      </c>
      <c r="AC311">
        <v>9.4246575342465757</v>
      </c>
      <c r="AD311">
        <v>5.8</v>
      </c>
      <c r="AE311" s="13" t="s">
        <v>292</v>
      </c>
    </row>
    <row r="312" spans="1:31">
      <c r="A312" t="s">
        <v>615</v>
      </c>
      <c r="B312" t="s">
        <v>614</v>
      </c>
      <c r="C312">
        <v>-0.08</v>
      </c>
      <c r="D312">
        <v>0</v>
      </c>
      <c r="E312">
        <v>-0.08</v>
      </c>
      <c r="F312">
        <v>0.01</v>
      </c>
      <c r="H312">
        <v>0.01</v>
      </c>
      <c r="I312">
        <v>1.0900000000000001</v>
      </c>
      <c r="J312">
        <v>1.0900000000000001</v>
      </c>
      <c r="K312">
        <v>1.0900000000000001</v>
      </c>
      <c r="L312">
        <v>0.09</v>
      </c>
      <c r="N312">
        <v>0.09</v>
      </c>
      <c r="O312">
        <v>352.3</v>
      </c>
      <c r="P312">
        <v>1.3</v>
      </c>
      <c r="Q312">
        <v>0.15</v>
      </c>
      <c r="R312">
        <v>0.05</v>
      </c>
      <c r="S312">
        <v>20.100000000000001</v>
      </c>
      <c r="T312">
        <v>1.1000000000000001</v>
      </c>
      <c r="U312">
        <v>1.026201193837474</v>
      </c>
      <c r="V312">
        <v>1.206253867553621E-2</v>
      </c>
      <c r="W312">
        <v>0.76220911297236116</v>
      </c>
      <c r="X312">
        <v>4.5629717239796481E-2</v>
      </c>
      <c r="Y312">
        <v>4.1712936530825737E-2</v>
      </c>
      <c r="Z312">
        <v>5.8481517619362738E-3</v>
      </c>
      <c r="AA312">
        <v>9.375265842218463E-4</v>
      </c>
      <c r="AB312">
        <v>1.752204857407727E-2</v>
      </c>
      <c r="AC312">
        <v>9.4246575342465757</v>
      </c>
      <c r="AD312">
        <v>5.8</v>
      </c>
      <c r="AE312" s="13" t="s">
        <v>292</v>
      </c>
    </row>
    <row r="313" spans="1:31">
      <c r="A313" t="s">
        <v>616</v>
      </c>
      <c r="B313" t="s">
        <v>617</v>
      </c>
      <c r="C313">
        <v>0.21</v>
      </c>
      <c r="D313">
        <v>0.21</v>
      </c>
      <c r="E313">
        <v>0.21</v>
      </c>
      <c r="F313">
        <v>0.05</v>
      </c>
      <c r="G313">
        <v>0.05</v>
      </c>
      <c r="H313">
        <v>0.05</v>
      </c>
      <c r="I313">
        <v>1.33</v>
      </c>
      <c r="J313">
        <v>1.31</v>
      </c>
      <c r="K313">
        <v>1.33</v>
      </c>
      <c r="L313">
        <v>0.11</v>
      </c>
      <c r="M313">
        <v>0.11</v>
      </c>
      <c r="N313">
        <v>0.11</v>
      </c>
      <c r="O313">
        <v>577.9</v>
      </c>
      <c r="P313">
        <v>5.25</v>
      </c>
      <c r="Q313">
        <v>7.8E-2</v>
      </c>
      <c r="R313">
        <v>5.8500000000000003E-2</v>
      </c>
      <c r="S313">
        <v>19.8</v>
      </c>
      <c r="T313">
        <v>1</v>
      </c>
      <c r="U313">
        <v>1.493907704319984</v>
      </c>
      <c r="V313">
        <v>4.2167528881868123E-2</v>
      </c>
      <c r="W313">
        <v>0.97814261251809043</v>
      </c>
      <c r="X313">
        <v>7.3335838515490845E-2</v>
      </c>
      <c r="Y313">
        <v>4.9401142046368203E-2</v>
      </c>
      <c r="Z313">
        <v>4.4905854628761854E-3</v>
      </c>
      <c r="AA313">
        <v>2.9620169093383941E-3</v>
      </c>
      <c r="AB313">
        <v>5.3932675376937307E-2</v>
      </c>
      <c r="AC313">
        <v>8.9890410958904106</v>
      </c>
      <c r="AD313">
        <v>6.4</v>
      </c>
      <c r="AE313" s="13" t="s">
        <v>618</v>
      </c>
    </row>
    <row r="314" spans="1:31">
      <c r="A314" t="s">
        <v>619</v>
      </c>
      <c r="B314" t="s">
        <v>617</v>
      </c>
      <c r="C314">
        <v>0.21</v>
      </c>
      <c r="D314">
        <v>0.21</v>
      </c>
      <c r="E314">
        <v>0.21</v>
      </c>
      <c r="F314">
        <v>0.05</v>
      </c>
      <c r="G314">
        <v>0.05</v>
      </c>
      <c r="H314">
        <v>0.05</v>
      </c>
      <c r="I314">
        <v>1.33</v>
      </c>
      <c r="J314">
        <v>1.31</v>
      </c>
      <c r="K314">
        <v>1.33</v>
      </c>
      <c r="L314">
        <v>0.11</v>
      </c>
      <c r="M314">
        <v>0.11</v>
      </c>
      <c r="N314">
        <v>0.11</v>
      </c>
      <c r="O314">
        <v>2111</v>
      </c>
      <c r="P314">
        <v>37</v>
      </c>
      <c r="Q314">
        <v>9.8000000000000004E-2</v>
      </c>
      <c r="R314">
        <v>2.7E-2</v>
      </c>
      <c r="S314">
        <v>46.5</v>
      </c>
      <c r="T314">
        <v>1.35</v>
      </c>
      <c r="U314">
        <v>3.5433506008750619</v>
      </c>
      <c r="V314">
        <v>0.1060983917528356</v>
      </c>
      <c r="W314">
        <v>3.5315447952897769</v>
      </c>
      <c r="X314">
        <v>0.2212316347717283</v>
      </c>
      <c r="Y314">
        <v>0.1025287198632516</v>
      </c>
      <c r="Z314">
        <v>9.4350820564064776E-3</v>
      </c>
      <c r="AA314">
        <v>2.063274236944922E-2</v>
      </c>
      <c r="AB314">
        <v>0.1947217681613411</v>
      </c>
      <c r="AC314">
        <v>8.9890410958904106</v>
      </c>
      <c r="AD314">
        <v>6.4</v>
      </c>
      <c r="AE314" s="13" t="s">
        <v>618</v>
      </c>
    </row>
    <row r="315" spans="1:31" s="7" customFormat="1">
      <c r="A315" s="7" t="s">
        <v>620</v>
      </c>
      <c r="B315" s="7" t="s">
        <v>621</v>
      </c>
      <c r="C315" s="7">
        <v>0.01</v>
      </c>
      <c r="D315" s="7">
        <v>0.01</v>
      </c>
      <c r="E315" s="7">
        <v>0.01</v>
      </c>
      <c r="F315" s="7">
        <v>0.02</v>
      </c>
      <c r="G315" s="7">
        <v>0.02</v>
      </c>
      <c r="H315" s="7">
        <v>0.02</v>
      </c>
      <c r="I315" s="7">
        <v>1.26</v>
      </c>
      <c r="J315" s="7">
        <v>1.25</v>
      </c>
      <c r="K315" s="7">
        <v>1.26</v>
      </c>
      <c r="L315" s="7">
        <v>0.12</v>
      </c>
      <c r="M315" s="7">
        <v>0.08</v>
      </c>
      <c r="N315" s="7">
        <v>0.12</v>
      </c>
      <c r="O315" s="7">
        <v>178.9049</v>
      </c>
      <c r="P315" s="7">
        <v>7.4000000000000003E-3</v>
      </c>
      <c r="Q315" s="7">
        <v>0.59670000000000001</v>
      </c>
      <c r="R315" s="7">
        <v>8.9999999999999998E-4</v>
      </c>
      <c r="S315" s="7">
        <v>1825.3</v>
      </c>
      <c r="T315" s="7">
        <v>2.7</v>
      </c>
      <c r="U315" s="7">
        <v>0.67497792664160017</v>
      </c>
      <c r="V315" s="7">
        <v>1.406205245627797E-2</v>
      </c>
      <c r="W315" s="7">
        <v>47.861272554581348</v>
      </c>
      <c r="X315" s="7">
        <v>1.99587523849115</v>
      </c>
      <c r="Y315" s="7">
        <v>7.0796820192499679E-2</v>
      </c>
      <c r="Z315" s="7">
        <v>3.9914550390459928E-2</v>
      </c>
      <c r="AA315" s="7">
        <v>6.5989140395055672E-4</v>
      </c>
      <c r="AB315" s="7">
        <v>1.994219689774223</v>
      </c>
      <c r="AC315" s="7">
        <v>3.386301369863014</v>
      </c>
      <c r="AE315" s="11" t="s">
        <v>129</v>
      </c>
    </row>
    <row r="316" spans="1:31" s="7" customFormat="1">
      <c r="A316" s="7" t="s">
        <v>622</v>
      </c>
      <c r="B316" s="7" t="s">
        <v>623</v>
      </c>
      <c r="C316" s="7">
        <v>0.16</v>
      </c>
      <c r="D316" s="7">
        <v>0.02</v>
      </c>
      <c r="E316" s="7">
        <v>0.16</v>
      </c>
      <c r="F316" s="7">
        <v>0.01</v>
      </c>
      <c r="H316" s="7">
        <v>0.01</v>
      </c>
      <c r="I316" s="7">
        <v>1.1299999999999999</v>
      </c>
      <c r="J316" s="7">
        <v>1.01</v>
      </c>
      <c r="K316" s="7">
        <v>1.1299999999999999</v>
      </c>
      <c r="L316" s="7">
        <v>0.1</v>
      </c>
      <c r="N316" s="7">
        <v>0.1</v>
      </c>
      <c r="O316" s="7">
        <v>75.819999999999993</v>
      </c>
      <c r="P316" s="7">
        <v>0.4</v>
      </c>
      <c r="Q316" s="7">
        <v>0.28000000000000003</v>
      </c>
      <c r="R316" s="7">
        <v>0.15</v>
      </c>
      <c r="S316" s="7">
        <v>11.99</v>
      </c>
      <c r="T316" s="7">
        <v>0.87</v>
      </c>
      <c r="U316" s="7">
        <v>0.36437652824544992</v>
      </c>
      <c r="V316" s="7">
        <v>8.6006756929013772E-3</v>
      </c>
      <c r="W316" s="7">
        <v>0.26173452229753602</v>
      </c>
      <c r="X316" s="7">
        <v>2.2949938991553821E-2</v>
      </c>
      <c r="Y316" s="7">
        <v>1.8991579182556829E-2</v>
      </c>
      <c r="Z316" s="7">
        <v>3.6623425836169211E-3</v>
      </c>
      <c r="AA316" s="7">
        <v>6.3536488779861728E-5</v>
      </c>
      <c r="AB316" s="7">
        <v>1.2353251789854211E-2</v>
      </c>
      <c r="AD316" s="7">
        <v>3.7</v>
      </c>
      <c r="AE316" s="11" t="s">
        <v>292</v>
      </c>
    </row>
    <row r="317" spans="1:31">
      <c r="A317" t="s">
        <v>624</v>
      </c>
      <c r="B317" t="s">
        <v>625</v>
      </c>
      <c r="C317">
        <v>0.37</v>
      </c>
      <c r="D317">
        <v>0.37</v>
      </c>
      <c r="E317">
        <v>0.37</v>
      </c>
      <c r="F317">
        <v>0.03</v>
      </c>
      <c r="G317">
        <v>0.03</v>
      </c>
      <c r="H317">
        <v>0.03</v>
      </c>
      <c r="I317">
        <v>1.3</v>
      </c>
      <c r="J317">
        <v>1.35</v>
      </c>
      <c r="K317">
        <v>1.3</v>
      </c>
      <c r="L317">
        <v>0.09</v>
      </c>
      <c r="M317">
        <v>0.09</v>
      </c>
      <c r="N317">
        <v>0.09</v>
      </c>
      <c r="O317">
        <v>995.4</v>
      </c>
      <c r="P317">
        <v>2.8</v>
      </c>
      <c r="Q317">
        <v>0.63700000000000001</v>
      </c>
      <c r="R317">
        <v>0.02</v>
      </c>
      <c r="S317">
        <v>103.5</v>
      </c>
      <c r="T317">
        <v>5</v>
      </c>
      <c r="U317">
        <v>2.1303500239577189</v>
      </c>
      <c r="V317">
        <v>4.9323980007952628E-2</v>
      </c>
      <c r="W317">
        <v>4.6675567278565513</v>
      </c>
      <c r="X317">
        <v>0.32754425897317241</v>
      </c>
      <c r="Y317">
        <v>0.2254858322636015</v>
      </c>
      <c r="Z317">
        <v>0.1000699605252713</v>
      </c>
      <c r="AA317">
        <v>4.3765182633441653E-3</v>
      </c>
      <c r="AB317">
        <v>0.21542569513184079</v>
      </c>
      <c r="AC317">
        <v>4.2904109589041104</v>
      </c>
      <c r="AD317">
        <v>9</v>
      </c>
      <c r="AE317" s="13" t="s">
        <v>28</v>
      </c>
    </row>
    <row r="318" spans="1:31">
      <c r="A318" t="s">
        <v>626</v>
      </c>
      <c r="B318" t="s">
        <v>627</v>
      </c>
      <c r="C318">
        <v>0.08</v>
      </c>
      <c r="D318">
        <v>0.01</v>
      </c>
      <c r="E318">
        <v>0.08</v>
      </c>
      <c r="F318">
        <v>0.02</v>
      </c>
      <c r="G318">
        <v>0.06</v>
      </c>
      <c r="H318">
        <v>0.02</v>
      </c>
      <c r="I318">
        <v>1.1399999999999999</v>
      </c>
      <c r="J318">
        <v>1.19</v>
      </c>
      <c r="K318">
        <v>1.1399999999999999</v>
      </c>
      <c r="L318">
        <v>0.1</v>
      </c>
      <c r="M318">
        <v>7.0000000000000007E-2</v>
      </c>
      <c r="N318">
        <v>0.1</v>
      </c>
      <c r="O318">
        <v>3117</v>
      </c>
      <c r="P318">
        <v>42</v>
      </c>
      <c r="Q318">
        <v>0.4</v>
      </c>
      <c r="R318">
        <v>0.05</v>
      </c>
      <c r="S318">
        <v>21</v>
      </c>
      <c r="T318">
        <v>1</v>
      </c>
      <c r="U318">
        <v>4.5125234686049636</v>
      </c>
      <c r="V318">
        <v>0.12607336854854351</v>
      </c>
      <c r="W318">
        <v>1.6133492486542931</v>
      </c>
      <c r="X318">
        <v>0.1213139338667262</v>
      </c>
      <c r="Y318">
        <v>7.6826154697823459E-2</v>
      </c>
      <c r="Z318">
        <v>3.8413077348911737E-2</v>
      </c>
      <c r="AA318">
        <v>7.2463553035483162E-3</v>
      </c>
      <c r="AB318">
        <v>8.5362394108692757E-2</v>
      </c>
      <c r="AC318">
        <v>16.936647945205479</v>
      </c>
      <c r="AD318">
        <v>7.048</v>
      </c>
      <c r="AE318" s="13" t="s">
        <v>1525</v>
      </c>
    </row>
    <row r="319" spans="1:31">
      <c r="A319" t="s">
        <v>628</v>
      </c>
      <c r="B319" t="s">
        <v>629</v>
      </c>
      <c r="C319">
        <v>-0.1</v>
      </c>
      <c r="D319">
        <v>0.01</v>
      </c>
      <c r="E319">
        <v>-0.1</v>
      </c>
      <c r="F319">
        <v>0.03</v>
      </c>
      <c r="G319">
        <v>0.11</v>
      </c>
      <c r="H319">
        <v>0.03</v>
      </c>
      <c r="I319">
        <v>0.74</v>
      </c>
      <c r="J319">
        <v>0.75</v>
      </c>
      <c r="K319">
        <v>0.74</v>
      </c>
      <c r="L319">
        <v>0.05</v>
      </c>
      <c r="N319">
        <v>0.05</v>
      </c>
      <c r="O319">
        <v>8.4281980000000001</v>
      </c>
      <c r="P319">
        <v>5.6000000000000013E-5</v>
      </c>
      <c r="Q319">
        <v>0.27700000000000002</v>
      </c>
      <c r="R319">
        <v>2E-3</v>
      </c>
      <c r="S319">
        <v>1813</v>
      </c>
      <c r="T319">
        <v>4</v>
      </c>
      <c r="U319">
        <v>7.3345220200274924E-2</v>
      </c>
      <c r="V319">
        <v>2.3126871462523639E-3</v>
      </c>
      <c r="W319">
        <v>14.26719554444534</v>
      </c>
      <c r="X319">
        <v>0.9003242143922231</v>
      </c>
      <c r="Y319">
        <v>3.1477541190171737E-2</v>
      </c>
      <c r="Z319">
        <v>8.5608952643619514E-3</v>
      </c>
      <c r="AA319">
        <v>3.1598804809321411E-5</v>
      </c>
      <c r="AB319">
        <v>0.89973305235240908</v>
      </c>
      <c r="AC319">
        <v>2.1917808219178081</v>
      </c>
      <c r="AD319">
        <v>8.1</v>
      </c>
      <c r="AE319" s="13" t="s">
        <v>100</v>
      </c>
    </row>
    <row r="320" spans="1:31">
      <c r="A320" t="s">
        <v>630</v>
      </c>
      <c r="B320" t="s">
        <v>631</v>
      </c>
      <c r="C320">
        <v>0.22</v>
      </c>
      <c r="D320">
        <v>0.21</v>
      </c>
      <c r="E320">
        <v>0.22</v>
      </c>
      <c r="F320">
        <v>0.02</v>
      </c>
      <c r="G320">
        <v>0.03</v>
      </c>
      <c r="H320">
        <v>0.02</v>
      </c>
      <c r="I320">
        <v>1.1499999999999999</v>
      </c>
      <c r="J320">
        <v>1.0900000000000001</v>
      </c>
      <c r="K320">
        <v>1.1499999999999999</v>
      </c>
      <c r="L320">
        <v>0.11</v>
      </c>
      <c r="M320">
        <v>0.02</v>
      </c>
      <c r="N320">
        <v>0.11</v>
      </c>
      <c r="O320">
        <v>75.228999999999999</v>
      </c>
      <c r="P320">
        <v>0.02</v>
      </c>
      <c r="Q320">
        <v>0.73</v>
      </c>
      <c r="R320">
        <v>0.02</v>
      </c>
      <c r="S320">
        <v>51.1</v>
      </c>
      <c r="T320">
        <v>1.4</v>
      </c>
      <c r="U320">
        <v>0.3709853020721583</v>
      </c>
      <c r="V320">
        <v>8.2443796030676718E-3</v>
      </c>
      <c r="W320">
        <v>0.81916097218050521</v>
      </c>
      <c r="X320">
        <v>4.984718725260439E-2</v>
      </c>
      <c r="Y320">
        <v>2.2442766361109728E-2</v>
      </c>
      <c r="Z320">
        <v>2.5604260744670041E-2</v>
      </c>
      <c r="AA320">
        <v>7.253384443976672E-5</v>
      </c>
      <c r="AB320">
        <v>3.6407154319133571E-2</v>
      </c>
      <c r="AC320">
        <v>6.0082191780821921</v>
      </c>
      <c r="AD320">
        <v>2.9</v>
      </c>
      <c r="AE320" s="13" t="s">
        <v>28</v>
      </c>
    </row>
    <row r="321" spans="1:31">
      <c r="A321" t="s">
        <v>632</v>
      </c>
      <c r="B321" t="s">
        <v>631</v>
      </c>
      <c r="C321">
        <v>0.22</v>
      </c>
      <c r="D321">
        <v>0.21</v>
      </c>
      <c r="E321">
        <v>0.22</v>
      </c>
      <c r="F321">
        <v>0.02</v>
      </c>
      <c r="G321">
        <v>0.03</v>
      </c>
      <c r="H321">
        <v>0.02</v>
      </c>
      <c r="I321">
        <v>1.1499999999999999</v>
      </c>
      <c r="J321">
        <v>1.0900000000000001</v>
      </c>
      <c r="K321">
        <v>1.1499999999999999</v>
      </c>
      <c r="L321">
        <v>0.11</v>
      </c>
      <c r="M321">
        <v>0.02</v>
      </c>
      <c r="N321">
        <v>0.11</v>
      </c>
      <c r="O321">
        <v>1314</v>
      </c>
      <c r="P321">
        <v>8</v>
      </c>
      <c r="Q321">
        <v>0.12</v>
      </c>
      <c r="R321">
        <v>0.06</v>
      </c>
      <c r="S321">
        <v>40.4</v>
      </c>
      <c r="T321">
        <v>1.3</v>
      </c>
      <c r="U321">
        <v>2.4961005876622848</v>
      </c>
      <c r="V321">
        <v>5.6386544942054979E-2</v>
      </c>
      <c r="W321">
        <v>2.440213474207777</v>
      </c>
      <c r="X321">
        <v>0.1351673603398906</v>
      </c>
      <c r="Y321">
        <v>7.8521720704705714E-2</v>
      </c>
      <c r="Z321">
        <v>1.7826234795349019E-2</v>
      </c>
      <c r="AA321">
        <v>4.9522343464389234E-3</v>
      </c>
      <c r="AB321">
        <v>0.1084539321870123</v>
      </c>
      <c r="AC321">
        <v>6.0082191780821921</v>
      </c>
      <c r="AD321">
        <v>2.9</v>
      </c>
      <c r="AE321" s="13" t="s">
        <v>28</v>
      </c>
    </row>
    <row r="322" spans="1:31">
      <c r="A322" t="s">
        <v>633</v>
      </c>
      <c r="B322" t="s">
        <v>634</v>
      </c>
      <c r="C322">
        <v>0.13</v>
      </c>
      <c r="D322">
        <v>0.19</v>
      </c>
      <c r="E322">
        <v>0.13</v>
      </c>
      <c r="F322">
        <v>0.01</v>
      </c>
      <c r="H322">
        <v>0.01</v>
      </c>
      <c r="I322">
        <v>1.1499999999999999</v>
      </c>
      <c r="J322">
        <v>1.18</v>
      </c>
      <c r="K322">
        <v>1.1499999999999999</v>
      </c>
      <c r="L322">
        <v>0.1</v>
      </c>
      <c r="M322">
        <v>0.04</v>
      </c>
      <c r="N322">
        <v>0.1</v>
      </c>
      <c r="O322">
        <v>17.239999999999998</v>
      </c>
      <c r="P322">
        <v>0.01</v>
      </c>
      <c r="Q322">
        <v>0.2</v>
      </c>
      <c r="R322">
        <v>0.09</v>
      </c>
      <c r="S322">
        <v>5</v>
      </c>
      <c r="T322">
        <v>0.4</v>
      </c>
      <c r="U322">
        <v>0.13689750870480791</v>
      </c>
      <c r="V322">
        <v>3.1748763591487061E-3</v>
      </c>
      <c r="W322">
        <v>6.8332413061194835E-2</v>
      </c>
      <c r="X322">
        <v>6.4473391747363901E-3</v>
      </c>
      <c r="Y322">
        <v>5.4665930448955877E-3</v>
      </c>
      <c r="Z322">
        <v>1.2812327448974031E-3</v>
      </c>
      <c r="AA322">
        <v>1.3211990151043091E-5</v>
      </c>
      <c r="AB322">
        <v>3.1690394463162832E-3</v>
      </c>
      <c r="AC322">
        <v>8.794520547945206</v>
      </c>
      <c r="AD322">
        <v>2.6</v>
      </c>
      <c r="AE322" s="13" t="s">
        <v>292</v>
      </c>
    </row>
    <row r="323" spans="1:31" s="7" customFormat="1">
      <c r="A323" s="7" t="s">
        <v>635</v>
      </c>
      <c r="B323" s="7" t="s">
        <v>636</v>
      </c>
      <c r="O323" s="7">
        <v>108.53700000000001</v>
      </c>
      <c r="P323" s="7">
        <v>1E-3</v>
      </c>
      <c r="Q323" s="7">
        <v>0.55100000000000005</v>
      </c>
      <c r="R323" s="7">
        <v>2E-3</v>
      </c>
      <c r="U323" s="7">
        <v>0</v>
      </c>
      <c r="W323" s="7">
        <v>0</v>
      </c>
      <c r="Y323" s="7">
        <v>0</v>
      </c>
      <c r="Z323" s="7">
        <v>0</v>
      </c>
      <c r="AA323" s="7">
        <v>0</v>
      </c>
      <c r="AE323" s="11"/>
    </row>
    <row r="324" spans="1:31">
      <c r="A324" t="s">
        <v>637</v>
      </c>
      <c r="B324" t="s">
        <v>638</v>
      </c>
      <c r="C324">
        <v>0.24</v>
      </c>
      <c r="D324">
        <v>0.21</v>
      </c>
      <c r="E324">
        <v>0.24</v>
      </c>
      <c r="F324">
        <v>0.02</v>
      </c>
      <c r="G324">
        <v>0.03</v>
      </c>
      <c r="H324">
        <v>0.02</v>
      </c>
      <c r="I324">
        <v>1.1100000000000001</v>
      </c>
      <c r="J324">
        <v>1.1299999999999999</v>
      </c>
      <c r="K324">
        <v>1.1100000000000001</v>
      </c>
      <c r="L324">
        <v>0.1</v>
      </c>
      <c r="M324">
        <v>0.02</v>
      </c>
      <c r="N324">
        <v>0.1</v>
      </c>
      <c r="O324">
        <v>282.39999999999998</v>
      </c>
      <c r="P324">
        <v>3.8</v>
      </c>
      <c r="Q324">
        <v>0.26</v>
      </c>
      <c r="R324">
        <v>0.14000000000000001</v>
      </c>
      <c r="S324">
        <v>14.2</v>
      </c>
      <c r="T324">
        <v>2.7</v>
      </c>
      <c r="U324">
        <v>0.86998569902217171</v>
      </c>
      <c r="V324">
        <v>2.2488231336798621E-2</v>
      </c>
      <c r="W324">
        <v>0.47153759082023777</v>
      </c>
      <c r="X324">
        <v>9.4364658933050904E-2</v>
      </c>
      <c r="Y324">
        <v>8.9658556001031134E-2</v>
      </c>
      <c r="Z324">
        <v>1.8408374416405679E-2</v>
      </c>
      <c r="AA324">
        <v>2.1150175225648059E-3</v>
      </c>
      <c r="AB324">
        <v>2.286242864582971E-2</v>
      </c>
      <c r="AC324">
        <v>5.8986301369863012</v>
      </c>
      <c r="AD324">
        <v>4.9000000000000004</v>
      </c>
      <c r="AE324" s="13" t="s">
        <v>115</v>
      </c>
    </row>
    <row r="325" spans="1:31">
      <c r="A325" t="s">
        <v>639</v>
      </c>
      <c r="B325" t="s">
        <v>640</v>
      </c>
      <c r="C325">
        <v>-0.09</v>
      </c>
      <c r="D325">
        <v>-0.04</v>
      </c>
      <c r="E325">
        <v>-0.09</v>
      </c>
      <c r="F325">
        <v>0.01</v>
      </c>
      <c r="G325">
        <v>0.08</v>
      </c>
      <c r="H325">
        <v>0.01</v>
      </c>
      <c r="I325">
        <v>0.94</v>
      </c>
      <c r="J325">
        <v>0.99</v>
      </c>
      <c r="K325">
        <v>0.94</v>
      </c>
      <c r="L325">
        <v>7.0000000000000007E-2</v>
      </c>
      <c r="M325">
        <v>0.03</v>
      </c>
      <c r="N325">
        <v>7.0000000000000007E-2</v>
      </c>
      <c r="O325">
        <v>40</v>
      </c>
      <c r="P325">
        <v>0.24</v>
      </c>
      <c r="Q325">
        <v>8.8000000000000009E-2</v>
      </c>
      <c r="R325">
        <v>9.2999999999999999E-2</v>
      </c>
      <c r="S325">
        <v>3.05</v>
      </c>
      <c r="T325">
        <v>0.41</v>
      </c>
      <c r="U325">
        <v>0.23275973332029601</v>
      </c>
      <c r="V325">
        <v>5.2555640724990032E-3</v>
      </c>
      <c r="W325">
        <v>5.2800097590376648E-2</v>
      </c>
      <c r="X325">
        <v>7.482722320598616E-3</v>
      </c>
      <c r="Y325">
        <v>7.0977180367391562E-3</v>
      </c>
      <c r="Z325">
        <v>3.0905629878268072E-4</v>
      </c>
      <c r="AA325">
        <v>1.0560019518075331E-4</v>
      </c>
      <c r="AB325">
        <v>2.3466710040167399E-3</v>
      </c>
      <c r="AC325">
        <v>2.216438356164383</v>
      </c>
      <c r="AD325">
        <v>2.2999999999999998</v>
      </c>
      <c r="AE325" s="13" t="s">
        <v>1525</v>
      </c>
    </row>
    <row r="326" spans="1:31">
      <c r="A326" t="s">
        <v>641</v>
      </c>
      <c r="B326" t="s">
        <v>642</v>
      </c>
      <c r="C326">
        <v>0.12</v>
      </c>
      <c r="D326">
        <v>-0.18</v>
      </c>
      <c r="E326">
        <v>0.12</v>
      </c>
      <c r="F326">
        <v>7.0000000000000007E-2</v>
      </c>
      <c r="H326">
        <v>7.0000000000000007E-2</v>
      </c>
      <c r="I326">
        <v>0.79</v>
      </c>
      <c r="J326">
        <v>0.8</v>
      </c>
      <c r="K326">
        <v>0.79</v>
      </c>
      <c r="L326">
        <v>0.11</v>
      </c>
      <c r="N326">
        <v>0.11</v>
      </c>
      <c r="O326">
        <v>606.4</v>
      </c>
      <c r="P326">
        <v>9</v>
      </c>
      <c r="Q326">
        <v>0.24</v>
      </c>
      <c r="R326">
        <v>0.14000000000000001</v>
      </c>
      <c r="S326">
        <v>77</v>
      </c>
      <c r="T326">
        <v>32</v>
      </c>
      <c r="U326">
        <v>1.285704391115595</v>
      </c>
      <c r="V326">
        <v>7.8953084208868263E-2</v>
      </c>
      <c r="W326">
        <v>2.61456073122487</v>
      </c>
      <c r="X326">
        <v>1.135750383344895</v>
      </c>
      <c r="Y326">
        <v>1.08657069349605</v>
      </c>
      <c r="Z326">
        <v>9.3218633880683008E-2</v>
      </c>
      <c r="AA326">
        <v>1.2934832113579519E-2</v>
      </c>
      <c r="AB326">
        <v>0.31691645226968129</v>
      </c>
      <c r="AC326">
        <v>6.0575342465753428</v>
      </c>
      <c r="AD326">
        <v>7.5</v>
      </c>
      <c r="AE326" s="13" t="s">
        <v>115</v>
      </c>
    </row>
    <row r="327" spans="1:31">
      <c r="A327" t="s">
        <v>643</v>
      </c>
      <c r="B327" t="s">
        <v>644</v>
      </c>
      <c r="C327">
        <v>0.14000000000000001</v>
      </c>
      <c r="D327">
        <v>0.16</v>
      </c>
      <c r="E327">
        <v>0.14000000000000001</v>
      </c>
      <c r="F327">
        <v>0.03</v>
      </c>
      <c r="G327">
        <v>0.05</v>
      </c>
      <c r="H327">
        <v>0.03</v>
      </c>
      <c r="I327">
        <v>0.92</v>
      </c>
      <c r="J327">
        <v>0.87400000000000011</v>
      </c>
      <c r="K327">
        <v>0.92</v>
      </c>
      <c r="L327">
        <v>7.0000000000000007E-2</v>
      </c>
      <c r="M327">
        <v>1.2E-2</v>
      </c>
      <c r="N327">
        <v>7.0000000000000007E-2</v>
      </c>
      <c r="O327">
        <v>1201.0999999999999</v>
      </c>
      <c r="P327">
        <v>5.6</v>
      </c>
      <c r="Q327">
        <v>0.126</v>
      </c>
      <c r="R327">
        <v>0.05</v>
      </c>
      <c r="S327">
        <v>7.15</v>
      </c>
      <c r="T327">
        <v>0.31</v>
      </c>
      <c r="U327">
        <v>2.1437817003854209</v>
      </c>
      <c r="V327">
        <v>5.5364104184343441E-2</v>
      </c>
      <c r="W327">
        <v>0.34827024648551452</v>
      </c>
      <c r="X327">
        <v>2.3497753688929372E-2</v>
      </c>
      <c r="Y327">
        <v>1.509982886860272E-2</v>
      </c>
      <c r="Z327">
        <v>2.2072030834835378E-3</v>
      </c>
      <c r="AA327">
        <v>5.3646957202181688E-4</v>
      </c>
      <c r="AB327">
        <v>1.786001264028279E-2</v>
      </c>
      <c r="AC327">
        <v>9.5</v>
      </c>
      <c r="AD327">
        <v>3.7</v>
      </c>
      <c r="AE327" s="13" t="s">
        <v>115</v>
      </c>
    </row>
    <row r="328" spans="1:31">
      <c r="A328" t="s">
        <v>645</v>
      </c>
      <c r="B328" t="s">
        <v>644</v>
      </c>
      <c r="C328">
        <v>0.14000000000000001</v>
      </c>
      <c r="D328">
        <v>0.16</v>
      </c>
      <c r="E328">
        <v>0.14000000000000001</v>
      </c>
      <c r="F328">
        <v>0.03</v>
      </c>
      <c r="G328">
        <v>0.05</v>
      </c>
      <c r="H328">
        <v>0.03</v>
      </c>
      <c r="I328">
        <v>0.92</v>
      </c>
      <c r="J328">
        <v>0.87400000000000011</v>
      </c>
      <c r="K328">
        <v>0.92</v>
      </c>
      <c r="L328">
        <v>7.0000000000000007E-2</v>
      </c>
      <c r="M328">
        <v>1.2E-2</v>
      </c>
      <c r="N328">
        <v>7.0000000000000007E-2</v>
      </c>
      <c r="O328">
        <v>75.765000000000001</v>
      </c>
      <c r="P328">
        <v>5.8000000000000003E-2</v>
      </c>
      <c r="Q328">
        <v>0.22</v>
      </c>
      <c r="R328">
        <v>0.13</v>
      </c>
      <c r="S328">
        <v>2.2200000000000002</v>
      </c>
      <c r="T328">
        <v>0.3</v>
      </c>
      <c r="U328">
        <v>0.33972771091063392</v>
      </c>
      <c r="V328">
        <v>8.8686709207677523E-3</v>
      </c>
      <c r="W328">
        <v>4.2329273797113799E-2</v>
      </c>
      <c r="X328">
        <v>6.1627986591895438E-3</v>
      </c>
      <c r="Y328">
        <v>5.6248359324993563E-3</v>
      </c>
      <c r="Z328">
        <v>1.272191288984295E-3</v>
      </c>
      <c r="AA328">
        <v>1.037304186409398E-4</v>
      </c>
      <c r="AB328">
        <v>2.1707319895955791E-3</v>
      </c>
      <c r="AC328">
        <v>9.5</v>
      </c>
      <c r="AD328">
        <v>3.7</v>
      </c>
      <c r="AE328" s="13" t="s">
        <v>115</v>
      </c>
    </row>
    <row r="329" spans="1:31">
      <c r="A329" t="s">
        <v>646</v>
      </c>
      <c r="B329" t="s">
        <v>647</v>
      </c>
      <c r="C329">
        <v>0.12</v>
      </c>
      <c r="D329">
        <v>0.09</v>
      </c>
      <c r="E329">
        <v>0.12</v>
      </c>
      <c r="F329">
        <v>0.02</v>
      </c>
      <c r="G329">
        <v>0.1</v>
      </c>
      <c r="H329">
        <v>0.02</v>
      </c>
      <c r="I329">
        <v>0.9</v>
      </c>
      <c r="J329">
        <v>1.02</v>
      </c>
      <c r="K329">
        <v>0.9</v>
      </c>
      <c r="L329">
        <v>0.06</v>
      </c>
      <c r="M329">
        <v>0.05</v>
      </c>
      <c r="N329">
        <v>0.06</v>
      </c>
      <c r="O329">
        <v>434.5</v>
      </c>
      <c r="P329">
        <v>2.1</v>
      </c>
      <c r="Q329">
        <v>0.2</v>
      </c>
      <c r="R329">
        <v>0.03</v>
      </c>
      <c r="S329">
        <v>75.8</v>
      </c>
      <c r="T329">
        <v>3</v>
      </c>
      <c r="U329">
        <v>1.1118730121350631</v>
      </c>
      <c r="V329">
        <v>3.0776184181597499E-2</v>
      </c>
      <c r="W329">
        <v>2.711394606492429</v>
      </c>
      <c r="X329">
        <v>0.18451779130254389</v>
      </c>
      <c r="Y329">
        <v>0.1073111321830777</v>
      </c>
      <c r="Z329">
        <v>1.694621629057769E-2</v>
      </c>
      <c r="AA329">
        <v>4.3681846364665164E-3</v>
      </c>
      <c r="AB329">
        <v>0.14908011582088959</v>
      </c>
      <c r="AC329">
        <v>7.5085947073972603</v>
      </c>
      <c r="AD329">
        <v>4.6130000000000004</v>
      </c>
      <c r="AE329" s="13" t="s">
        <v>1525</v>
      </c>
    </row>
    <row r="330" spans="1:31">
      <c r="A330" t="s">
        <v>648</v>
      </c>
      <c r="B330" t="s">
        <v>649</v>
      </c>
      <c r="C330">
        <v>0.39</v>
      </c>
      <c r="D330">
        <v>0.37</v>
      </c>
      <c r="E330">
        <v>0.39</v>
      </c>
      <c r="F330">
        <v>0.04</v>
      </c>
      <c r="G330">
        <v>0.04</v>
      </c>
      <c r="H330">
        <v>0.04</v>
      </c>
      <c r="I330">
        <v>1.44</v>
      </c>
      <c r="J330">
        <v>1.5</v>
      </c>
      <c r="K330">
        <v>1.44</v>
      </c>
      <c r="L330">
        <v>0.1</v>
      </c>
      <c r="M330">
        <v>7.0000000000000007E-2</v>
      </c>
      <c r="N330">
        <v>0.1</v>
      </c>
      <c r="O330">
        <v>270</v>
      </c>
      <c r="P330">
        <v>0.85000000000000009</v>
      </c>
      <c r="Q330">
        <v>0.63</v>
      </c>
      <c r="R330">
        <v>0.03</v>
      </c>
      <c r="S330">
        <v>199.4</v>
      </c>
      <c r="T330">
        <v>7.15</v>
      </c>
      <c r="U330">
        <v>0.93211144015384062</v>
      </c>
      <c r="V330">
        <v>2.108445219710417E-2</v>
      </c>
      <c r="W330">
        <v>6.3937998792995812</v>
      </c>
      <c r="X330">
        <v>0.40427424804032769</v>
      </c>
      <c r="Y330">
        <v>0.22926614411731189</v>
      </c>
      <c r="Z330">
        <v>0.16697454501569961</v>
      </c>
      <c r="AA330">
        <v>6.7095430832156081E-3</v>
      </c>
      <c r="AB330">
        <v>0.28800900357205322</v>
      </c>
      <c r="AC330">
        <v>8.6712328767123292</v>
      </c>
      <c r="AD330">
        <v>35.6</v>
      </c>
      <c r="AE330" s="13" t="s">
        <v>1525</v>
      </c>
    </row>
    <row r="331" spans="1:31">
      <c r="A331" t="s">
        <v>650</v>
      </c>
      <c r="B331" t="s">
        <v>651</v>
      </c>
      <c r="C331">
        <v>-0.09</v>
      </c>
      <c r="E331">
        <v>-0.09</v>
      </c>
      <c r="F331">
        <v>0.03</v>
      </c>
      <c r="H331">
        <v>0.03</v>
      </c>
      <c r="I331">
        <v>0.79</v>
      </c>
      <c r="K331">
        <v>0.79</v>
      </c>
      <c r="L331">
        <v>0.05</v>
      </c>
      <c r="N331">
        <v>0.05</v>
      </c>
      <c r="O331">
        <v>8100</v>
      </c>
      <c r="P331">
        <v>586</v>
      </c>
      <c r="Q331">
        <v>0.7340000000000001</v>
      </c>
      <c r="R331">
        <v>0.02</v>
      </c>
      <c r="S331">
        <v>71</v>
      </c>
      <c r="T331">
        <v>1.7</v>
      </c>
      <c r="U331">
        <v>5.3936292956982106</v>
      </c>
      <c r="V331">
        <v>0.4317845641255485</v>
      </c>
      <c r="W331">
        <v>3.4990669348454762</v>
      </c>
      <c r="X331">
        <v>0.26165672596170769</v>
      </c>
      <c r="Y331">
        <v>8.3780475904750823E-2</v>
      </c>
      <c r="Z331">
        <v>0.1113647063236196</v>
      </c>
      <c r="AA331">
        <v>0.13287021927290371</v>
      </c>
      <c r="AB331">
        <v>0.1771679460681253</v>
      </c>
      <c r="AC331">
        <v>10.95890410958904</v>
      </c>
      <c r="AD331">
        <v>8.9499999999999993</v>
      </c>
      <c r="AE331" s="13" t="s">
        <v>100</v>
      </c>
    </row>
    <row r="332" spans="1:31" s="7" customFormat="1">
      <c r="A332" s="7" t="s">
        <v>652</v>
      </c>
      <c r="B332" s="7" t="s">
        <v>653</v>
      </c>
      <c r="O332" s="7">
        <v>72.8322</v>
      </c>
      <c r="P332" s="7">
        <v>2.3E-3</v>
      </c>
      <c r="Q332" s="7">
        <v>0.13730000000000001</v>
      </c>
      <c r="R332" s="7">
        <v>1.6999999999999999E-3</v>
      </c>
      <c r="U332" s="7">
        <v>0</v>
      </c>
      <c r="W332" s="7">
        <v>0</v>
      </c>
      <c r="Y332" s="7">
        <v>0</v>
      </c>
      <c r="Z332" s="7">
        <v>0</v>
      </c>
      <c r="AA332" s="7">
        <v>0</v>
      </c>
      <c r="AC332" s="7">
        <v>3.1175342465753428</v>
      </c>
      <c r="AD332" s="7">
        <v>7.85</v>
      </c>
      <c r="AE332" s="11"/>
    </row>
    <row r="333" spans="1:31">
      <c r="A333" t="s">
        <v>654</v>
      </c>
      <c r="B333" t="s">
        <v>655</v>
      </c>
      <c r="C333">
        <v>0.03</v>
      </c>
      <c r="D333">
        <v>0.05</v>
      </c>
      <c r="E333">
        <v>0.03</v>
      </c>
      <c r="F333">
        <v>0.04</v>
      </c>
      <c r="G333">
        <v>0.06</v>
      </c>
      <c r="H333">
        <v>0.04</v>
      </c>
      <c r="I333">
        <v>1.45</v>
      </c>
      <c r="J333">
        <v>1.64</v>
      </c>
      <c r="K333">
        <v>1.45</v>
      </c>
      <c r="L333">
        <v>0.21</v>
      </c>
      <c r="M333">
        <v>0.13</v>
      </c>
      <c r="N333">
        <v>0.21</v>
      </c>
      <c r="O333">
        <v>416.1</v>
      </c>
      <c r="P333">
        <v>4</v>
      </c>
      <c r="Q333">
        <v>0.03</v>
      </c>
      <c r="R333">
        <v>0.04</v>
      </c>
      <c r="S333">
        <v>32.159999999999997</v>
      </c>
      <c r="T333">
        <v>1.32</v>
      </c>
      <c r="U333">
        <v>1.2938893468679289</v>
      </c>
      <c r="V333">
        <v>1.7257239523704521E-2</v>
      </c>
      <c r="W333">
        <v>1.6353321815181161</v>
      </c>
      <c r="X333">
        <v>7.8617058728073522E-2</v>
      </c>
      <c r="Y333">
        <v>6.7121843271265955E-2</v>
      </c>
      <c r="Z333">
        <v>6.821858171791483E-3</v>
      </c>
      <c r="AA333">
        <v>4.2751750354586334E-3</v>
      </c>
      <c r="AB333">
        <v>4.0130851080199169E-2</v>
      </c>
      <c r="AC333">
        <v>5.27</v>
      </c>
      <c r="AD333">
        <v>7.7</v>
      </c>
      <c r="AE333" s="13" t="s">
        <v>25</v>
      </c>
    </row>
    <row r="334" spans="1:31" s="7" customFormat="1">
      <c r="A334" s="7" t="s">
        <v>656</v>
      </c>
      <c r="B334" s="7" t="s">
        <v>657</v>
      </c>
      <c r="O334" s="7">
        <v>632</v>
      </c>
      <c r="P334" s="7">
        <v>169.5</v>
      </c>
      <c r="Q334" s="7">
        <v>0.37</v>
      </c>
      <c r="R334" s="7">
        <v>9.5000000000000001E-2</v>
      </c>
      <c r="U334" s="7">
        <v>0</v>
      </c>
      <c r="W334" s="7">
        <v>0</v>
      </c>
      <c r="Y334" s="7">
        <v>0</v>
      </c>
      <c r="Z334" s="7">
        <v>0</v>
      </c>
      <c r="AA334" s="7">
        <v>0</v>
      </c>
      <c r="AC334" s="7">
        <v>1.197260273972603</v>
      </c>
      <c r="AD334" s="7">
        <v>7.92</v>
      </c>
      <c r="AE334" s="11"/>
    </row>
    <row r="335" spans="1:31">
      <c r="A335" t="s">
        <v>658</v>
      </c>
      <c r="B335" t="s">
        <v>659</v>
      </c>
      <c r="D335" s="2"/>
      <c r="E335">
        <v>6.7000000000000004E-2</v>
      </c>
      <c r="G335" s="2"/>
      <c r="H335">
        <v>0.05</v>
      </c>
      <c r="J335" s="2"/>
      <c r="K335">
        <v>0.78</v>
      </c>
      <c r="M335" s="2"/>
      <c r="N335">
        <v>0.05</v>
      </c>
      <c r="O335">
        <v>466.47</v>
      </c>
      <c r="P335">
        <v>0.35</v>
      </c>
      <c r="Q335">
        <v>8.4000000000000005E-2</v>
      </c>
      <c r="R335">
        <v>3.0000000000000001E-3</v>
      </c>
      <c r="S335">
        <v>407.71</v>
      </c>
      <c r="T335">
        <v>0.84</v>
      </c>
      <c r="U335">
        <v>1.084056963369588</v>
      </c>
      <c r="V335">
        <v>2.3169956540855061E-2</v>
      </c>
      <c r="W335">
        <v>13.132927255549809</v>
      </c>
      <c r="X335">
        <v>0.56190754814332666</v>
      </c>
      <c r="Y335">
        <v>2.7057611769791871E-2</v>
      </c>
      <c r="Z335">
        <v>3.3330154252390401E-3</v>
      </c>
      <c r="AA335">
        <v>3.2846160449349631E-3</v>
      </c>
      <c r="AB335">
        <v>0.56123620750212888</v>
      </c>
      <c r="AC335">
        <v>4.0493150684931507</v>
      </c>
      <c r="AD335">
        <v>4.3</v>
      </c>
      <c r="AE335" s="13" t="s">
        <v>660</v>
      </c>
    </row>
    <row r="336" spans="1:31" s="7" customFormat="1">
      <c r="A336" s="7" t="s">
        <v>661</v>
      </c>
      <c r="B336" s="7" t="s">
        <v>662</v>
      </c>
      <c r="O336" s="7">
        <v>4451.8</v>
      </c>
      <c r="P336" s="7">
        <v>27.45</v>
      </c>
      <c r="Q336" s="7">
        <v>0.34</v>
      </c>
      <c r="R336" s="7">
        <v>5.0000000000000001E-3</v>
      </c>
      <c r="U336" s="7">
        <v>0</v>
      </c>
      <c r="W336" s="7">
        <v>0</v>
      </c>
      <c r="Y336" s="7">
        <v>0</v>
      </c>
      <c r="Z336" s="7">
        <v>0</v>
      </c>
      <c r="AA336" s="7">
        <v>0</v>
      </c>
      <c r="AE336" s="11"/>
    </row>
    <row r="337" spans="1:31">
      <c r="A337" t="s">
        <v>663</v>
      </c>
      <c r="B337" t="s">
        <v>664</v>
      </c>
      <c r="C337">
        <v>0.06</v>
      </c>
      <c r="D337">
        <v>0.04</v>
      </c>
      <c r="E337">
        <v>0.06</v>
      </c>
      <c r="F337">
        <v>0.01</v>
      </c>
      <c r="G337">
        <v>0.03</v>
      </c>
      <c r="H337">
        <v>0.01</v>
      </c>
      <c r="I337">
        <v>1.06</v>
      </c>
      <c r="J337">
        <v>0.995</v>
      </c>
      <c r="K337">
        <v>1.06</v>
      </c>
      <c r="L337">
        <v>0.09</v>
      </c>
      <c r="M337">
        <v>1.9E-2</v>
      </c>
      <c r="N337">
        <v>0.09</v>
      </c>
      <c r="O337">
        <v>58.112469999999988</v>
      </c>
      <c r="P337">
        <v>2.9999999999999997E-4</v>
      </c>
      <c r="Q337">
        <v>0.52883000000000002</v>
      </c>
      <c r="R337">
        <v>1.0300000000000001E-3</v>
      </c>
      <c r="S337">
        <v>475.13299999999998</v>
      </c>
      <c r="T337">
        <v>0.91020000000000001</v>
      </c>
      <c r="U337">
        <v>0.29473029013065932</v>
      </c>
      <c r="V337">
        <v>6.8089506726324977E-3</v>
      </c>
      <c r="W337">
        <v>7.7344800786344976</v>
      </c>
      <c r="X337">
        <v>0.38275746358589979</v>
      </c>
      <c r="Y337">
        <v>1.4816743454092059E-2</v>
      </c>
      <c r="Z337">
        <v>0.1362767050191066</v>
      </c>
      <c r="AA337">
        <v>1.3309501521161451E-5</v>
      </c>
      <c r="AB337">
        <v>0.35736871650456431</v>
      </c>
      <c r="AC337">
        <v>14.68493150684932</v>
      </c>
      <c r="AD337">
        <v>3.9</v>
      </c>
      <c r="AE337" s="13" t="s">
        <v>1525</v>
      </c>
    </row>
    <row r="338" spans="1:31">
      <c r="A338" t="s">
        <v>665</v>
      </c>
      <c r="B338" t="s">
        <v>664</v>
      </c>
      <c r="C338">
        <v>0.06</v>
      </c>
      <c r="D338">
        <v>0.04</v>
      </c>
      <c r="E338">
        <v>0.06</v>
      </c>
      <c r="F338">
        <v>0.01</v>
      </c>
      <c r="G338">
        <v>0.03</v>
      </c>
      <c r="H338">
        <v>0.01</v>
      </c>
      <c r="I338">
        <v>1.06</v>
      </c>
      <c r="J338">
        <v>0.995</v>
      </c>
      <c r="K338">
        <v>1.06</v>
      </c>
      <c r="L338">
        <v>0.09</v>
      </c>
      <c r="M338">
        <v>1.9E-2</v>
      </c>
      <c r="N338">
        <v>0.09</v>
      </c>
      <c r="O338">
        <v>1749.83</v>
      </c>
      <c r="P338">
        <v>0.56999999999999995</v>
      </c>
      <c r="Q338">
        <v>0.21129999999999999</v>
      </c>
      <c r="R338">
        <v>1.6999999999999999E-3</v>
      </c>
      <c r="S338">
        <v>297.7</v>
      </c>
      <c r="T338">
        <v>0.61799999999999999</v>
      </c>
      <c r="U338">
        <v>2.852610350250099</v>
      </c>
      <c r="V338">
        <v>6.5904800820839507E-2</v>
      </c>
      <c r="W338">
        <v>17.362688407637101</v>
      </c>
      <c r="X338">
        <v>0.80307477518555304</v>
      </c>
      <c r="Y338">
        <v>3.6043471400469353E-2</v>
      </c>
      <c r="Z338">
        <v>6.5667278948775033E-3</v>
      </c>
      <c r="AA338">
        <v>1.885275025260197E-3</v>
      </c>
      <c r="AB338">
        <v>0.80223642807564144</v>
      </c>
      <c r="AC338">
        <v>14.68493150684932</v>
      </c>
      <c r="AD338">
        <v>3.9</v>
      </c>
      <c r="AE338" s="13" t="s">
        <v>1525</v>
      </c>
    </row>
    <row r="339" spans="1:31">
      <c r="A339" t="s">
        <v>666</v>
      </c>
      <c r="B339" t="s">
        <v>667</v>
      </c>
      <c r="C339">
        <v>-0.1</v>
      </c>
      <c r="D339">
        <v>-0.06</v>
      </c>
      <c r="E339">
        <v>-0.1</v>
      </c>
      <c r="F339">
        <v>0.01</v>
      </c>
      <c r="G339">
        <v>0.05</v>
      </c>
      <c r="H339">
        <v>0.01</v>
      </c>
      <c r="I339">
        <v>0.92</v>
      </c>
      <c r="J339">
        <v>0.88</v>
      </c>
      <c r="K339">
        <v>0.92</v>
      </c>
      <c r="L339">
        <v>7.0000000000000007E-2</v>
      </c>
      <c r="M339">
        <v>0.01</v>
      </c>
      <c r="N339">
        <v>7.0000000000000007E-2</v>
      </c>
      <c r="O339">
        <v>6.4029999999999996</v>
      </c>
      <c r="P339">
        <v>1E-3</v>
      </c>
      <c r="Q339">
        <v>8.1000000000000003E-2</v>
      </c>
      <c r="R339">
        <v>2.9000000000000001E-2</v>
      </c>
      <c r="S339">
        <v>28.6</v>
      </c>
      <c r="T339">
        <v>1.7</v>
      </c>
      <c r="U339">
        <v>6.5670186295167715E-2</v>
      </c>
      <c r="V339">
        <v>1.4276448275971181E-3</v>
      </c>
      <c r="W339">
        <v>0.24570729731837071</v>
      </c>
      <c r="X339">
        <v>1.8219697716858E-2</v>
      </c>
      <c r="Y339">
        <v>1.4604979211231821E-2</v>
      </c>
      <c r="Z339">
        <v>2.127613512145811E-3</v>
      </c>
      <c r="AA339">
        <v>1.7904966492073659E-5</v>
      </c>
      <c r="AB339">
        <v>1.068292597036394E-2</v>
      </c>
      <c r="AC339">
        <v>1.205479452054794</v>
      </c>
      <c r="AD339">
        <v>3.9</v>
      </c>
      <c r="AE339" s="13" t="s">
        <v>292</v>
      </c>
    </row>
    <row r="340" spans="1:31">
      <c r="A340" t="s">
        <v>668</v>
      </c>
      <c r="B340" t="s">
        <v>669</v>
      </c>
      <c r="C340">
        <v>-0.28999999999999998</v>
      </c>
      <c r="D340">
        <v>-0.32</v>
      </c>
      <c r="E340">
        <v>-0.28999999999999998</v>
      </c>
      <c r="F340">
        <v>0.06</v>
      </c>
      <c r="G340">
        <v>0.06</v>
      </c>
      <c r="H340">
        <v>0.06</v>
      </c>
      <c r="I340">
        <v>2.6</v>
      </c>
      <c r="J340">
        <v>1.0900000000000001</v>
      </c>
      <c r="K340">
        <v>2.6</v>
      </c>
      <c r="L340">
        <v>0.65</v>
      </c>
      <c r="M340">
        <v>0.15</v>
      </c>
      <c r="N340">
        <v>0.65</v>
      </c>
      <c r="O340">
        <v>533</v>
      </c>
      <c r="P340">
        <v>1.7</v>
      </c>
      <c r="Q340">
        <v>0.64</v>
      </c>
      <c r="R340">
        <v>0.04</v>
      </c>
      <c r="S340">
        <v>190</v>
      </c>
      <c r="T340">
        <v>29</v>
      </c>
      <c r="U340">
        <v>1.360139851638305</v>
      </c>
      <c r="V340">
        <v>8.8417980583184203E-2</v>
      </c>
      <c r="W340">
        <v>6.5018059830125239</v>
      </c>
      <c r="X340">
        <v>1.3334722266176871</v>
      </c>
      <c r="Y340">
        <v>0.99238091319664845</v>
      </c>
      <c r="Z340">
        <v>0.28192112663468932</v>
      </c>
      <c r="AA340">
        <v>6.9124891626774886E-3</v>
      </c>
      <c r="AB340">
        <v>0.8448674441202717</v>
      </c>
      <c r="AC340">
        <v>6.978082191780822</v>
      </c>
      <c r="AD340">
        <v>29</v>
      </c>
      <c r="AE340" s="13" t="s">
        <v>25</v>
      </c>
    </row>
    <row r="341" spans="1:31">
      <c r="A341" t="s">
        <v>670</v>
      </c>
      <c r="B341" t="s">
        <v>671</v>
      </c>
      <c r="C341">
        <v>0.18</v>
      </c>
      <c r="D341">
        <v>0.21</v>
      </c>
      <c r="E341">
        <v>0.18</v>
      </c>
      <c r="F341">
        <v>0.02</v>
      </c>
      <c r="H341">
        <v>0.02</v>
      </c>
      <c r="I341">
        <v>1.35</v>
      </c>
      <c r="J341">
        <v>1.4</v>
      </c>
      <c r="K341">
        <v>1.35</v>
      </c>
      <c r="L341">
        <v>0.09</v>
      </c>
      <c r="N341">
        <v>0.09</v>
      </c>
      <c r="O341">
        <v>225.62</v>
      </c>
      <c r="P341">
        <v>0.22</v>
      </c>
      <c r="Q341">
        <v>0.31</v>
      </c>
      <c r="R341">
        <v>0.01</v>
      </c>
      <c r="S341">
        <v>80.7</v>
      </c>
      <c r="T341">
        <v>0.9</v>
      </c>
      <c r="U341">
        <v>0.80396311288294542</v>
      </c>
      <c r="V341">
        <v>1.7742179481863251E-2</v>
      </c>
      <c r="W341">
        <v>2.820302469564353</v>
      </c>
      <c r="X341">
        <v>0.12870628403054071</v>
      </c>
      <c r="Y341">
        <v>3.1453187392911003E-2</v>
      </c>
      <c r="Z341">
        <v>9.672461174520957E-3</v>
      </c>
      <c r="AA341">
        <v>9.1668372086422287E-4</v>
      </c>
      <c r="AB341">
        <v>0.1244251089513685</v>
      </c>
      <c r="AC341">
        <v>4.1260273972602741</v>
      </c>
      <c r="AD341">
        <v>8.9</v>
      </c>
      <c r="AE341" s="13" t="s">
        <v>292</v>
      </c>
    </row>
    <row r="342" spans="1:31">
      <c r="A342" t="s">
        <v>672</v>
      </c>
      <c r="B342" t="s">
        <v>671</v>
      </c>
      <c r="C342">
        <v>0.18</v>
      </c>
      <c r="D342">
        <v>0.21</v>
      </c>
      <c r="E342">
        <v>0.18</v>
      </c>
      <c r="F342">
        <v>0.02</v>
      </c>
      <c r="H342">
        <v>0.02</v>
      </c>
      <c r="I342">
        <v>1.35</v>
      </c>
      <c r="J342">
        <v>1.4</v>
      </c>
      <c r="K342">
        <v>1.35</v>
      </c>
      <c r="L342">
        <v>0.09</v>
      </c>
      <c r="N342">
        <v>0.09</v>
      </c>
      <c r="O342">
        <v>2102</v>
      </c>
      <c r="P342">
        <v>264</v>
      </c>
      <c r="Q342">
        <v>0.33</v>
      </c>
      <c r="R342">
        <v>0.02</v>
      </c>
      <c r="S342">
        <v>54.3</v>
      </c>
      <c r="T342">
        <v>3.6</v>
      </c>
      <c r="U342">
        <v>3.5596410049950551</v>
      </c>
      <c r="V342">
        <v>0.3082178007372755</v>
      </c>
      <c r="W342">
        <v>3.964697437689531</v>
      </c>
      <c r="X342">
        <v>0.3579084017691781</v>
      </c>
      <c r="Y342">
        <v>0.26285286879709602</v>
      </c>
      <c r="Z342">
        <v>2.9364833451633831E-2</v>
      </c>
      <c r="AA342">
        <v>0.165981624413263</v>
      </c>
      <c r="AB342">
        <v>0.17491312225100869</v>
      </c>
      <c r="AC342">
        <v>4.1260273972602741</v>
      </c>
      <c r="AD342">
        <v>8.9</v>
      </c>
      <c r="AE342" s="13" t="s">
        <v>292</v>
      </c>
    </row>
    <row r="343" spans="1:31">
      <c r="A343" t="s">
        <v>673</v>
      </c>
      <c r="B343" t="s">
        <v>674</v>
      </c>
      <c r="C343">
        <v>0.3</v>
      </c>
      <c r="D343">
        <v>0.3</v>
      </c>
      <c r="E343">
        <v>0.3</v>
      </c>
      <c r="F343">
        <v>0.02</v>
      </c>
      <c r="G343">
        <v>0.03</v>
      </c>
      <c r="H343">
        <v>0.02</v>
      </c>
      <c r="I343">
        <v>1.1599999999999999</v>
      </c>
      <c r="J343">
        <v>1.1399999999999999</v>
      </c>
      <c r="K343">
        <v>1.1599999999999999</v>
      </c>
      <c r="L343">
        <v>0.13</v>
      </c>
      <c r="M343">
        <v>0.02</v>
      </c>
      <c r="N343">
        <v>0.13</v>
      </c>
      <c r="O343">
        <v>1145</v>
      </c>
      <c r="P343">
        <v>18</v>
      </c>
      <c r="Q343">
        <v>0.11</v>
      </c>
      <c r="R343">
        <v>0.08</v>
      </c>
      <c r="S343">
        <v>12</v>
      </c>
      <c r="T343">
        <v>1.9</v>
      </c>
      <c r="U343">
        <v>2.2451275971564071</v>
      </c>
      <c r="V343">
        <v>6.3118320461704999E-2</v>
      </c>
      <c r="W343">
        <v>0.67372337740144306</v>
      </c>
      <c r="X343">
        <v>0.11253070238962019</v>
      </c>
      <c r="Y343">
        <v>0.1066728680885618</v>
      </c>
      <c r="Z343">
        <v>6.0013824487627279E-3</v>
      </c>
      <c r="AA343">
        <v>3.5304281785228449E-3</v>
      </c>
      <c r="AB343">
        <v>3.5150784907901383E-2</v>
      </c>
      <c r="AC343">
        <v>6.9726027397260273</v>
      </c>
      <c r="AD343">
        <v>4.18</v>
      </c>
      <c r="AE343" s="13" t="s">
        <v>115</v>
      </c>
    </row>
    <row r="344" spans="1:31">
      <c r="A344" t="s">
        <v>675</v>
      </c>
      <c r="B344" t="s">
        <v>676</v>
      </c>
      <c r="C344">
        <v>0.05</v>
      </c>
      <c r="D344">
        <v>0.18</v>
      </c>
      <c r="E344">
        <v>0.05</v>
      </c>
      <c r="F344">
        <v>0.04</v>
      </c>
      <c r="G344">
        <v>0.08</v>
      </c>
      <c r="H344">
        <v>0.04</v>
      </c>
      <c r="I344">
        <v>2.4500000000000002</v>
      </c>
      <c r="J344">
        <v>2.2999999999999998</v>
      </c>
      <c r="K344">
        <v>2.4500000000000002</v>
      </c>
      <c r="L344">
        <v>0.39</v>
      </c>
      <c r="M344">
        <v>0.3</v>
      </c>
      <c r="N344">
        <v>0.39</v>
      </c>
      <c r="O344">
        <v>359.9</v>
      </c>
      <c r="P344">
        <v>2.4</v>
      </c>
      <c r="Q344">
        <v>0.16600000000000001</v>
      </c>
      <c r="R344">
        <v>5.1999999999999998E-2</v>
      </c>
      <c r="S344">
        <v>82.4</v>
      </c>
      <c r="T344">
        <v>3.2</v>
      </c>
      <c r="U344">
        <v>1.3373272141930119</v>
      </c>
      <c r="V344">
        <v>7.2727277312488708E-2</v>
      </c>
      <c r="W344">
        <v>5.1810806306081174</v>
      </c>
      <c r="X344">
        <v>0.59846939289468259</v>
      </c>
      <c r="Y344">
        <v>0.20120701478089781</v>
      </c>
      <c r="Z344">
        <v>4.5990399450672001E-2</v>
      </c>
      <c r="AA344">
        <v>1.1516711919015319E-2</v>
      </c>
      <c r="AB344">
        <v>0.56163475670548701</v>
      </c>
      <c r="AC344">
        <v>3.0136986301369859</v>
      </c>
      <c r="AD344">
        <v>16</v>
      </c>
      <c r="AE344" s="13" t="s">
        <v>28</v>
      </c>
    </row>
    <row r="345" spans="1:31">
      <c r="A345" t="s">
        <v>677</v>
      </c>
      <c r="B345" t="s">
        <v>678</v>
      </c>
      <c r="C345">
        <v>-0.48</v>
      </c>
      <c r="D345">
        <v>-0.49</v>
      </c>
      <c r="E345">
        <v>-0.48</v>
      </c>
      <c r="F345">
        <v>0.01</v>
      </c>
      <c r="G345">
        <v>0.02</v>
      </c>
      <c r="H345">
        <v>0.01</v>
      </c>
      <c r="I345">
        <v>1.0900000000000001</v>
      </c>
      <c r="J345">
        <v>0.99</v>
      </c>
      <c r="K345">
        <v>1.0900000000000001</v>
      </c>
      <c r="L345">
        <v>0.1</v>
      </c>
      <c r="M345">
        <v>0.08</v>
      </c>
      <c r="N345">
        <v>0.1</v>
      </c>
      <c r="O345">
        <v>550</v>
      </c>
      <c r="P345">
        <v>3</v>
      </c>
      <c r="Q345">
        <v>0.59</v>
      </c>
      <c r="R345">
        <v>0.01</v>
      </c>
      <c r="S345">
        <v>60.6</v>
      </c>
      <c r="T345">
        <v>1</v>
      </c>
      <c r="U345">
        <v>1.318723284775726</v>
      </c>
      <c r="V345">
        <v>2.6549982676940309E-2</v>
      </c>
      <c r="W345">
        <v>1.985066603595367</v>
      </c>
      <c r="X345">
        <v>8.7116947213941504E-2</v>
      </c>
      <c r="Y345">
        <v>3.2756874646788239E-2</v>
      </c>
      <c r="Z345">
        <v>1.79657815020903E-2</v>
      </c>
      <c r="AA345">
        <v>3.6092120065370332E-3</v>
      </c>
      <c r="AB345">
        <v>7.8616499152291755E-2</v>
      </c>
      <c r="AC345">
        <v>2.7397260273972601</v>
      </c>
      <c r="AD345">
        <v>2.2999999999999998</v>
      </c>
      <c r="AE345" s="13" t="s">
        <v>320</v>
      </c>
    </row>
    <row r="346" spans="1:31">
      <c r="A346" t="s">
        <v>679</v>
      </c>
      <c r="B346" t="s">
        <v>680</v>
      </c>
      <c r="C346">
        <v>0.17</v>
      </c>
      <c r="D346">
        <v>0.17</v>
      </c>
      <c r="E346">
        <v>0.17</v>
      </c>
      <c r="F346">
        <v>7.0000000000000007E-2</v>
      </c>
      <c r="G346">
        <v>6.9999999999999993E-3</v>
      </c>
      <c r="H346">
        <v>7.0000000000000007E-2</v>
      </c>
      <c r="I346">
        <v>0.95</v>
      </c>
      <c r="J346">
        <v>0.94299999999999995</v>
      </c>
      <c r="K346">
        <v>0.95</v>
      </c>
      <c r="L346">
        <v>0.08</v>
      </c>
      <c r="M346">
        <v>3.3000000000000002E-2</v>
      </c>
      <c r="N346">
        <v>0.08</v>
      </c>
      <c r="O346">
        <v>1523</v>
      </c>
      <c r="P346">
        <v>45</v>
      </c>
      <c r="Q346">
        <v>0.4</v>
      </c>
      <c r="R346">
        <v>6.5000000000000002E-2</v>
      </c>
      <c r="S346">
        <v>52.2</v>
      </c>
      <c r="T346">
        <v>1.8</v>
      </c>
      <c r="U346">
        <v>2.5389100251382359</v>
      </c>
      <c r="V346">
        <v>8.643767475955344E-2</v>
      </c>
      <c r="W346">
        <v>2.5981975690925752</v>
      </c>
      <c r="X346">
        <v>0.1893854841931561</v>
      </c>
      <c r="Y346">
        <v>8.9593019623881887E-2</v>
      </c>
      <c r="Z346">
        <v>7.4234216259787836E-2</v>
      </c>
      <c r="AA346">
        <v>2.4452286161300241E-2</v>
      </c>
      <c r="AB346">
        <v>0.14741546491305391</v>
      </c>
      <c r="AC346">
        <v>6.82</v>
      </c>
      <c r="AD346">
        <v>10.25</v>
      </c>
      <c r="AE346" s="13" t="s">
        <v>547</v>
      </c>
    </row>
    <row r="347" spans="1:31">
      <c r="A347" t="s">
        <v>681</v>
      </c>
      <c r="B347" t="s">
        <v>682</v>
      </c>
      <c r="C347">
        <v>0.23</v>
      </c>
      <c r="E347">
        <v>0.23</v>
      </c>
      <c r="F347">
        <v>0.04</v>
      </c>
      <c r="H347">
        <v>0.04</v>
      </c>
      <c r="I347">
        <v>1.2</v>
      </c>
      <c r="K347">
        <v>1.2</v>
      </c>
      <c r="L347">
        <v>0.11</v>
      </c>
      <c r="N347">
        <v>0.11</v>
      </c>
      <c r="O347">
        <v>21.216629999999999</v>
      </c>
      <c r="P347">
        <v>4.4999999999999999E-4</v>
      </c>
      <c r="Q347">
        <v>0.68189999999999995</v>
      </c>
      <c r="R347">
        <v>4.4000000000000003E-3</v>
      </c>
      <c r="S347">
        <v>279.8</v>
      </c>
      <c r="T347">
        <v>0.06</v>
      </c>
      <c r="U347">
        <v>0.15901497036971901</v>
      </c>
      <c r="V347">
        <v>3.5633613899289738E-3</v>
      </c>
      <c r="W347">
        <v>3.129655689409653</v>
      </c>
      <c r="X347">
        <v>0.14136009037184871</v>
      </c>
      <c r="Y347">
        <v>6.7111987621364967E-4</v>
      </c>
      <c r="Z347">
        <v>1.7551170626678651E-2</v>
      </c>
      <c r="AA347">
        <v>2.2126433529332799E-5</v>
      </c>
      <c r="AB347">
        <v>0.14026468075785559</v>
      </c>
      <c r="AC347">
        <v>1.0739726027397261</v>
      </c>
      <c r="AD347">
        <v>3.97</v>
      </c>
      <c r="AE347" s="13" t="s">
        <v>563</v>
      </c>
    </row>
    <row r="348" spans="1:31" s="7" customFormat="1">
      <c r="A348" s="7" t="s">
        <v>683</v>
      </c>
      <c r="B348" s="7" t="s">
        <v>684</v>
      </c>
      <c r="O348" s="7">
        <v>562.1</v>
      </c>
      <c r="P348" s="7">
        <v>0.4</v>
      </c>
      <c r="Q348" s="7">
        <v>0.53200000000000003</v>
      </c>
      <c r="R348" s="7">
        <v>4.0000000000000001E-3</v>
      </c>
      <c r="U348" s="7">
        <v>0</v>
      </c>
      <c r="W348" s="7">
        <v>0</v>
      </c>
      <c r="Y348" s="7">
        <v>0</v>
      </c>
      <c r="Z348" s="7">
        <v>0</v>
      </c>
      <c r="AA348" s="7">
        <v>0</v>
      </c>
      <c r="AE348" s="11"/>
    </row>
    <row r="349" spans="1:31">
      <c r="A349" t="s">
        <v>685</v>
      </c>
      <c r="B349" t="s">
        <v>686</v>
      </c>
      <c r="C349">
        <v>-0.15</v>
      </c>
      <c r="E349">
        <v>-0.15</v>
      </c>
      <c r="F349">
        <v>0.03</v>
      </c>
      <c r="H349">
        <v>0.03</v>
      </c>
      <c r="I349">
        <v>2.5499999999999998</v>
      </c>
      <c r="J349">
        <v>2</v>
      </c>
      <c r="K349">
        <v>2.5499999999999998</v>
      </c>
      <c r="L349">
        <v>0.25</v>
      </c>
      <c r="M349">
        <v>0.3</v>
      </c>
      <c r="N349">
        <v>0.25</v>
      </c>
      <c r="O349">
        <v>323.60000000000002</v>
      </c>
      <c r="P349">
        <v>2.2000000000000002</v>
      </c>
      <c r="Q349">
        <v>0.21</v>
      </c>
      <c r="R349">
        <v>0.04</v>
      </c>
      <c r="S349">
        <v>51.8</v>
      </c>
      <c r="T349">
        <v>2</v>
      </c>
      <c r="U349">
        <v>1.260831815432645</v>
      </c>
      <c r="V349">
        <v>4.3231152787971537E-2</v>
      </c>
      <c r="W349">
        <v>3.1923397407057998</v>
      </c>
      <c r="X349">
        <v>0.25123402293016428</v>
      </c>
      <c r="Y349">
        <v>0.1232563606450116</v>
      </c>
      <c r="Z349">
        <v>2.8052781485436471E-2</v>
      </c>
      <c r="AA349">
        <v>7.2343916662059764E-3</v>
      </c>
      <c r="AB349">
        <v>0.21699564250549239</v>
      </c>
      <c r="AC349">
        <v>3.4986301369863009</v>
      </c>
      <c r="AD349">
        <v>18.5</v>
      </c>
      <c r="AE349" s="13" t="s">
        <v>28</v>
      </c>
    </row>
    <row r="350" spans="1:31" s="7" customFormat="1">
      <c r="A350" s="7" t="s">
        <v>687</v>
      </c>
      <c r="B350" s="7" t="s">
        <v>688</v>
      </c>
      <c r="O350" s="7">
        <v>840.8</v>
      </c>
      <c r="P350" s="7">
        <v>0.05</v>
      </c>
      <c r="Q350" s="7">
        <v>0.23</v>
      </c>
      <c r="R350" s="7">
        <v>0.01</v>
      </c>
      <c r="U350" s="7">
        <v>0</v>
      </c>
      <c r="W350" s="7">
        <v>0</v>
      </c>
      <c r="Y350" s="7">
        <v>0</v>
      </c>
      <c r="Z350" s="7">
        <v>0</v>
      </c>
      <c r="AA350" s="7">
        <v>0</v>
      </c>
      <c r="AE350" s="11"/>
    </row>
    <row r="351" spans="1:31">
      <c r="A351" t="s">
        <v>689</v>
      </c>
      <c r="B351" t="s">
        <v>690</v>
      </c>
      <c r="C351">
        <v>0.28000000000000003</v>
      </c>
      <c r="D351">
        <v>0.19</v>
      </c>
      <c r="E351">
        <v>0.28000000000000003</v>
      </c>
      <c r="F351">
        <v>0.02</v>
      </c>
      <c r="H351">
        <v>0.02</v>
      </c>
      <c r="I351">
        <v>1.17</v>
      </c>
      <c r="J351">
        <v>1.1020000000000001</v>
      </c>
      <c r="K351">
        <v>1.17</v>
      </c>
      <c r="L351">
        <v>0.12</v>
      </c>
      <c r="N351">
        <v>0.12</v>
      </c>
      <c r="O351">
        <v>1290</v>
      </c>
      <c r="P351">
        <v>22</v>
      </c>
      <c r="Q351">
        <v>0.54</v>
      </c>
      <c r="R351">
        <v>0.09</v>
      </c>
      <c r="S351">
        <v>161</v>
      </c>
      <c r="T351">
        <v>55</v>
      </c>
      <c r="U351">
        <v>2.4448929664169698</v>
      </c>
      <c r="V351">
        <v>6.857599787680943E-2</v>
      </c>
      <c r="W351">
        <v>8.0567975849908127</v>
      </c>
      <c r="X351">
        <v>2.8378872731794651</v>
      </c>
      <c r="Y351">
        <v>2.7523221563633209</v>
      </c>
      <c r="Z351">
        <v>0.552739077682882</v>
      </c>
      <c r="AA351">
        <v>4.5800916503823758E-2</v>
      </c>
      <c r="AB351">
        <v>0.41316910692260578</v>
      </c>
      <c r="AC351">
        <v>5.0082191780821921</v>
      </c>
      <c r="AD351">
        <v>6.91</v>
      </c>
      <c r="AE351" s="13" t="s">
        <v>115</v>
      </c>
    </row>
    <row r="352" spans="1:31">
      <c r="A352" t="s">
        <v>691</v>
      </c>
      <c r="B352" t="s">
        <v>692</v>
      </c>
      <c r="C352">
        <v>-0.52</v>
      </c>
      <c r="D352">
        <v>-0.52</v>
      </c>
      <c r="E352">
        <v>-0.52</v>
      </c>
      <c r="F352">
        <v>7.0000000000000007E-2</v>
      </c>
      <c r="G352">
        <v>7.0000000000000007E-2</v>
      </c>
      <c r="H352">
        <v>7.0000000000000007E-2</v>
      </c>
      <c r="I352">
        <v>3.42</v>
      </c>
      <c r="J352">
        <v>1.02</v>
      </c>
      <c r="K352">
        <v>3.42</v>
      </c>
      <c r="L352">
        <v>0.46</v>
      </c>
      <c r="M352">
        <v>0.16</v>
      </c>
      <c r="N352">
        <v>0.46</v>
      </c>
      <c r="O352">
        <v>349.5</v>
      </c>
      <c r="P352">
        <v>4.5</v>
      </c>
      <c r="Q352">
        <v>0.22</v>
      </c>
      <c r="R352">
        <v>0.1</v>
      </c>
      <c r="S352">
        <v>133</v>
      </c>
      <c r="T352">
        <v>25</v>
      </c>
      <c r="U352">
        <v>1.4622478901966329</v>
      </c>
      <c r="V352">
        <v>6.693840793506925E-2</v>
      </c>
      <c r="W352">
        <v>10.184530025909069</v>
      </c>
      <c r="X352">
        <v>0.94675324828956686</v>
      </c>
      <c r="Y352">
        <v>9.9548037847231527E-3</v>
      </c>
      <c r="Z352">
        <v>0.23545571728667469</v>
      </c>
      <c r="AA352">
        <v>4.3710429295747109E-2</v>
      </c>
      <c r="AB352">
        <v>0.91591081366924199</v>
      </c>
      <c r="AC352">
        <v>5.3260273972602743</v>
      </c>
      <c r="AD352">
        <v>47.4</v>
      </c>
      <c r="AE352" s="13" t="s">
        <v>693</v>
      </c>
    </row>
    <row r="353" spans="1:31">
      <c r="A353" t="s">
        <v>694</v>
      </c>
      <c r="B353" t="s">
        <v>695</v>
      </c>
      <c r="C353">
        <v>-0.11</v>
      </c>
      <c r="D353">
        <v>-7.0000000000000007E-2</v>
      </c>
      <c r="E353">
        <v>-0.11</v>
      </c>
      <c r="F353">
        <v>0.03</v>
      </c>
      <c r="G353">
        <v>0.04</v>
      </c>
      <c r="H353">
        <v>0.03</v>
      </c>
      <c r="I353">
        <v>1.23</v>
      </c>
      <c r="J353">
        <v>1.65</v>
      </c>
      <c r="K353">
        <v>1.23</v>
      </c>
      <c r="L353">
        <v>0.15</v>
      </c>
      <c r="N353">
        <v>0.15</v>
      </c>
      <c r="O353">
        <v>297.3</v>
      </c>
      <c r="P353">
        <v>6</v>
      </c>
      <c r="Q353">
        <v>0.33</v>
      </c>
      <c r="R353">
        <v>0.2</v>
      </c>
      <c r="S353">
        <v>14</v>
      </c>
      <c r="T353">
        <v>2</v>
      </c>
      <c r="U353">
        <v>0.96154503408200953</v>
      </c>
      <c r="V353">
        <v>2.3098131123092811E-2</v>
      </c>
      <c r="W353">
        <v>0.52735481463994049</v>
      </c>
      <c r="X353">
        <v>8.7488902583239644E-2</v>
      </c>
      <c r="Y353">
        <v>7.5336402091420063E-2</v>
      </c>
      <c r="Z353">
        <v>3.9058935884004123E-2</v>
      </c>
      <c r="AA353">
        <v>3.547627410964955E-3</v>
      </c>
      <c r="AB353">
        <v>2.098924635382848E-2</v>
      </c>
      <c r="AC353">
        <v>10.0958904109589</v>
      </c>
      <c r="AD353">
        <v>5.6</v>
      </c>
      <c r="AE353" s="13" t="s">
        <v>25</v>
      </c>
    </row>
    <row r="354" spans="1:31">
      <c r="A354" t="s">
        <v>696</v>
      </c>
      <c r="B354" t="s">
        <v>697</v>
      </c>
      <c r="C354">
        <v>-0.62</v>
      </c>
      <c r="D354">
        <v>-0.62</v>
      </c>
      <c r="E354">
        <v>-0.62</v>
      </c>
      <c r="F354">
        <v>0.01</v>
      </c>
      <c r="G354">
        <v>0.01</v>
      </c>
      <c r="H354">
        <v>0.01</v>
      </c>
      <c r="I354">
        <v>0.75</v>
      </c>
      <c r="J354">
        <v>0.71</v>
      </c>
      <c r="K354">
        <v>0.75</v>
      </c>
      <c r="L354">
        <v>0.04</v>
      </c>
      <c r="M354">
        <v>0.01</v>
      </c>
      <c r="N354">
        <v>0.04</v>
      </c>
      <c r="O354">
        <v>29.01</v>
      </c>
      <c r="P354">
        <v>0.02</v>
      </c>
      <c r="Q354">
        <v>0.11</v>
      </c>
      <c r="R354">
        <v>0.09</v>
      </c>
      <c r="S354">
        <v>2.37</v>
      </c>
      <c r="T354">
        <v>0.3</v>
      </c>
      <c r="U354">
        <v>0.17096681114222881</v>
      </c>
      <c r="V354">
        <v>3.6088174445828829E-3</v>
      </c>
      <c r="W354">
        <v>2.8184141247912371E-2</v>
      </c>
      <c r="X354">
        <v>4.4113894104297847E-3</v>
      </c>
      <c r="Y354">
        <v>4.2084916795525271E-3</v>
      </c>
      <c r="Z354">
        <v>5.7849222594237213E-4</v>
      </c>
      <c r="AA354">
        <v>9.7086259896356845E-6</v>
      </c>
      <c r="AB354">
        <v>1.189204272063813E-3</v>
      </c>
      <c r="AC354">
        <v>9.287671232876713</v>
      </c>
      <c r="AD354">
        <v>5</v>
      </c>
      <c r="AE354" s="13" t="s">
        <v>320</v>
      </c>
    </row>
    <row r="355" spans="1:31">
      <c r="A355" t="s">
        <v>698</v>
      </c>
      <c r="B355" t="s">
        <v>699</v>
      </c>
      <c r="C355">
        <v>-0.16</v>
      </c>
      <c r="D355">
        <v>-0.16</v>
      </c>
      <c r="E355">
        <v>-0.16</v>
      </c>
      <c r="F355">
        <v>0.02</v>
      </c>
      <c r="G355">
        <v>0.02</v>
      </c>
      <c r="H355">
        <v>0.02</v>
      </c>
      <c r="I355">
        <v>1</v>
      </c>
      <c r="J355">
        <v>0.98</v>
      </c>
      <c r="K355">
        <v>1</v>
      </c>
      <c r="L355">
        <v>0.08</v>
      </c>
      <c r="M355">
        <v>0.1</v>
      </c>
      <c r="N355">
        <v>0.08</v>
      </c>
      <c r="O355">
        <v>623.79999999999995</v>
      </c>
      <c r="P355">
        <v>1.55</v>
      </c>
      <c r="Q355">
        <v>0</v>
      </c>
      <c r="R355">
        <v>6.5000000000000002E-2</v>
      </c>
      <c r="S355">
        <v>21.1</v>
      </c>
      <c r="T355">
        <v>0.55000000000000004</v>
      </c>
      <c r="U355">
        <v>1.4294479208527759</v>
      </c>
      <c r="V355">
        <v>3.8192086526035819E-2</v>
      </c>
      <c r="W355">
        <v>4.4972019508441333E-2</v>
      </c>
      <c r="X355">
        <v>2.929274651826185E-3</v>
      </c>
      <c r="Y355">
        <v>1.681196990969769E-3</v>
      </c>
      <c r="Z355">
        <v>0</v>
      </c>
      <c r="AA355">
        <v>3.7248386362126787E-5</v>
      </c>
      <c r="AB355">
        <v>2.3985077071168709E-3</v>
      </c>
      <c r="AC355">
        <v>18.37</v>
      </c>
      <c r="AD355">
        <v>5.28</v>
      </c>
      <c r="AE355" s="13" t="s">
        <v>700</v>
      </c>
    </row>
    <row r="356" spans="1:31">
      <c r="A356" t="s">
        <v>701</v>
      </c>
      <c r="B356" t="s">
        <v>702</v>
      </c>
      <c r="C356">
        <v>0.03</v>
      </c>
      <c r="D356">
        <v>0.03</v>
      </c>
      <c r="E356">
        <v>0.03</v>
      </c>
      <c r="F356">
        <v>0.05</v>
      </c>
      <c r="G356">
        <v>0.05</v>
      </c>
      <c r="H356">
        <v>0.05</v>
      </c>
      <c r="I356">
        <v>0.78</v>
      </c>
      <c r="J356">
        <v>0.78900000000000003</v>
      </c>
      <c r="K356">
        <v>0.78</v>
      </c>
      <c r="L356">
        <v>0.05</v>
      </c>
      <c r="M356">
        <v>1.9E-2</v>
      </c>
      <c r="N356">
        <v>0.05</v>
      </c>
      <c r="O356">
        <v>6.4897999999999998</v>
      </c>
      <c r="P356">
        <v>8.5999999999999998E-4</v>
      </c>
      <c r="Q356">
        <v>6.6000000000000003E-2</v>
      </c>
      <c r="R356">
        <v>6.6000000000000003E-2</v>
      </c>
      <c r="S356">
        <v>2.56</v>
      </c>
      <c r="T356">
        <v>0.24</v>
      </c>
      <c r="U356">
        <v>6.2708127591353607E-2</v>
      </c>
      <c r="V356">
        <v>1.3399287084431481E-3</v>
      </c>
      <c r="W356">
        <v>4.3443392250180329E-3</v>
      </c>
      <c r="X356">
        <v>1.794015654824996E-3</v>
      </c>
      <c r="Y356">
        <v>1.784282181703835E-3</v>
      </c>
      <c r="Z356">
        <v>1.9006735001846601E-5</v>
      </c>
      <c r="AA356">
        <v>1.9189763082146901E-7</v>
      </c>
      <c r="AB356">
        <v>1.856555224366681E-4</v>
      </c>
      <c r="AC356">
        <v>4803.6508000000003</v>
      </c>
      <c r="AD356">
        <v>1.1399999999999999</v>
      </c>
      <c r="AE356" s="13" t="s">
        <v>703</v>
      </c>
    </row>
    <row r="357" spans="1:31">
      <c r="A357" t="s">
        <v>704</v>
      </c>
      <c r="B357" t="s">
        <v>702</v>
      </c>
      <c r="C357">
        <v>0.03</v>
      </c>
      <c r="D357">
        <v>0.03</v>
      </c>
      <c r="E357">
        <v>0.03</v>
      </c>
      <c r="F357">
        <v>0.05</v>
      </c>
      <c r="G357">
        <v>0.05</v>
      </c>
      <c r="H357">
        <v>0.05</v>
      </c>
      <c r="I357">
        <v>0.78</v>
      </c>
      <c r="J357">
        <v>0.78900000000000003</v>
      </c>
      <c r="K357">
        <v>0.78</v>
      </c>
      <c r="L357">
        <v>0.05</v>
      </c>
      <c r="M357">
        <v>1.9E-2</v>
      </c>
      <c r="N357">
        <v>0.05</v>
      </c>
      <c r="O357">
        <v>16.819099999999999</v>
      </c>
      <c r="P357">
        <v>4.4000000000000003E-3</v>
      </c>
      <c r="Q357">
        <v>0.111</v>
      </c>
      <c r="R357">
        <v>0.08</v>
      </c>
      <c r="S357">
        <v>2.63</v>
      </c>
      <c r="T357">
        <v>0.27</v>
      </c>
      <c r="U357">
        <v>0.1183145418682691</v>
      </c>
      <c r="V357">
        <v>2.528172711538784E-3</v>
      </c>
      <c r="W357">
        <v>5.9434244366764408E-3</v>
      </c>
      <c r="X357">
        <v>2.454809494886107E-3</v>
      </c>
      <c r="Y357">
        <v>2.4410493222063959E-3</v>
      </c>
      <c r="Z357">
        <v>5.3435993878260852E-5</v>
      </c>
      <c r="AA357">
        <v>5.1828115102029533E-7</v>
      </c>
      <c r="AB357">
        <v>2.5399249729386503E-4</v>
      </c>
      <c r="AC357">
        <v>4803.6508000000003</v>
      </c>
      <c r="AD357">
        <v>1.1399999999999999</v>
      </c>
      <c r="AE357" s="13" t="s">
        <v>703</v>
      </c>
    </row>
    <row r="358" spans="1:31">
      <c r="A358" t="s">
        <v>705</v>
      </c>
      <c r="B358" t="s">
        <v>706</v>
      </c>
      <c r="C358">
        <v>0.3</v>
      </c>
      <c r="D358">
        <v>0.55000000000000004</v>
      </c>
      <c r="E358">
        <v>0.3</v>
      </c>
      <c r="F358">
        <v>0.05</v>
      </c>
      <c r="G358">
        <v>0.03</v>
      </c>
      <c r="H358">
        <v>0.05</v>
      </c>
      <c r="I358">
        <v>1.39</v>
      </c>
      <c r="J358">
        <v>1.47</v>
      </c>
      <c r="K358">
        <v>1.39</v>
      </c>
      <c r="L358">
        <v>0.22</v>
      </c>
      <c r="N358">
        <v>0.22</v>
      </c>
      <c r="O358">
        <v>406.6</v>
      </c>
      <c r="P358">
        <v>0.4</v>
      </c>
      <c r="Q358">
        <v>8.9999999999999998E-4</v>
      </c>
      <c r="R358">
        <v>4.0000000000000001E-3</v>
      </c>
      <c r="S358">
        <v>31.6</v>
      </c>
      <c r="T358">
        <v>0.6</v>
      </c>
      <c r="U358">
        <v>1.135560669875773</v>
      </c>
      <c r="V358">
        <v>3.2086629284570317E-2</v>
      </c>
      <c r="W358">
        <v>1.285849415668135</v>
      </c>
      <c r="X358">
        <v>7.6640926779913132E-2</v>
      </c>
      <c r="Y358">
        <v>2.4414862322812689E-2</v>
      </c>
      <c r="Z358">
        <v>4.6294328804686041E-5</v>
      </c>
      <c r="AA358">
        <v>4.2165909679230541E-4</v>
      </c>
      <c r="AB358">
        <v>7.2646859642267539E-2</v>
      </c>
      <c r="AC358">
        <v>14.24657534246575</v>
      </c>
      <c r="AD358">
        <v>3.71</v>
      </c>
      <c r="AE358" s="13" t="s">
        <v>25</v>
      </c>
    </row>
    <row r="359" spans="1:31">
      <c r="A359" t="s">
        <v>707</v>
      </c>
      <c r="B359" t="s">
        <v>706</v>
      </c>
      <c r="C359">
        <v>0.3</v>
      </c>
      <c r="D359">
        <v>0.55000000000000004</v>
      </c>
      <c r="E359">
        <v>0.3</v>
      </c>
      <c r="F359">
        <v>0.05</v>
      </c>
      <c r="G359">
        <v>0.03</v>
      </c>
      <c r="H359">
        <v>0.05</v>
      </c>
      <c r="I359">
        <v>1.39</v>
      </c>
      <c r="J359">
        <v>1.47</v>
      </c>
      <c r="K359">
        <v>1.39</v>
      </c>
      <c r="L359">
        <v>0.22</v>
      </c>
      <c r="N359">
        <v>0.22</v>
      </c>
      <c r="O359">
        <v>110.9</v>
      </c>
      <c r="P359">
        <v>0.3</v>
      </c>
      <c r="Q359">
        <v>0.34949999999999998</v>
      </c>
      <c r="R359">
        <v>2.0000000000000001E-4</v>
      </c>
      <c r="S359">
        <v>5.0999999999999996</v>
      </c>
      <c r="T359">
        <v>0.8</v>
      </c>
      <c r="U359">
        <v>0.47758768933990858</v>
      </c>
      <c r="V359">
        <v>1.349423210511747E-2</v>
      </c>
      <c r="W359">
        <v>0.12839049750905029</v>
      </c>
      <c r="X359">
        <v>2.1820631623587581E-2</v>
      </c>
      <c r="Y359">
        <v>2.0139685883772591E-2</v>
      </c>
      <c r="Z359">
        <v>4.2326537640346249E-3</v>
      </c>
      <c r="AA359">
        <v>3.8590471147896083E-5</v>
      </c>
      <c r="AB359">
        <v>7.2537004242401283E-3</v>
      </c>
      <c r="AC359">
        <v>14.24657534246575</v>
      </c>
      <c r="AD359">
        <v>3.71</v>
      </c>
      <c r="AE359" s="13" t="s">
        <v>25</v>
      </c>
    </row>
    <row r="360" spans="1:31">
      <c r="A360" t="s">
        <v>708</v>
      </c>
      <c r="B360" t="s">
        <v>709</v>
      </c>
      <c r="C360">
        <v>0.2</v>
      </c>
      <c r="D360">
        <v>0.28000000000000003</v>
      </c>
      <c r="E360">
        <v>0.2</v>
      </c>
      <c r="F360">
        <v>0.03</v>
      </c>
      <c r="G360">
        <v>0.08</v>
      </c>
      <c r="H360">
        <v>0.03</v>
      </c>
      <c r="I360">
        <v>1</v>
      </c>
      <c r="J360">
        <v>1.07</v>
      </c>
      <c r="K360">
        <v>1</v>
      </c>
      <c r="L360">
        <v>0.08</v>
      </c>
      <c r="N360">
        <v>0.08</v>
      </c>
      <c r="O360">
        <v>71.486999999999995</v>
      </c>
      <c r="P360">
        <v>1.7999999999999999E-2</v>
      </c>
      <c r="Q360">
        <v>0.12429999999999999</v>
      </c>
      <c r="R360">
        <v>7.4999999999999997E-3</v>
      </c>
      <c r="S360">
        <v>343.3</v>
      </c>
      <c r="T360">
        <v>1</v>
      </c>
      <c r="U360">
        <v>0.33611589640509598</v>
      </c>
      <c r="V360">
        <v>7.9221715521251204E-3</v>
      </c>
      <c r="W360">
        <v>6.9162363718037554</v>
      </c>
      <c r="X360">
        <v>0.32664918422230438</v>
      </c>
      <c r="Y360">
        <v>2.01463337366844E-2</v>
      </c>
      <c r="Z360">
        <v>2.396497723572432E-3</v>
      </c>
      <c r="AA360">
        <v>6.4501486316786538E-4</v>
      </c>
      <c r="AB360">
        <v>0.32601787611196148</v>
      </c>
      <c r="AC360">
        <v>9.293150684931506</v>
      </c>
      <c r="AD360">
        <v>9.1</v>
      </c>
      <c r="AE360" s="13" t="s">
        <v>1525</v>
      </c>
    </row>
    <row r="361" spans="1:31">
      <c r="A361" t="s">
        <v>710</v>
      </c>
      <c r="B361" t="s">
        <v>711</v>
      </c>
      <c r="C361">
        <v>0.27</v>
      </c>
      <c r="D361">
        <v>0.28999999999999998</v>
      </c>
      <c r="E361">
        <v>0.27</v>
      </c>
      <c r="F361">
        <v>0.02</v>
      </c>
      <c r="G361">
        <v>0.04</v>
      </c>
      <c r="H361">
        <v>0.02</v>
      </c>
      <c r="I361">
        <v>1.2</v>
      </c>
      <c r="J361">
        <v>1.087</v>
      </c>
      <c r="K361">
        <v>1.2</v>
      </c>
      <c r="L361">
        <v>0.11</v>
      </c>
      <c r="M361">
        <v>0.1</v>
      </c>
      <c r="N361">
        <v>0.11</v>
      </c>
      <c r="O361">
        <v>14.476000000000001</v>
      </c>
      <c r="P361">
        <v>1.0999999999999999E-2</v>
      </c>
      <c r="Q361">
        <v>0.115</v>
      </c>
      <c r="R361">
        <v>8.6999999999999994E-2</v>
      </c>
      <c r="S361">
        <v>6.64</v>
      </c>
      <c r="T361">
        <v>0.6</v>
      </c>
      <c r="U361">
        <v>0.12324031332258879</v>
      </c>
      <c r="V361">
        <v>2.7623932816150248E-3</v>
      </c>
      <c r="W361">
        <v>8.8797649502966078E-2</v>
      </c>
      <c r="X361">
        <v>9.0017794448062505E-3</v>
      </c>
      <c r="Y361">
        <v>8.0238839912318734E-3</v>
      </c>
      <c r="Z361">
        <v>9.0032731197808554E-4</v>
      </c>
      <c r="AA361">
        <v>2.249180585181512E-5</v>
      </c>
      <c r="AB361">
        <v>3.9797265883682294E-3</v>
      </c>
      <c r="AC361">
        <v>4.3287671232876717</v>
      </c>
      <c r="AD361">
        <v>3.88</v>
      </c>
      <c r="AE361" s="13" t="s">
        <v>712</v>
      </c>
    </row>
    <row r="362" spans="1:31">
      <c r="A362" t="s">
        <v>713</v>
      </c>
      <c r="B362" t="s">
        <v>714</v>
      </c>
      <c r="C362">
        <v>0.21</v>
      </c>
      <c r="D362">
        <v>0.22</v>
      </c>
      <c r="E362">
        <v>0.21</v>
      </c>
      <c r="F362">
        <v>0.02</v>
      </c>
      <c r="G362">
        <v>0.05</v>
      </c>
      <c r="H362">
        <v>0.02</v>
      </c>
      <c r="I362">
        <v>1.19</v>
      </c>
      <c r="J362">
        <v>1.28</v>
      </c>
      <c r="K362">
        <v>1.19</v>
      </c>
      <c r="L362">
        <v>0.11</v>
      </c>
      <c r="N362">
        <v>0.11</v>
      </c>
      <c r="O362">
        <v>3.0924999999999998</v>
      </c>
      <c r="P362">
        <v>3.0000000000000001E-5</v>
      </c>
      <c r="Q362">
        <v>1.04E-2</v>
      </c>
      <c r="R362">
        <v>1.0149999999999999E-2</v>
      </c>
      <c r="S362">
        <v>112.62</v>
      </c>
      <c r="T362">
        <v>1.77</v>
      </c>
      <c r="U362">
        <v>4.3917729121922523E-2</v>
      </c>
      <c r="V362">
        <v>9.9249109984270601E-4</v>
      </c>
      <c r="W362">
        <v>0.90088353864929926</v>
      </c>
      <c r="X362">
        <v>4.3190674044219932E-2</v>
      </c>
      <c r="Y362">
        <v>1.4401335431338711E-2</v>
      </c>
      <c r="Z362">
        <v>2.9743552654911852E-4</v>
      </c>
      <c r="AA362">
        <v>3.1073179983208461E-6</v>
      </c>
      <c r="AB362">
        <v>4.0717900051945741E-2</v>
      </c>
      <c r="AC362">
        <v>7.1945205479452046</v>
      </c>
      <c r="AD362">
        <v>12</v>
      </c>
      <c r="AE362" s="13" t="s">
        <v>292</v>
      </c>
    </row>
    <row r="363" spans="1:31">
      <c r="A363" t="s">
        <v>715</v>
      </c>
      <c r="B363" t="s">
        <v>716</v>
      </c>
      <c r="C363">
        <v>0.11</v>
      </c>
      <c r="D363">
        <v>0.2</v>
      </c>
      <c r="E363">
        <v>0.11</v>
      </c>
      <c r="F363">
        <v>0.04</v>
      </c>
      <c r="G363">
        <v>0.09</v>
      </c>
      <c r="H363">
        <v>0.04</v>
      </c>
      <c r="I363">
        <v>1.96</v>
      </c>
      <c r="J363">
        <v>2.6</v>
      </c>
      <c r="K363">
        <v>1.96</v>
      </c>
      <c r="L363">
        <v>0.3</v>
      </c>
      <c r="M363">
        <v>0.3</v>
      </c>
      <c r="N363">
        <v>0.3</v>
      </c>
      <c r="O363">
        <v>396.03</v>
      </c>
      <c r="P363">
        <v>0.62</v>
      </c>
      <c r="Q363">
        <v>0.25700000000000001</v>
      </c>
      <c r="R363">
        <v>0.01</v>
      </c>
      <c r="S363">
        <v>340.8</v>
      </c>
      <c r="T363">
        <v>3.3</v>
      </c>
      <c r="U363">
        <v>1.3214239422926519</v>
      </c>
      <c r="V363">
        <v>6.7433693711223083E-2</v>
      </c>
      <c r="W363">
        <v>18.633103538179881</v>
      </c>
      <c r="X363">
        <v>1.9105915035033889</v>
      </c>
      <c r="Y363">
        <v>0.18042617862674179</v>
      </c>
      <c r="Z363">
        <v>5.1273649359679797E-2</v>
      </c>
      <c r="AA363">
        <v>9.7236103272239725E-3</v>
      </c>
      <c r="AB363">
        <v>1.9013370957326421</v>
      </c>
      <c r="AC363">
        <v>3.8986301369863008</v>
      </c>
      <c r="AD363">
        <v>12.9</v>
      </c>
      <c r="AE363" s="13" t="s">
        <v>28</v>
      </c>
    </row>
    <row r="364" spans="1:31">
      <c r="A364" t="s">
        <v>717</v>
      </c>
      <c r="B364" t="s">
        <v>718</v>
      </c>
      <c r="C364">
        <v>0.01</v>
      </c>
      <c r="D364">
        <v>0.04</v>
      </c>
      <c r="E364">
        <v>0.01</v>
      </c>
      <c r="F364">
        <v>0.04</v>
      </c>
      <c r="G364">
        <v>0.03</v>
      </c>
      <c r="H364">
        <v>0.04</v>
      </c>
      <c r="I364">
        <v>1.39</v>
      </c>
      <c r="J364">
        <v>1.52</v>
      </c>
      <c r="K364">
        <v>1.39</v>
      </c>
      <c r="L364">
        <v>0.2</v>
      </c>
      <c r="M364">
        <v>0.11</v>
      </c>
      <c r="N364">
        <v>0.2</v>
      </c>
      <c r="O364">
        <v>479</v>
      </c>
      <c r="P364">
        <v>13</v>
      </c>
      <c r="Q364">
        <v>0.09</v>
      </c>
      <c r="R364">
        <v>0.11</v>
      </c>
      <c r="S364">
        <v>30.7</v>
      </c>
      <c r="T364">
        <v>3.7</v>
      </c>
      <c r="U364">
        <v>1.381207441677073</v>
      </c>
      <c r="V364">
        <v>3.6850894143227189E-2</v>
      </c>
      <c r="W364">
        <v>1.562506867599317</v>
      </c>
      <c r="X364">
        <v>0.19904272548998481</v>
      </c>
      <c r="Y364">
        <v>0.18831515993868</v>
      </c>
      <c r="Z364">
        <v>1.417739873817306E-2</v>
      </c>
      <c r="AA364">
        <v>1.413541355517825E-2</v>
      </c>
      <c r="AB364">
        <v>6.1274779121541847E-2</v>
      </c>
      <c r="AC364">
        <v>2.2739726027397258</v>
      </c>
      <c r="AD364">
        <v>3.3</v>
      </c>
      <c r="AE364" s="13" t="s">
        <v>25</v>
      </c>
    </row>
    <row r="365" spans="1:31">
      <c r="A365" t="s">
        <v>719</v>
      </c>
      <c r="B365" t="s">
        <v>720</v>
      </c>
      <c r="C365">
        <v>0.15</v>
      </c>
      <c r="D365">
        <v>0.26</v>
      </c>
      <c r="E365">
        <v>0.15</v>
      </c>
      <c r="F365">
        <v>0.04</v>
      </c>
      <c r="G365">
        <v>0.03</v>
      </c>
      <c r="H365">
        <v>0.04</v>
      </c>
      <c r="I365">
        <v>1.54</v>
      </c>
      <c r="J365">
        <v>1.84</v>
      </c>
      <c r="K365">
        <v>1.54</v>
      </c>
      <c r="L365">
        <v>0.24</v>
      </c>
      <c r="M365">
        <v>0.13</v>
      </c>
      <c r="N365">
        <v>0.24</v>
      </c>
      <c r="O365">
        <v>562</v>
      </c>
      <c r="P365">
        <v>6</v>
      </c>
      <c r="Q365">
        <v>0.1</v>
      </c>
      <c r="R365">
        <v>7.0000000000000007E-2</v>
      </c>
      <c r="S365">
        <v>46.5</v>
      </c>
      <c r="T365">
        <v>2</v>
      </c>
      <c r="U365">
        <v>1.7767653784859081</v>
      </c>
      <c r="V365">
        <v>6.0559988280083077E-2</v>
      </c>
      <c r="W365">
        <v>3.1448778678883031</v>
      </c>
      <c r="X365">
        <v>0.254942526100364</v>
      </c>
      <c r="Y365">
        <v>0.22248657956379969</v>
      </c>
      <c r="Z365">
        <v>3.2754849488758397E-2</v>
      </c>
      <c r="AA365">
        <v>4.5852920145178923E-2</v>
      </c>
      <c r="AB365">
        <v>0.11099568945488129</v>
      </c>
      <c r="AC365">
        <v>2.3260273972602739</v>
      </c>
      <c r="AD365">
        <v>4.7</v>
      </c>
      <c r="AE365" s="13" t="s">
        <v>25</v>
      </c>
    </row>
    <row r="366" spans="1:31">
      <c r="A366" t="s">
        <v>721</v>
      </c>
      <c r="B366" t="s">
        <v>722</v>
      </c>
      <c r="C366">
        <v>0.36</v>
      </c>
      <c r="D366">
        <v>0.33</v>
      </c>
      <c r="E366">
        <v>0.36</v>
      </c>
      <c r="F366">
        <v>0.18</v>
      </c>
      <c r="G366">
        <v>0.13</v>
      </c>
      <c r="H366">
        <v>0.18</v>
      </c>
      <c r="I366">
        <v>0.89</v>
      </c>
      <c r="J366">
        <v>0.78</v>
      </c>
      <c r="K366">
        <v>0.89</v>
      </c>
      <c r="L366">
        <v>0.17</v>
      </c>
      <c r="N366">
        <v>0.17</v>
      </c>
      <c r="O366">
        <v>9.3742999999999999</v>
      </c>
      <c r="P366">
        <v>1.9E-3</v>
      </c>
      <c r="Q366">
        <v>0.39600000000000002</v>
      </c>
      <c r="R366">
        <v>6.2E-2</v>
      </c>
      <c r="S366">
        <v>2.94</v>
      </c>
      <c r="T366">
        <v>0.23</v>
      </c>
      <c r="U366">
        <v>8.2780899158189078E-2</v>
      </c>
      <c r="V366">
        <v>5.4545668396747092E-3</v>
      </c>
      <c r="W366">
        <v>2.532195590658174E-2</v>
      </c>
      <c r="X366">
        <v>3.9501239968558026E-3</v>
      </c>
      <c r="Y366">
        <v>1.980969339630545E-3</v>
      </c>
      <c r="Z366">
        <v>7.3732976600409284E-4</v>
      </c>
      <c r="AA366">
        <v>1.7107665362571181E-6</v>
      </c>
      <c r="AB366">
        <v>3.337001941177439E-3</v>
      </c>
      <c r="AC366">
        <v>4.8136986301369866</v>
      </c>
      <c r="AD366">
        <v>1.06</v>
      </c>
      <c r="AE366" s="13" t="s">
        <v>100</v>
      </c>
    </row>
    <row r="367" spans="1:31">
      <c r="A367" t="s">
        <v>723</v>
      </c>
      <c r="B367" t="s">
        <v>722</v>
      </c>
      <c r="C367">
        <v>0.36</v>
      </c>
      <c r="D367">
        <v>0.33</v>
      </c>
      <c r="E367">
        <v>0.36</v>
      </c>
      <c r="F367">
        <v>0.18</v>
      </c>
      <c r="G367">
        <v>0.13</v>
      </c>
      <c r="H367">
        <v>0.18</v>
      </c>
      <c r="I367">
        <v>0.89</v>
      </c>
      <c r="J367">
        <v>0.78</v>
      </c>
      <c r="K367">
        <v>0.89</v>
      </c>
      <c r="L367">
        <v>0.17</v>
      </c>
      <c r="N367">
        <v>0.17</v>
      </c>
      <c r="O367">
        <v>962</v>
      </c>
      <c r="P367">
        <v>15</v>
      </c>
      <c r="Q367">
        <v>0.28000000000000003</v>
      </c>
      <c r="R367">
        <v>0.02</v>
      </c>
      <c r="S367">
        <v>16.2</v>
      </c>
      <c r="T367">
        <v>0.4</v>
      </c>
      <c r="U367">
        <v>1.8144887872828319</v>
      </c>
      <c r="V367">
        <v>0.12103799630101569</v>
      </c>
      <c r="W367">
        <v>0.68294709438258783</v>
      </c>
      <c r="X367">
        <v>9.1729594797812619E-2</v>
      </c>
      <c r="Y367">
        <v>1.6862891219323162E-2</v>
      </c>
      <c r="Z367">
        <v>4.1498521360053076E-3</v>
      </c>
      <c r="AA367">
        <v>3.5496210726745762E-3</v>
      </c>
      <c r="AB367">
        <v>9.0000779879875939E-2</v>
      </c>
      <c r="AC367">
        <v>4.8136986301369866</v>
      </c>
      <c r="AD367">
        <v>1.06</v>
      </c>
      <c r="AE367" s="13" t="s">
        <v>100</v>
      </c>
    </row>
    <row r="368" spans="1:31">
      <c r="A368" t="s">
        <v>724</v>
      </c>
      <c r="B368" t="s">
        <v>722</v>
      </c>
      <c r="C368">
        <v>0.36</v>
      </c>
      <c r="D368">
        <v>0.33</v>
      </c>
      <c r="E368">
        <v>0.36</v>
      </c>
      <c r="F368">
        <v>0.18</v>
      </c>
      <c r="G368">
        <v>0.13</v>
      </c>
      <c r="H368">
        <v>0.18</v>
      </c>
      <c r="I368">
        <v>0.89</v>
      </c>
      <c r="J368">
        <v>0.78</v>
      </c>
      <c r="K368">
        <v>0.89</v>
      </c>
      <c r="L368">
        <v>0.17</v>
      </c>
      <c r="N368">
        <v>0.17</v>
      </c>
      <c r="O368">
        <v>2172</v>
      </c>
      <c r="P368">
        <v>158</v>
      </c>
      <c r="Q368">
        <v>0.48</v>
      </c>
      <c r="R368">
        <v>0.05</v>
      </c>
      <c r="S368">
        <v>11.3</v>
      </c>
      <c r="T368">
        <v>0.9</v>
      </c>
      <c r="U368">
        <v>3.1227996454748741</v>
      </c>
      <c r="V368">
        <v>0.25548908458694009</v>
      </c>
      <c r="W368">
        <v>0.57109282431078523</v>
      </c>
      <c r="X368">
        <v>9.0785268204237324E-2</v>
      </c>
      <c r="Y368">
        <v>4.5485269192894397E-2</v>
      </c>
      <c r="Z368">
        <v>1.7809547535679371E-2</v>
      </c>
      <c r="AA368">
        <v>1.3847861608518129E-2</v>
      </c>
      <c r="AB368">
        <v>7.5260294676615117E-2</v>
      </c>
      <c r="AC368">
        <v>4.8136986301369866</v>
      </c>
      <c r="AD368">
        <v>1.06</v>
      </c>
      <c r="AE368" s="13" t="s">
        <v>100</v>
      </c>
    </row>
    <row r="369" spans="1:31">
      <c r="A369" t="s">
        <v>725</v>
      </c>
      <c r="B369" t="s">
        <v>726</v>
      </c>
      <c r="C369">
        <v>-0.53</v>
      </c>
      <c r="D369">
        <v>-0.53</v>
      </c>
      <c r="E369">
        <v>-0.53</v>
      </c>
      <c r="F369">
        <v>0.01</v>
      </c>
      <c r="G369">
        <v>0.02</v>
      </c>
      <c r="H369">
        <v>0.01</v>
      </c>
      <c r="I369">
        <v>0.91</v>
      </c>
      <c r="J369">
        <v>0.92</v>
      </c>
      <c r="K369">
        <v>0.91</v>
      </c>
      <c r="L369">
        <v>0.06</v>
      </c>
      <c r="N369">
        <v>0.06</v>
      </c>
      <c r="O369">
        <v>956</v>
      </c>
      <c r="P369">
        <v>14</v>
      </c>
      <c r="Q369">
        <v>0.26</v>
      </c>
      <c r="R369">
        <v>0.06</v>
      </c>
      <c r="S369">
        <v>8.4</v>
      </c>
      <c r="T369">
        <v>0.4</v>
      </c>
      <c r="U369">
        <v>1.8345273396596209</v>
      </c>
      <c r="V369">
        <v>4.4528078856005848E-2</v>
      </c>
      <c r="W369">
        <v>0.366385444022296</v>
      </c>
      <c r="X369">
        <v>2.4704916560177499E-2</v>
      </c>
      <c r="Y369">
        <v>1.744692590582362E-2</v>
      </c>
      <c r="Z369">
        <v>6.1300009939380291E-3</v>
      </c>
      <c r="AA369">
        <v>1.7884924045718799E-3</v>
      </c>
      <c r="AB369">
        <v>1.628379751210204E-2</v>
      </c>
      <c r="AC369">
        <v>6</v>
      </c>
      <c r="AD369">
        <v>1.37</v>
      </c>
      <c r="AE369" s="13" t="s">
        <v>320</v>
      </c>
    </row>
    <row r="370" spans="1:31">
      <c r="A370" t="s">
        <v>727</v>
      </c>
      <c r="B370" t="s">
        <v>728</v>
      </c>
      <c r="C370">
        <v>0.32</v>
      </c>
      <c r="D370">
        <v>0.3</v>
      </c>
      <c r="E370">
        <v>0.32</v>
      </c>
      <c r="F370">
        <v>0.02</v>
      </c>
      <c r="H370">
        <v>0.02</v>
      </c>
      <c r="I370">
        <v>1.1599999999999999</v>
      </c>
      <c r="J370">
        <v>1.17</v>
      </c>
      <c r="K370">
        <v>1.1599999999999999</v>
      </c>
      <c r="L370">
        <v>0.1</v>
      </c>
      <c r="N370">
        <v>0.1</v>
      </c>
      <c r="O370">
        <v>626.5</v>
      </c>
      <c r="P370">
        <v>1.1000000000000001</v>
      </c>
      <c r="Q370">
        <v>0.35699999999999998</v>
      </c>
      <c r="R370">
        <v>0.09</v>
      </c>
      <c r="S370">
        <v>84.044300000000007</v>
      </c>
      <c r="T370">
        <v>3.722</v>
      </c>
      <c r="U370">
        <v>1.5191775078255481</v>
      </c>
      <c r="V370">
        <v>4.2590966072727297E-2</v>
      </c>
      <c r="W370">
        <v>3.7111250461389771</v>
      </c>
      <c r="X370">
        <v>0.2653786031348902</v>
      </c>
      <c r="Y370">
        <v>0.16435150773733939</v>
      </c>
      <c r="Z370">
        <v>1.359098023363042E-2</v>
      </c>
      <c r="AA370">
        <v>2.1671863930275482E-3</v>
      </c>
      <c r="AB370">
        <v>0.20790616504980261</v>
      </c>
      <c r="AC370">
        <v>6.3</v>
      </c>
      <c r="AD370">
        <v>3.74</v>
      </c>
      <c r="AE370" s="13" t="s">
        <v>1525</v>
      </c>
    </row>
    <row r="371" spans="1:31">
      <c r="A371" t="s">
        <v>729</v>
      </c>
      <c r="B371" t="s">
        <v>728</v>
      </c>
      <c r="C371">
        <v>0.32</v>
      </c>
      <c r="D371">
        <v>0.3</v>
      </c>
      <c r="E371">
        <v>0.32</v>
      </c>
      <c r="F371">
        <v>0.02</v>
      </c>
      <c r="H371">
        <v>0.02</v>
      </c>
      <c r="I371">
        <v>1.1599999999999999</v>
      </c>
      <c r="J371">
        <v>1.17</v>
      </c>
      <c r="K371">
        <v>1.1599999999999999</v>
      </c>
      <c r="L371">
        <v>0.1</v>
      </c>
      <c r="N371">
        <v>0.1</v>
      </c>
      <c r="O371">
        <v>2950</v>
      </c>
      <c r="P371">
        <v>340</v>
      </c>
      <c r="Q371">
        <v>0.253</v>
      </c>
      <c r="R371">
        <v>7.5999999999999998E-2</v>
      </c>
      <c r="S371">
        <v>46.32</v>
      </c>
      <c r="T371">
        <v>3.7</v>
      </c>
      <c r="U371">
        <v>4.3789351261271463</v>
      </c>
      <c r="V371">
        <v>0.1612916976046086</v>
      </c>
      <c r="W371">
        <v>3.60959450326874</v>
      </c>
      <c r="X371">
        <v>0.35953878986805798</v>
      </c>
      <c r="Y371">
        <v>0.28833116714366008</v>
      </c>
      <c r="Z371">
        <v>5.8117531431750503E-2</v>
      </c>
      <c r="AA371">
        <v>4.3167579404170667E-2</v>
      </c>
      <c r="AB371">
        <v>0.20221817945483139</v>
      </c>
      <c r="AC371">
        <v>6.3</v>
      </c>
      <c r="AD371">
        <v>3.74</v>
      </c>
      <c r="AE371" s="13" t="s">
        <v>1525</v>
      </c>
    </row>
    <row r="372" spans="1:31" s="7" customFormat="1">
      <c r="A372" s="7" t="s">
        <v>730</v>
      </c>
      <c r="B372" s="7" t="s">
        <v>731</v>
      </c>
      <c r="O372" s="7">
        <v>554.58000000000004</v>
      </c>
      <c r="P372" s="7">
        <v>1.25</v>
      </c>
      <c r="Q372" s="7">
        <v>0.55800000000000005</v>
      </c>
      <c r="R372" s="7">
        <v>6.7000000000000004E-2</v>
      </c>
      <c r="U372" s="7">
        <v>0</v>
      </c>
      <c r="W372" s="7">
        <v>0</v>
      </c>
      <c r="Y372" s="7">
        <v>0</v>
      </c>
      <c r="Z372" s="7">
        <v>0</v>
      </c>
      <c r="AA372" s="7">
        <v>0</v>
      </c>
      <c r="AE372" s="11"/>
    </row>
    <row r="373" spans="1:31">
      <c r="A373" t="s">
        <v>732</v>
      </c>
      <c r="B373" t="s">
        <v>733</v>
      </c>
      <c r="C373">
        <v>0.14000000000000001</v>
      </c>
      <c r="D373">
        <v>0.11</v>
      </c>
      <c r="E373">
        <v>0.14000000000000001</v>
      </c>
      <c r="F373">
        <v>0.03</v>
      </c>
      <c r="G373">
        <v>0.05</v>
      </c>
      <c r="H373">
        <v>0.03</v>
      </c>
      <c r="I373">
        <v>1.35</v>
      </c>
      <c r="J373">
        <v>1.28</v>
      </c>
      <c r="K373">
        <v>1.35</v>
      </c>
      <c r="L373">
        <v>0.1</v>
      </c>
      <c r="M373">
        <v>0.1</v>
      </c>
      <c r="N373">
        <v>0.1</v>
      </c>
      <c r="O373">
        <v>6.8379999999999992</v>
      </c>
      <c r="P373">
        <v>1E-3</v>
      </c>
      <c r="Q373">
        <v>0.3</v>
      </c>
      <c r="R373">
        <v>0.04</v>
      </c>
      <c r="S373">
        <v>90.691999999999993</v>
      </c>
      <c r="T373">
        <v>4.4000000000000004</v>
      </c>
      <c r="U373">
        <v>7.6785824666231892E-2</v>
      </c>
      <c r="V373">
        <v>3.174616565273214E-3</v>
      </c>
      <c r="W373">
        <v>0.95846089327879291</v>
      </c>
      <c r="X373">
        <v>9.2724955698009273E-2</v>
      </c>
      <c r="Y373">
        <v>4.6500550549405571E-2</v>
      </c>
      <c r="Z373">
        <v>1.243553524830299E-2</v>
      </c>
      <c r="AA373">
        <v>4.6723304899825663E-5</v>
      </c>
      <c r="AB373">
        <v>7.9252580322794253E-2</v>
      </c>
      <c r="AC373">
        <v>2.0520547945205481</v>
      </c>
      <c r="AD373">
        <v>16.298200000000001</v>
      </c>
      <c r="AE373" s="13" t="s">
        <v>1525</v>
      </c>
    </row>
    <row r="374" spans="1:31">
      <c r="A374" t="s">
        <v>735</v>
      </c>
      <c r="B374" t="s">
        <v>736</v>
      </c>
      <c r="C374">
        <v>0.13</v>
      </c>
      <c r="D374">
        <v>0.05</v>
      </c>
      <c r="E374">
        <v>0.13</v>
      </c>
      <c r="F374">
        <v>0.02</v>
      </c>
      <c r="G374">
        <v>0.03</v>
      </c>
      <c r="H374">
        <v>0.02</v>
      </c>
      <c r="I374">
        <v>1.17</v>
      </c>
      <c r="J374">
        <v>1.22</v>
      </c>
      <c r="K374">
        <v>1.17</v>
      </c>
      <c r="L374">
        <v>0.11</v>
      </c>
      <c r="M374">
        <v>0.1</v>
      </c>
      <c r="N374">
        <v>0.11</v>
      </c>
      <c r="O374">
        <v>986</v>
      </c>
      <c r="P374">
        <v>3.94</v>
      </c>
      <c r="Q374">
        <v>0.47</v>
      </c>
      <c r="R374">
        <v>0.03</v>
      </c>
      <c r="S374">
        <v>17</v>
      </c>
      <c r="T374">
        <v>0.03</v>
      </c>
      <c r="U374">
        <v>2.1501614016392221</v>
      </c>
      <c r="V374">
        <v>4.9710812049567087E-2</v>
      </c>
      <c r="W374">
        <v>0.93452202641421456</v>
      </c>
      <c r="X374">
        <v>4.3199416004119771E-2</v>
      </c>
      <c r="Y374">
        <v>1.649156517201555E-3</v>
      </c>
      <c r="Z374">
        <v>4.0034603334758263E-3</v>
      </c>
      <c r="AA374">
        <v>1.148666742809012E-3</v>
      </c>
      <c r="AB374">
        <v>4.2966529950078831E-2</v>
      </c>
      <c r="AC374">
        <v>6.9726027397260273</v>
      </c>
      <c r="AD374">
        <v>7.1</v>
      </c>
      <c r="AE374" s="13" t="s">
        <v>115</v>
      </c>
    </row>
    <row r="375" spans="1:31">
      <c r="A375" t="s">
        <v>737</v>
      </c>
      <c r="B375" t="s">
        <v>738</v>
      </c>
      <c r="C375">
        <v>0.13</v>
      </c>
      <c r="D375">
        <v>0.16</v>
      </c>
      <c r="E375">
        <v>0.13</v>
      </c>
      <c r="F375">
        <v>0.01</v>
      </c>
      <c r="H375">
        <v>0.01</v>
      </c>
      <c r="I375">
        <v>1.05</v>
      </c>
      <c r="J375">
        <v>1.06</v>
      </c>
      <c r="K375">
        <v>1.05</v>
      </c>
      <c r="L375">
        <v>0.09</v>
      </c>
      <c r="N375">
        <v>0.09</v>
      </c>
      <c r="O375">
        <v>3.0965828000000002</v>
      </c>
      <c r="P375">
        <v>7.7999999999999999E-6</v>
      </c>
      <c r="Q375">
        <v>0.01</v>
      </c>
      <c r="R375">
        <v>6.0000000000000001E-3</v>
      </c>
      <c r="S375">
        <v>69.400599999999997</v>
      </c>
      <c r="T375">
        <v>0.44652199999999997</v>
      </c>
      <c r="U375">
        <v>4.2008673041162507E-2</v>
      </c>
      <c r="V375">
        <v>9.5165278998508591E-4</v>
      </c>
      <c r="W375">
        <v>0.50746120081859991</v>
      </c>
      <c r="X375">
        <v>2.322245932230407E-2</v>
      </c>
      <c r="Y375">
        <v>3.264994687537613E-3</v>
      </c>
      <c r="Z375">
        <v>3.092555953123787E-5</v>
      </c>
      <c r="AA375">
        <v>4.2853609722367178E-7</v>
      </c>
      <c r="AB375">
        <v>2.2991769616376698E-2</v>
      </c>
      <c r="AC375">
        <v>9.5</v>
      </c>
      <c r="AD375">
        <v>2.5222600000000002</v>
      </c>
      <c r="AE375" s="13" t="s">
        <v>1525</v>
      </c>
    </row>
    <row r="376" spans="1:31">
      <c r="A376" t="s">
        <v>739</v>
      </c>
      <c r="B376" t="s">
        <v>738</v>
      </c>
      <c r="C376">
        <v>0.13</v>
      </c>
      <c r="D376">
        <v>0.16</v>
      </c>
      <c r="E376">
        <v>0.13</v>
      </c>
      <c r="F376">
        <v>0.01</v>
      </c>
      <c r="H376">
        <v>0.01</v>
      </c>
      <c r="I376">
        <v>1.05</v>
      </c>
      <c r="J376">
        <v>1.06</v>
      </c>
      <c r="K376">
        <v>1.05</v>
      </c>
      <c r="L376">
        <v>0.09</v>
      </c>
      <c r="N376">
        <v>0.09</v>
      </c>
      <c r="O376">
        <v>3810</v>
      </c>
      <c r="P376">
        <v>420</v>
      </c>
      <c r="Q376">
        <v>0.252</v>
      </c>
      <c r="R376">
        <v>3.3000000000000002E-2</v>
      </c>
      <c r="S376">
        <v>25.470800000000001</v>
      </c>
      <c r="T376">
        <v>1.52643</v>
      </c>
      <c r="U376">
        <v>4.8198991850413124</v>
      </c>
      <c r="V376">
        <v>0.37322576215680209</v>
      </c>
      <c r="W376">
        <v>1.9306232434427211</v>
      </c>
      <c r="X376">
        <v>0.16262898032170309</v>
      </c>
      <c r="Y376">
        <v>0.1156995947315464</v>
      </c>
      <c r="Z376">
        <v>1.736109492619874E-2</v>
      </c>
      <c r="AA376">
        <v>7.1477968808827161E-2</v>
      </c>
      <c r="AB376">
        <v>8.7471603262777031E-2</v>
      </c>
      <c r="AC376">
        <v>9.5</v>
      </c>
      <c r="AD376">
        <v>2.5222600000000002</v>
      </c>
      <c r="AE376" s="13" t="s">
        <v>1525</v>
      </c>
    </row>
    <row r="377" spans="1:31">
      <c r="A377" t="s">
        <v>740</v>
      </c>
      <c r="B377" t="s">
        <v>741</v>
      </c>
      <c r="C377">
        <v>-0.15</v>
      </c>
      <c r="D377">
        <v>-0.04</v>
      </c>
      <c r="E377">
        <v>-0.15</v>
      </c>
      <c r="F377">
        <v>0.03</v>
      </c>
      <c r="G377">
        <v>0.03</v>
      </c>
      <c r="H377">
        <v>0.03</v>
      </c>
      <c r="I377">
        <v>1.58</v>
      </c>
      <c r="J377">
        <v>1.6</v>
      </c>
      <c r="K377">
        <v>1.58</v>
      </c>
      <c r="L377">
        <v>0.14000000000000001</v>
      </c>
      <c r="M377">
        <v>0.11</v>
      </c>
      <c r="N377">
        <v>0.14000000000000001</v>
      </c>
      <c r="O377">
        <v>772</v>
      </c>
      <c r="P377">
        <v>11</v>
      </c>
      <c r="Q377">
        <v>0.23</v>
      </c>
      <c r="R377">
        <v>6.3E-2</v>
      </c>
      <c r="S377">
        <v>44.3</v>
      </c>
      <c r="T377">
        <v>3.8</v>
      </c>
      <c r="U377">
        <v>1.981828365166695</v>
      </c>
      <c r="V377">
        <v>7.4551579158736919E-2</v>
      </c>
      <c r="W377">
        <v>2.8710196294797901</v>
      </c>
      <c r="X377">
        <v>0.32404117963018092</v>
      </c>
      <c r="Y377">
        <v>0.2462725641540226</v>
      </c>
      <c r="Z377">
        <v>2.2022025567032481E-2</v>
      </c>
      <c r="AA377">
        <v>1.363610359424771E-2</v>
      </c>
      <c r="AB377">
        <v>0.20900142896596169</v>
      </c>
      <c r="AC377">
        <v>3.4904109589041101</v>
      </c>
      <c r="AD377">
        <v>7.9</v>
      </c>
      <c r="AE377" s="13" t="s">
        <v>25</v>
      </c>
    </row>
    <row r="378" spans="1:31" s="7" customFormat="1">
      <c r="A378" s="7" t="s">
        <v>742</v>
      </c>
      <c r="B378" s="7" t="s">
        <v>743</v>
      </c>
      <c r="U378" s="7">
        <v>0</v>
      </c>
      <c r="W378" s="7">
        <v>0</v>
      </c>
      <c r="Y378" s="7">
        <v>0</v>
      </c>
      <c r="Z378" s="7">
        <v>0</v>
      </c>
      <c r="AC378" s="7">
        <v>16.74794520547945</v>
      </c>
      <c r="AD378" s="7">
        <v>2.7</v>
      </c>
      <c r="AE378" s="11"/>
    </row>
    <row r="379" spans="1:31">
      <c r="A379" t="s">
        <v>744</v>
      </c>
      <c r="B379" t="s">
        <v>745</v>
      </c>
      <c r="C379">
        <v>0.27</v>
      </c>
      <c r="D379">
        <v>0.28999999999999998</v>
      </c>
      <c r="E379">
        <v>0.27</v>
      </c>
      <c r="F379">
        <v>0.02</v>
      </c>
      <c r="H379">
        <v>0.02</v>
      </c>
      <c r="I379">
        <v>1.07</v>
      </c>
      <c r="J379">
        <v>1.0900000000000001</v>
      </c>
      <c r="K379">
        <v>1.07</v>
      </c>
      <c r="L379">
        <v>0.09</v>
      </c>
      <c r="N379">
        <v>0.09</v>
      </c>
      <c r="O379">
        <v>456.46</v>
      </c>
      <c r="P379">
        <v>9.1199999999999992</v>
      </c>
      <c r="Q379">
        <v>0.15</v>
      </c>
      <c r="R379">
        <v>0.09</v>
      </c>
      <c r="S379">
        <v>37.6</v>
      </c>
      <c r="T379">
        <v>1.2</v>
      </c>
      <c r="U379">
        <v>1.1879387684833089</v>
      </c>
      <c r="V379">
        <v>3.031077264944081E-2</v>
      </c>
      <c r="W379">
        <v>1.4623104938982281</v>
      </c>
      <c r="X379">
        <v>8.7899858668950073E-2</v>
      </c>
      <c r="Y379">
        <v>4.6669483847815788E-2</v>
      </c>
      <c r="Z379">
        <v>5.3083830201710791E-3</v>
      </c>
      <c r="AA379">
        <v>1.796709915891146E-3</v>
      </c>
      <c r="AB379">
        <v>7.4276088578957608E-2</v>
      </c>
      <c r="AC379">
        <v>5</v>
      </c>
      <c r="AD379">
        <v>4.3</v>
      </c>
      <c r="AE379" s="13" t="s">
        <v>1525</v>
      </c>
    </row>
    <row r="380" spans="1:31" s="7" customFormat="1">
      <c r="A380" s="7" t="s">
        <v>746</v>
      </c>
      <c r="B380" s="7" t="s">
        <v>747</v>
      </c>
      <c r="O380" s="7">
        <v>14.18643</v>
      </c>
      <c r="P380" s="7">
        <v>2.0000000000000002E-5</v>
      </c>
      <c r="Q380" s="7">
        <v>0.35899999999999999</v>
      </c>
      <c r="R380" s="7">
        <v>1E-3</v>
      </c>
      <c r="U380" s="7">
        <v>0</v>
      </c>
      <c r="W380" s="7">
        <v>0</v>
      </c>
      <c r="Y380" s="7">
        <v>0</v>
      </c>
      <c r="Z380" s="7">
        <v>0</v>
      </c>
      <c r="AA380" s="7">
        <v>0</v>
      </c>
      <c r="AE380" s="11"/>
    </row>
    <row r="381" spans="1:31">
      <c r="A381" t="s">
        <v>748</v>
      </c>
      <c r="B381" t="s">
        <v>749</v>
      </c>
      <c r="C381">
        <v>-0.24</v>
      </c>
      <c r="E381">
        <v>-0.24</v>
      </c>
      <c r="F381">
        <v>0.01</v>
      </c>
      <c r="H381">
        <v>0.01</v>
      </c>
      <c r="I381">
        <v>0.91</v>
      </c>
      <c r="K381">
        <v>0.91</v>
      </c>
      <c r="L381">
        <v>0.06</v>
      </c>
      <c r="N381">
        <v>0.06</v>
      </c>
      <c r="O381">
        <v>14.275</v>
      </c>
      <c r="P381">
        <v>5.1999999999999998E-3</v>
      </c>
      <c r="Q381">
        <v>0.23</v>
      </c>
      <c r="R381">
        <v>0.14000000000000001</v>
      </c>
      <c r="S381">
        <v>3.02</v>
      </c>
      <c r="T381">
        <v>0.33</v>
      </c>
      <c r="U381">
        <v>0.11124222619833141</v>
      </c>
      <c r="V381">
        <v>2.4721859436718338E-3</v>
      </c>
      <c r="W381">
        <v>3.2691541233545222E-2</v>
      </c>
      <c r="X381">
        <v>4.0134093223692701E-3</v>
      </c>
      <c r="Y381">
        <v>3.5722545056522908E-3</v>
      </c>
      <c r="Z381">
        <v>1.1114640774154329E-3</v>
      </c>
      <c r="AA381">
        <v>3.8168758007641822E-6</v>
      </c>
      <c r="AB381">
        <v>1.4529573881575651E-3</v>
      </c>
      <c r="AC381">
        <v>7.720547945205479</v>
      </c>
      <c r="AD381">
        <v>2.64</v>
      </c>
      <c r="AE381" s="13" t="s">
        <v>292</v>
      </c>
    </row>
    <row r="382" spans="1:31">
      <c r="A382" t="s">
        <v>750</v>
      </c>
      <c r="B382" t="s">
        <v>751</v>
      </c>
      <c r="C382">
        <v>-0.24</v>
      </c>
      <c r="E382">
        <v>-0.24</v>
      </c>
      <c r="F382">
        <v>0.01</v>
      </c>
      <c r="H382">
        <v>0.01</v>
      </c>
      <c r="I382">
        <v>1.06</v>
      </c>
      <c r="K382">
        <v>1.06</v>
      </c>
      <c r="L382">
        <v>0.09</v>
      </c>
      <c r="N382">
        <v>0.09</v>
      </c>
      <c r="O382">
        <v>2.2189999999999999</v>
      </c>
      <c r="P382">
        <v>5.0000000000000001E-4</v>
      </c>
      <c r="Q382">
        <v>4.1000000000000003E-3</v>
      </c>
      <c r="R382">
        <v>2E-3</v>
      </c>
      <c r="S382">
        <v>205</v>
      </c>
      <c r="T382">
        <v>6</v>
      </c>
      <c r="U382">
        <v>3.0792999075138262E-2</v>
      </c>
      <c r="V382">
        <v>1.0394364216236281E-3</v>
      </c>
      <c r="W382">
        <v>1.123994522832646</v>
      </c>
      <c r="X382">
        <v>8.270578104167349E-2</v>
      </c>
      <c r="Y382">
        <v>3.2897400668272569E-2</v>
      </c>
      <c r="Z382">
        <v>9.2169100234851934E-6</v>
      </c>
      <c r="AA382">
        <v>8.4422001114063878E-5</v>
      </c>
      <c r="AB382">
        <v>7.5881486773511989E-2</v>
      </c>
      <c r="AC382">
        <v>7.3972602739726029E-2</v>
      </c>
      <c r="AD382">
        <v>15</v>
      </c>
      <c r="AE382" s="13" t="s">
        <v>1525</v>
      </c>
    </row>
    <row r="383" spans="1:31">
      <c r="A383" t="s">
        <v>752</v>
      </c>
      <c r="B383" t="s">
        <v>753</v>
      </c>
      <c r="C383">
        <v>0.23</v>
      </c>
      <c r="D383">
        <v>0.24</v>
      </c>
      <c r="E383">
        <v>0.23</v>
      </c>
      <c r="F383">
        <v>0.02</v>
      </c>
      <c r="G383">
        <v>0.08</v>
      </c>
      <c r="H383">
        <v>0.02</v>
      </c>
      <c r="I383">
        <v>1.03</v>
      </c>
      <c r="J383">
        <v>1.04</v>
      </c>
      <c r="K383">
        <v>1.03</v>
      </c>
      <c r="L383">
        <v>0.09</v>
      </c>
      <c r="N383">
        <v>0.09</v>
      </c>
      <c r="O383">
        <v>2867.9</v>
      </c>
      <c r="P383">
        <v>7.7</v>
      </c>
      <c r="Q383">
        <v>0.34300000000000003</v>
      </c>
      <c r="R383">
        <v>1.7000000000000001E-2</v>
      </c>
      <c r="S383">
        <v>23.39</v>
      </c>
      <c r="T383">
        <v>0.46</v>
      </c>
      <c r="U383">
        <v>3.995466203634837</v>
      </c>
      <c r="V383">
        <v>9.6885704099429995E-2</v>
      </c>
      <c r="W383">
        <v>1.550805861673088</v>
      </c>
      <c r="X383">
        <v>7.9479247165745753E-2</v>
      </c>
      <c r="Y383">
        <v>3.0775804822145741E-2</v>
      </c>
      <c r="Z383">
        <v>1.0298252019820989E-2</v>
      </c>
      <c r="AA383">
        <v>5.1179669631171553E-3</v>
      </c>
      <c r="AB383">
        <v>7.2370940211410759E-2</v>
      </c>
      <c r="AC383">
        <v>10</v>
      </c>
      <c r="AD383">
        <v>3.1028899999999999</v>
      </c>
      <c r="AE383" s="13" t="s">
        <v>1525</v>
      </c>
    </row>
    <row r="384" spans="1:31">
      <c r="A384" t="s">
        <v>754</v>
      </c>
      <c r="B384" t="s">
        <v>753</v>
      </c>
      <c r="C384">
        <v>0.23</v>
      </c>
      <c r="D384">
        <v>0.24</v>
      </c>
      <c r="E384">
        <v>0.23</v>
      </c>
      <c r="F384">
        <v>0.02</v>
      </c>
      <c r="G384">
        <v>0.08</v>
      </c>
      <c r="H384">
        <v>0.02</v>
      </c>
      <c r="I384">
        <v>1.03</v>
      </c>
      <c r="J384">
        <v>1.04</v>
      </c>
      <c r="K384">
        <v>1.03</v>
      </c>
      <c r="L384">
        <v>0.09</v>
      </c>
      <c r="N384">
        <v>0.09</v>
      </c>
      <c r="O384">
        <v>17.118600000000001</v>
      </c>
      <c r="P384">
        <v>1.6000000000000001E-3</v>
      </c>
      <c r="Q384">
        <v>0.107</v>
      </c>
      <c r="R384">
        <v>7.0000000000000007E-2</v>
      </c>
      <c r="S384">
        <v>5.2</v>
      </c>
      <c r="T384">
        <v>0.37</v>
      </c>
      <c r="U384">
        <v>0.1300136072650771</v>
      </c>
      <c r="V384">
        <v>3.0337496328230072E-3</v>
      </c>
      <c r="W384">
        <v>5.9633319916803817E-2</v>
      </c>
      <c r="X384">
        <v>7.0202462631528701E-3</v>
      </c>
      <c r="Y384">
        <v>6.3274280518441786E-3</v>
      </c>
      <c r="Z384">
        <v>1.2259744017394021E-3</v>
      </c>
      <c r="AA384">
        <v>5.6149073892424503E-6</v>
      </c>
      <c r="AB384">
        <v>2.782888262784178E-3</v>
      </c>
      <c r="AC384">
        <v>10</v>
      </c>
      <c r="AD384">
        <v>3.1028899999999999</v>
      </c>
      <c r="AE384" s="13" t="s">
        <v>1525</v>
      </c>
    </row>
    <row r="385" spans="1:31">
      <c r="A385" t="s">
        <v>755</v>
      </c>
      <c r="B385" t="s">
        <v>756</v>
      </c>
      <c r="C385">
        <v>0.23</v>
      </c>
      <c r="D385">
        <v>0.24</v>
      </c>
      <c r="E385">
        <v>0.23</v>
      </c>
      <c r="F385">
        <v>0.02</v>
      </c>
      <c r="G385">
        <v>0.03</v>
      </c>
      <c r="H385">
        <v>0.02</v>
      </c>
      <c r="I385">
        <v>1.1000000000000001</v>
      </c>
      <c r="J385">
        <v>1.1000000000000001</v>
      </c>
      <c r="K385">
        <v>1.1000000000000001</v>
      </c>
      <c r="L385">
        <v>0.1</v>
      </c>
      <c r="M385">
        <v>0.1</v>
      </c>
      <c r="N385">
        <v>0.1</v>
      </c>
      <c r="O385">
        <v>1038.0999999999999</v>
      </c>
      <c r="P385">
        <v>4.9000000000000004</v>
      </c>
      <c r="Q385">
        <v>0.18</v>
      </c>
      <c r="R385">
        <v>0.02</v>
      </c>
      <c r="S385">
        <v>36.4</v>
      </c>
      <c r="T385">
        <v>1.2</v>
      </c>
      <c r="U385">
        <v>2.0658861482063098</v>
      </c>
      <c r="V385">
        <v>5.0992457584188799E-2</v>
      </c>
      <c r="W385">
        <v>1.8888183720475891</v>
      </c>
      <c r="X385">
        <v>0.1117034707090914</v>
      </c>
      <c r="Y385">
        <v>6.22687375400304E-2</v>
      </c>
      <c r="Z385">
        <v>7.0274350344887559E-3</v>
      </c>
      <c r="AA385">
        <v>3.0931425031123219E-3</v>
      </c>
      <c r="AB385">
        <v>9.2419247561961515E-2</v>
      </c>
      <c r="AC385">
        <v>3.087671232876712</v>
      </c>
      <c r="AD385">
        <v>1.6</v>
      </c>
      <c r="AE385" s="13" t="s">
        <v>292</v>
      </c>
    </row>
    <row r="386" spans="1:31">
      <c r="A386" t="s">
        <v>757</v>
      </c>
      <c r="B386" t="s">
        <v>758</v>
      </c>
      <c r="C386">
        <v>-0.49</v>
      </c>
      <c r="D386">
        <v>-0.48</v>
      </c>
      <c r="E386">
        <v>-0.49</v>
      </c>
      <c r="F386">
        <v>0.02</v>
      </c>
      <c r="G386">
        <v>0.06</v>
      </c>
      <c r="H386">
        <v>0.02</v>
      </c>
      <c r="I386">
        <v>1.08</v>
      </c>
      <c r="J386">
        <v>0.91</v>
      </c>
      <c r="K386">
        <v>1.08</v>
      </c>
      <c r="L386">
        <v>0.09</v>
      </c>
      <c r="N386">
        <v>0.09</v>
      </c>
      <c r="O386">
        <v>4885</v>
      </c>
      <c r="P386">
        <v>1600</v>
      </c>
      <c r="Q386">
        <v>0.56999999999999995</v>
      </c>
      <c r="R386">
        <v>0.1</v>
      </c>
      <c r="S386">
        <v>48</v>
      </c>
      <c r="T386">
        <v>1</v>
      </c>
      <c r="U386">
        <v>5.7834775517063202</v>
      </c>
      <c r="V386">
        <v>1.2709024722554121</v>
      </c>
      <c r="W386">
        <v>3.4650231481702991</v>
      </c>
      <c r="X386">
        <v>0.51302490126321487</v>
      </c>
      <c r="Y386">
        <v>7.2187982253547875E-2</v>
      </c>
      <c r="Z386">
        <v>0.2925586127176818</v>
      </c>
      <c r="AA386">
        <v>0.37830344845257469</v>
      </c>
      <c r="AB386">
        <v>0.171112254230632</v>
      </c>
      <c r="AC386">
        <v>6</v>
      </c>
      <c r="AD386">
        <v>3.44</v>
      </c>
      <c r="AE386" s="13" t="s">
        <v>320</v>
      </c>
    </row>
    <row r="387" spans="1:31">
      <c r="A387" t="s">
        <v>759</v>
      </c>
      <c r="B387" t="s">
        <v>760</v>
      </c>
      <c r="C387">
        <v>0.3</v>
      </c>
      <c r="D387">
        <v>0.3</v>
      </c>
      <c r="E387">
        <v>0.3</v>
      </c>
      <c r="F387">
        <v>0.02</v>
      </c>
      <c r="G387">
        <v>0.02</v>
      </c>
      <c r="H387">
        <v>0.02</v>
      </c>
      <c r="I387">
        <v>1.1399999999999999</v>
      </c>
      <c r="J387">
        <v>1.1399999999999999</v>
      </c>
      <c r="K387">
        <v>1.1399999999999999</v>
      </c>
      <c r="L387">
        <v>0.1</v>
      </c>
      <c r="M387">
        <v>0.12</v>
      </c>
      <c r="N387">
        <v>0.1</v>
      </c>
      <c r="O387">
        <v>1606.3</v>
      </c>
      <c r="P387">
        <v>7.2</v>
      </c>
      <c r="Q387">
        <v>0.25900000000000001</v>
      </c>
      <c r="R387">
        <v>1.7000000000000001E-2</v>
      </c>
      <c r="S387">
        <v>140.5</v>
      </c>
      <c r="T387">
        <v>2.1</v>
      </c>
      <c r="U387">
        <v>2.8458031149171852</v>
      </c>
      <c r="V387">
        <v>6.4335998846517195E-2</v>
      </c>
      <c r="W387">
        <v>8.7790726548868196</v>
      </c>
      <c r="X387">
        <v>0.41703413428373248</v>
      </c>
      <c r="Y387">
        <v>0.13121745605168911</v>
      </c>
      <c r="Z387">
        <v>4.143366883884525E-2</v>
      </c>
      <c r="AA387">
        <v>1.3116960948595151E-2</v>
      </c>
      <c r="AB387">
        <v>0.39345983887447927</v>
      </c>
      <c r="AC387">
        <v>9.9</v>
      </c>
      <c r="AD387">
        <v>5.306</v>
      </c>
      <c r="AE387" s="13" t="s">
        <v>761</v>
      </c>
    </row>
    <row r="388" spans="1:31">
      <c r="A388" t="s">
        <v>762</v>
      </c>
      <c r="B388" t="s">
        <v>763</v>
      </c>
      <c r="C388">
        <v>-7.0000000000000007E-2</v>
      </c>
      <c r="D388">
        <v>-0.2</v>
      </c>
      <c r="E388">
        <v>-7.0000000000000007E-2</v>
      </c>
      <c r="F388">
        <v>0.02</v>
      </c>
      <c r="H388">
        <v>0.02</v>
      </c>
      <c r="I388">
        <v>0.77</v>
      </c>
      <c r="J388">
        <v>0.81</v>
      </c>
      <c r="K388">
        <v>0.77</v>
      </c>
      <c r="L388">
        <v>0.05</v>
      </c>
      <c r="N388">
        <v>0.05</v>
      </c>
      <c r="O388">
        <v>24.358699999999999</v>
      </c>
      <c r="P388">
        <v>2.2000000000000001E-3</v>
      </c>
      <c r="Q388">
        <v>8.0000000000000002E-3</v>
      </c>
      <c r="R388">
        <v>1.4E-2</v>
      </c>
      <c r="S388">
        <v>51.9</v>
      </c>
      <c r="T388">
        <v>2.6</v>
      </c>
      <c r="U388">
        <v>0.15078826841905399</v>
      </c>
      <c r="V388">
        <v>4.569380911621259E-3</v>
      </c>
      <c r="W388">
        <v>0.62074477914913173</v>
      </c>
      <c r="X388">
        <v>4.8827686182336349E-2</v>
      </c>
      <c r="Y388">
        <v>3.1097040959301402E-2</v>
      </c>
      <c r="Z388">
        <v>1.335537552370809E-3</v>
      </c>
      <c r="AA388">
        <v>3.9079663870403613E-5</v>
      </c>
      <c r="AB388">
        <v>3.7620895706007983E-2</v>
      </c>
      <c r="AC388">
        <v>13.14739470958904</v>
      </c>
      <c r="AD388">
        <v>7.7</v>
      </c>
      <c r="AE388" s="13" t="s">
        <v>100</v>
      </c>
    </row>
    <row r="389" spans="1:31">
      <c r="A389" t="s">
        <v>764</v>
      </c>
      <c r="B389" t="s">
        <v>765</v>
      </c>
      <c r="C389">
        <v>-0.2</v>
      </c>
      <c r="D389">
        <v>-0.15</v>
      </c>
      <c r="E389">
        <v>-0.2</v>
      </c>
      <c r="F389">
        <v>0.02</v>
      </c>
      <c r="G389">
        <v>0.04</v>
      </c>
      <c r="H389">
        <v>0.02</v>
      </c>
      <c r="I389">
        <v>1.32</v>
      </c>
      <c r="J389">
        <v>1.68</v>
      </c>
      <c r="K389">
        <v>1.32</v>
      </c>
      <c r="L389">
        <v>0.11</v>
      </c>
      <c r="M389">
        <v>0.12</v>
      </c>
      <c r="N389">
        <v>0.11</v>
      </c>
      <c r="O389">
        <v>351.5</v>
      </c>
      <c r="P389">
        <v>6</v>
      </c>
      <c r="Q389">
        <v>0.14899999999999999</v>
      </c>
      <c r="R389">
        <v>0.06</v>
      </c>
      <c r="S389">
        <v>49.3</v>
      </c>
      <c r="T389">
        <v>2.9</v>
      </c>
      <c r="U389">
        <v>1.122916920853622</v>
      </c>
      <c r="V389">
        <v>1.016670665216093E-2</v>
      </c>
      <c r="W389">
        <v>2.2891790796565932</v>
      </c>
      <c r="X389">
        <v>0.14079102746646779</v>
      </c>
      <c r="Y389">
        <v>0.13465759292097609</v>
      </c>
      <c r="Z389">
        <v>1.3513563772138691E-2</v>
      </c>
      <c r="AA389">
        <v>3.7542369069894651E-3</v>
      </c>
      <c r="AB389">
        <v>3.863593383386655E-2</v>
      </c>
      <c r="AC389">
        <v>5.05</v>
      </c>
      <c r="AD389">
        <v>10.5</v>
      </c>
      <c r="AE389" s="13" t="s">
        <v>25</v>
      </c>
    </row>
    <row r="390" spans="1:31" s="7" customFormat="1">
      <c r="A390" s="7" t="s">
        <v>766</v>
      </c>
      <c r="B390" s="7" t="s">
        <v>767</v>
      </c>
      <c r="C390" s="7">
        <v>7.0000000000000007E-2</v>
      </c>
      <c r="D390" s="7">
        <v>0.08</v>
      </c>
      <c r="E390" s="7">
        <v>7.0000000000000007E-2</v>
      </c>
      <c r="F390" s="7">
        <v>0.01</v>
      </c>
      <c r="G390" s="7">
        <v>0.04</v>
      </c>
      <c r="H390" s="7">
        <v>0.01</v>
      </c>
      <c r="I390" s="7">
        <v>1.0900000000000001</v>
      </c>
      <c r="J390" s="7">
        <v>1.06</v>
      </c>
      <c r="K390" s="7">
        <v>1.0900000000000001</v>
      </c>
      <c r="L390" s="7">
        <v>0.09</v>
      </c>
      <c r="N390" s="7">
        <v>0.09</v>
      </c>
      <c r="O390" s="7">
        <v>18.201630000000002</v>
      </c>
      <c r="P390" s="7">
        <v>4.0000000000000002E-4</v>
      </c>
      <c r="Q390" s="7">
        <v>1.4E-2</v>
      </c>
      <c r="R390" s="7">
        <v>4.4000000000000003E-3</v>
      </c>
      <c r="S390" s="7">
        <v>271.5</v>
      </c>
      <c r="T390" s="7">
        <v>1.5</v>
      </c>
      <c r="U390" s="7">
        <v>0.1381365596557115</v>
      </c>
      <c r="V390" s="7">
        <v>3.4751341364618049E-3</v>
      </c>
      <c r="W390" s="7">
        <v>3.6518267950869769</v>
      </c>
      <c r="X390" s="7">
        <v>0.1848442491695137</v>
      </c>
      <c r="Y390" s="7">
        <v>2.017583864688938E-2</v>
      </c>
      <c r="Z390" s="7">
        <v>2.2178115900160149E-4</v>
      </c>
      <c r="AA390" s="7">
        <v>2.6082585403767811E-5</v>
      </c>
      <c r="AB390" s="7">
        <v>0.18373971296035099</v>
      </c>
      <c r="AD390" s="7">
        <v>16</v>
      </c>
      <c r="AE390" s="11" t="s">
        <v>1525</v>
      </c>
    </row>
    <row r="391" spans="1:31">
      <c r="A391" t="s">
        <v>768</v>
      </c>
      <c r="B391" t="s">
        <v>769</v>
      </c>
      <c r="C391">
        <v>0.23</v>
      </c>
      <c r="D391">
        <v>0.23</v>
      </c>
      <c r="E391">
        <v>0.23</v>
      </c>
      <c r="F391">
        <v>0.02</v>
      </c>
      <c r="H391">
        <v>0.02</v>
      </c>
      <c r="I391">
        <v>1.1299999999999999</v>
      </c>
      <c r="J391">
        <v>1.17</v>
      </c>
      <c r="K391">
        <v>1.1299999999999999</v>
      </c>
      <c r="L391">
        <v>0.1</v>
      </c>
      <c r="N391">
        <v>0.1</v>
      </c>
      <c r="O391">
        <v>1316.24</v>
      </c>
      <c r="P391">
        <v>21</v>
      </c>
      <c r="Q391">
        <v>0.21</v>
      </c>
      <c r="R391">
        <v>3.7999999999999999E-2</v>
      </c>
      <c r="S391">
        <v>49.7</v>
      </c>
      <c r="T391">
        <v>2</v>
      </c>
      <c r="U391">
        <v>2.52540120431232</v>
      </c>
      <c r="V391">
        <v>6.4884768539906532E-2</v>
      </c>
      <c r="W391">
        <v>2.8737109294202869</v>
      </c>
      <c r="X391">
        <v>0.18075433763410681</v>
      </c>
      <c r="Y391">
        <v>0.1156422909223456</v>
      </c>
      <c r="Z391">
        <v>2.6263092070700669E-2</v>
      </c>
      <c r="AA391">
        <v>1.4597951020277221E-2</v>
      </c>
      <c r="AB391">
        <v>0.13563237424992511</v>
      </c>
      <c r="AC391">
        <v>3.7369863013698632</v>
      </c>
      <c r="AD391">
        <v>8.4</v>
      </c>
      <c r="AE391" s="13" t="s">
        <v>292</v>
      </c>
    </row>
    <row r="392" spans="1:31">
      <c r="A392" t="s">
        <v>770</v>
      </c>
      <c r="B392" t="s">
        <v>771</v>
      </c>
      <c r="C392">
        <v>0.23</v>
      </c>
      <c r="E392">
        <v>0.23</v>
      </c>
      <c r="F392">
        <v>0.02</v>
      </c>
      <c r="H392">
        <v>0.02</v>
      </c>
      <c r="I392">
        <v>1.28</v>
      </c>
      <c r="K392">
        <v>1.28</v>
      </c>
      <c r="L392">
        <v>0.13</v>
      </c>
      <c r="N392">
        <v>0.13</v>
      </c>
      <c r="O392">
        <v>3638</v>
      </c>
      <c r="P392">
        <v>208.5</v>
      </c>
      <c r="Q392">
        <v>0.66</v>
      </c>
      <c r="R392">
        <v>0.13500000000000001</v>
      </c>
      <c r="S392">
        <v>104</v>
      </c>
      <c r="T392">
        <v>88</v>
      </c>
      <c r="U392">
        <v>5.028632255002714</v>
      </c>
      <c r="V392">
        <v>0.22540127542351179</v>
      </c>
      <c r="W392">
        <v>6.9683701074901068</v>
      </c>
      <c r="X392">
        <v>6.0084181609866532</v>
      </c>
      <c r="Y392">
        <v>5.8963131678762446</v>
      </c>
      <c r="Z392">
        <v>1.100074019449625</v>
      </c>
      <c r="AA392">
        <v>0.13312306829867029</v>
      </c>
      <c r="AB392">
        <v>0.32664234878859882</v>
      </c>
      <c r="AC392">
        <v>13.424657534246579</v>
      </c>
      <c r="AD392">
        <v>9.4</v>
      </c>
      <c r="AE392" s="13" t="s">
        <v>115</v>
      </c>
    </row>
    <row r="393" spans="1:31">
      <c r="A393" t="s">
        <v>772</v>
      </c>
      <c r="B393" t="s">
        <v>773</v>
      </c>
      <c r="C393">
        <v>0.27</v>
      </c>
      <c r="D393">
        <v>0.28999999999999998</v>
      </c>
      <c r="E393">
        <v>0.27</v>
      </c>
      <c r="F393">
        <v>0.04</v>
      </c>
      <c r="G393">
        <v>0.05</v>
      </c>
      <c r="H393">
        <v>0.04</v>
      </c>
      <c r="I393">
        <v>1.26</v>
      </c>
      <c r="J393">
        <v>1.33</v>
      </c>
      <c r="K393">
        <v>1.26</v>
      </c>
      <c r="L393">
        <v>0.12</v>
      </c>
      <c r="N393">
        <v>0.12</v>
      </c>
      <c r="O393">
        <v>1326</v>
      </c>
      <c r="P393">
        <v>3.7</v>
      </c>
      <c r="Q393">
        <v>0.48</v>
      </c>
      <c r="R393">
        <v>0.02</v>
      </c>
      <c r="S393">
        <v>53.9</v>
      </c>
      <c r="T393">
        <v>3.7</v>
      </c>
      <c r="U393">
        <v>2.5614253598009902</v>
      </c>
      <c r="V393">
        <v>5.7514918712836052E-2</v>
      </c>
      <c r="W393">
        <v>2.9862204401772439</v>
      </c>
      <c r="X393">
        <v>0.26572941754566198</v>
      </c>
      <c r="Y393">
        <v>0.2049910135186605</v>
      </c>
      <c r="Z393">
        <v>0.1117504530627659</v>
      </c>
      <c r="AA393">
        <v>1.120112693239776E-2</v>
      </c>
      <c r="AB393">
        <v>0.12640086519268759</v>
      </c>
      <c r="AC393">
        <v>10.356164383561641</v>
      </c>
      <c r="AD393">
        <v>14.7</v>
      </c>
      <c r="AE393" s="13" t="s">
        <v>1525</v>
      </c>
    </row>
    <row r="394" spans="1:31">
      <c r="A394" t="s">
        <v>774</v>
      </c>
      <c r="B394" t="s">
        <v>775</v>
      </c>
      <c r="C394">
        <v>-0.16</v>
      </c>
      <c r="D394">
        <v>-0.2</v>
      </c>
      <c r="E394">
        <v>-0.16</v>
      </c>
      <c r="F394">
        <v>0.03</v>
      </c>
      <c r="G394">
        <v>0.06</v>
      </c>
      <c r="H394">
        <v>0.03</v>
      </c>
      <c r="I394">
        <v>1.06</v>
      </c>
      <c r="J394">
        <v>1.1100000000000001</v>
      </c>
      <c r="K394">
        <v>1.06</v>
      </c>
      <c r="L394">
        <v>0.09</v>
      </c>
      <c r="N394">
        <v>0.09</v>
      </c>
      <c r="O394">
        <v>1035.7</v>
      </c>
      <c r="P394">
        <v>13</v>
      </c>
      <c r="Q394">
        <v>0.22</v>
      </c>
      <c r="R394">
        <v>7.0000000000000007E-2</v>
      </c>
      <c r="S394">
        <v>15.5</v>
      </c>
      <c r="T394">
        <v>1</v>
      </c>
      <c r="U394">
        <v>2.0876301273385529</v>
      </c>
      <c r="V394">
        <v>4.6512574395895283E-2</v>
      </c>
      <c r="W394">
        <v>0.81639316203135981</v>
      </c>
      <c r="X394">
        <v>6.400883798392136E-2</v>
      </c>
      <c r="Y394">
        <v>5.2670526582668367E-2</v>
      </c>
      <c r="Z394">
        <v>1.321191119722882E-2</v>
      </c>
      <c r="AA394">
        <v>3.4157610332489082E-3</v>
      </c>
      <c r="AB394">
        <v>3.3715351824303963E-2</v>
      </c>
      <c r="AC394">
        <v>10.75068493150685</v>
      </c>
      <c r="AD394">
        <v>8</v>
      </c>
      <c r="AE394" s="13" t="s">
        <v>28</v>
      </c>
    </row>
    <row r="395" spans="1:31">
      <c r="A395" t="s">
        <v>776</v>
      </c>
      <c r="B395" t="s">
        <v>777</v>
      </c>
      <c r="C395">
        <v>0.24</v>
      </c>
      <c r="D395">
        <v>0.25</v>
      </c>
      <c r="E395">
        <v>0.24</v>
      </c>
      <c r="F395">
        <v>0.03</v>
      </c>
      <c r="H395">
        <v>0.03</v>
      </c>
      <c r="I395">
        <v>1.22</v>
      </c>
      <c r="J395">
        <v>1.34</v>
      </c>
      <c r="K395">
        <v>1.22</v>
      </c>
      <c r="L395">
        <v>0.12</v>
      </c>
      <c r="N395">
        <v>0.12</v>
      </c>
      <c r="O395">
        <v>535.70000000000005</v>
      </c>
      <c r="P395">
        <v>3.1</v>
      </c>
      <c r="Q395">
        <v>0.3</v>
      </c>
      <c r="R395">
        <v>0.04</v>
      </c>
      <c r="S395">
        <v>29.3</v>
      </c>
      <c r="T395">
        <v>2.1</v>
      </c>
      <c r="U395">
        <v>1.2544347029563341</v>
      </c>
      <c r="V395">
        <v>2.7813627393054999E-2</v>
      </c>
      <c r="W395">
        <v>1.223273766694569</v>
      </c>
      <c r="X395">
        <v>0.1030549760946064</v>
      </c>
      <c r="Y395">
        <v>8.767491160609539E-2</v>
      </c>
      <c r="Z395">
        <v>4.9023415886145904E-3</v>
      </c>
      <c r="AA395">
        <v>1.4868907503079989E-3</v>
      </c>
      <c r="AB395">
        <v>5.3918402939705533E-2</v>
      </c>
      <c r="AC395">
        <v>9.2246575342465746</v>
      </c>
      <c r="AD395">
        <v>14</v>
      </c>
      <c r="AE395" s="13" t="s">
        <v>292</v>
      </c>
    </row>
    <row r="396" spans="1:31">
      <c r="A396" t="s">
        <v>778</v>
      </c>
      <c r="B396" t="s">
        <v>779</v>
      </c>
      <c r="C396">
        <v>0.04</v>
      </c>
      <c r="E396">
        <v>0.04</v>
      </c>
      <c r="F396">
        <v>0.02</v>
      </c>
      <c r="H396">
        <v>0.02</v>
      </c>
      <c r="I396">
        <v>0.91</v>
      </c>
      <c r="K396">
        <v>0.91</v>
      </c>
      <c r="L396">
        <v>0.06</v>
      </c>
      <c r="N396">
        <v>0.06</v>
      </c>
      <c r="O396">
        <v>11.849</v>
      </c>
      <c r="P396">
        <v>2.8E-3</v>
      </c>
      <c r="Q396">
        <v>0.4</v>
      </c>
      <c r="R396">
        <v>0.08</v>
      </c>
      <c r="S396">
        <v>4.03</v>
      </c>
      <c r="T396">
        <v>0.33</v>
      </c>
      <c r="U396">
        <v>9.8614252580451547E-2</v>
      </c>
      <c r="V396">
        <v>2.5286253645561731E-3</v>
      </c>
      <c r="W396">
        <v>3.8896423771233923E-2</v>
      </c>
      <c r="X396">
        <v>4.0396883637994789E-3</v>
      </c>
      <c r="Y396">
        <v>3.1850669589347882E-3</v>
      </c>
      <c r="Z396">
        <v>1.4817685246184349E-3</v>
      </c>
      <c r="AA396">
        <v>3.2826756495260299E-6</v>
      </c>
      <c r="AB396">
        <v>1.994688398524817E-3</v>
      </c>
      <c r="AC396">
        <v>7.5890410958904111</v>
      </c>
      <c r="AD396">
        <v>1.56</v>
      </c>
      <c r="AE396" s="13" t="s">
        <v>292</v>
      </c>
    </row>
    <row r="397" spans="1:31">
      <c r="A397" t="s">
        <v>780</v>
      </c>
      <c r="B397" t="s">
        <v>779</v>
      </c>
      <c r="C397">
        <v>0.04</v>
      </c>
      <c r="E397">
        <v>0.04</v>
      </c>
      <c r="F397">
        <v>0.02</v>
      </c>
      <c r="H397">
        <v>0.02</v>
      </c>
      <c r="I397">
        <v>0.91</v>
      </c>
      <c r="K397">
        <v>0.91</v>
      </c>
      <c r="L397">
        <v>0.06</v>
      </c>
      <c r="N397">
        <v>0.06</v>
      </c>
      <c r="O397">
        <v>33.823</v>
      </c>
      <c r="P397">
        <v>6.54E-2</v>
      </c>
      <c r="Q397">
        <v>0.16</v>
      </c>
      <c r="R397">
        <v>0.09</v>
      </c>
      <c r="S397">
        <v>2.95</v>
      </c>
      <c r="T397">
        <v>0.28000000000000003</v>
      </c>
      <c r="U397">
        <v>0.1984388210649197</v>
      </c>
      <c r="V397">
        <v>5.0945225112385677E-3</v>
      </c>
      <c r="W397">
        <v>4.3500987209965723E-2</v>
      </c>
      <c r="X397">
        <v>4.7369286457195816E-3</v>
      </c>
      <c r="Y397">
        <v>4.1289072606069156E-3</v>
      </c>
      <c r="Z397">
        <v>6.4287173216698095E-4</v>
      </c>
      <c r="AA397">
        <v>2.7866285945931979E-5</v>
      </c>
      <c r="AB397">
        <v>2.2308198569213188E-3</v>
      </c>
      <c r="AC397">
        <v>7.5890410958904111</v>
      </c>
      <c r="AD397">
        <v>1.56</v>
      </c>
      <c r="AE397" s="13" t="s">
        <v>292</v>
      </c>
    </row>
    <row r="398" spans="1:31">
      <c r="A398" t="s">
        <v>781</v>
      </c>
      <c r="B398" t="s">
        <v>782</v>
      </c>
      <c r="C398">
        <v>-0.2</v>
      </c>
      <c r="D398">
        <v>-0.15</v>
      </c>
      <c r="E398">
        <v>-0.2</v>
      </c>
      <c r="F398">
        <v>0.03</v>
      </c>
      <c r="G398">
        <v>0.04</v>
      </c>
      <c r="H398">
        <v>0.03</v>
      </c>
      <c r="I398">
        <v>1.34</v>
      </c>
      <c r="J398">
        <v>1.44</v>
      </c>
      <c r="K398">
        <v>1.34</v>
      </c>
      <c r="L398">
        <v>0.11</v>
      </c>
      <c r="M398">
        <v>0.09</v>
      </c>
      <c r="N398">
        <v>0.11</v>
      </c>
      <c r="O398">
        <v>613.79999999999995</v>
      </c>
      <c r="P398">
        <v>1.35</v>
      </c>
      <c r="Q398">
        <v>0.04</v>
      </c>
      <c r="R398">
        <v>0.03</v>
      </c>
      <c r="S398">
        <v>34.5</v>
      </c>
      <c r="T398">
        <v>2.1</v>
      </c>
      <c r="U398">
        <v>1.6435738792864281</v>
      </c>
      <c r="V398">
        <v>2.454538137353585E-2</v>
      </c>
      <c r="W398">
        <v>1.9466607247642751</v>
      </c>
      <c r="X398">
        <v>0.1318940110253437</v>
      </c>
      <c r="Y398">
        <v>0.1184923919421733</v>
      </c>
      <c r="Z398">
        <v>2.3397364480339852E-3</v>
      </c>
      <c r="AA398">
        <v>1.42717061932865E-3</v>
      </c>
      <c r="AB398">
        <v>5.7862526850742793E-2</v>
      </c>
      <c r="AC398">
        <v>5.7534246575342456</v>
      </c>
      <c r="AD398">
        <v>6.8</v>
      </c>
      <c r="AE398" s="13" t="s">
        <v>25</v>
      </c>
    </row>
    <row r="399" spans="1:31">
      <c r="A399" t="s">
        <v>783</v>
      </c>
      <c r="B399" t="s">
        <v>782</v>
      </c>
      <c r="C399">
        <v>-0.2</v>
      </c>
      <c r="D399">
        <v>-0.15</v>
      </c>
      <c r="E399">
        <v>-0.2</v>
      </c>
      <c r="F399">
        <v>0.03</v>
      </c>
      <c r="G399">
        <v>0.04</v>
      </c>
      <c r="H399">
        <v>0.03</v>
      </c>
      <c r="I399">
        <v>1.34</v>
      </c>
      <c r="J399">
        <v>1.44</v>
      </c>
      <c r="K399">
        <v>1.34</v>
      </c>
      <c r="L399">
        <v>0.11</v>
      </c>
      <c r="M399">
        <v>0.09</v>
      </c>
      <c r="N399">
        <v>0.11</v>
      </c>
      <c r="O399">
        <v>825</v>
      </c>
      <c r="P399">
        <v>4.0999999999999996</v>
      </c>
      <c r="Q399">
        <v>0.18099999999999999</v>
      </c>
      <c r="R399">
        <v>2.0500000000000001E-2</v>
      </c>
      <c r="S399">
        <v>15.42</v>
      </c>
      <c r="T399">
        <v>3.23</v>
      </c>
      <c r="U399">
        <v>2.0017381836731172</v>
      </c>
      <c r="V399">
        <v>3.0480087919694209E-2</v>
      </c>
      <c r="W399">
        <v>0.9451030841897069</v>
      </c>
      <c r="X399">
        <v>0.20008986601705489</v>
      </c>
      <c r="Y399">
        <v>0.19796906367916689</v>
      </c>
      <c r="Z399">
        <v>7.251165418031961E-3</v>
      </c>
      <c r="AA399">
        <v>1.56562531118295E-3</v>
      </c>
      <c r="AB399">
        <v>2.8092236048101689E-2</v>
      </c>
      <c r="AC399">
        <v>5.7534246575342456</v>
      </c>
      <c r="AD399">
        <v>6.8</v>
      </c>
      <c r="AE399" s="13" t="s">
        <v>25</v>
      </c>
    </row>
    <row r="400" spans="1:31">
      <c r="A400" t="s">
        <v>784</v>
      </c>
      <c r="B400" t="s">
        <v>785</v>
      </c>
      <c r="D400" s="2"/>
      <c r="E400">
        <v>0.37</v>
      </c>
      <c r="G400" s="2"/>
      <c r="H400">
        <v>7.0000000000000007E-2</v>
      </c>
      <c r="J400" s="2"/>
      <c r="K400">
        <v>1.1499999999999999</v>
      </c>
      <c r="M400" s="2"/>
      <c r="N400">
        <v>0</v>
      </c>
      <c r="O400">
        <v>255.87</v>
      </c>
      <c r="P400">
        <v>0.06</v>
      </c>
      <c r="Q400">
        <v>0.435</v>
      </c>
      <c r="R400">
        <v>1E-3</v>
      </c>
      <c r="S400">
        <v>564.75</v>
      </c>
      <c r="T400">
        <v>1.34</v>
      </c>
      <c r="U400">
        <v>0.82676791933053706</v>
      </c>
      <c r="V400">
        <v>1.2924812120694679E-4</v>
      </c>
      <c r="W400">
        <v>17.43097124847603</v>
      </c>
      <c r="X400">
        <v>4.2425069018039899E-2</v>
      </c>
      <c r="Y400">
        <v>4.135901101896039E-2</v>
      </c>
      <c r="Z400">
        <v>9.3521291271771723E-3</v>
      </c>
      <c r="AA400">
        <v>1.362486516471336E-3</v>
      </c>
      <c r="AB400">
        <v>0</v>
      </c>
      <c r="AC400">
        <v>4.9315068493150687</v>
      </c>
      <c r="AD400">
        <v>9.65</v>
      </c>
      <c r="AE400" s="13" t="s">
        <v>786</v>
      </c>
    </row>
    <row r="401" spans="1:31">
      <c r="A401" t="s">
        <v>787</v>
      </c>
      <c r="B401" t="s">
        <v>785</v>
      </c>
      <c r="D401" s="2"/>
      <c r="E401">
        <v>0.37</v>
      </c>
      <c r="G401" s="2"/>
      <c r="H401">
        <v>7.0000000000000007E-2</v>
      </c>
      <c r="J401" s="2"/>
      <c r="K401">
        <v>1.1499999999999999</v>
      </c>
      <c r="M401" s="2"/>
      <c r="N401">
        <v>0</v>
      </c>
      <c r="O401">
        <v>1383.4</v>
      </c>
      <c r="P401">
        <v>18.399999999999999</v>
      </c>
      <c r="Q401">
        <v>0.26700000000000002</v>
      </c>
      <c r="R401">
        <v>2.1000000000000001E-2</v>
      </c>
      <c r="S401">
        <v>42.01</v>
      </c>
      <c r="T401">
        <v>1.5</v>
      </c>
      <c r="U401">
        <v>2.5468452146424259</v>
      </c>
      <c r="V401">
        <v>2.258298489201515E-2</v>
      </c>
      <c r="W401">
        <v>2.4356653407682241</v>
      </c>
      <c r="X401">
        <v>8.8860380580107409E-2</v>
      </c>
      <c r="Y401">
        <v>8.6967341374728308E-2</v>
      </c>
      <c r="Z401">
        <v>1.4705086475434691E-2</v>
      </c>
      <c r="AA401">
        <v>1.0798574109714069E-2</v>
      </c>
      <c r="AB401">
        <v>0</v>
      </c>
      <c r="AC401">
        <v>4.9315068493150687</v>
      </c>
      <c r="AD401">
        <v>9.65</v>
      </c>
      <c r="AE401" s="13" t="s">
        <v>786</v>
      </c>
    </row>
    <row r="402" spans="1:31" s="7" customFormat="1">
      <c r="A402" s="7" t="s">
        <v>788</v>
      </c>
      <c r="B402" s="7" t="s">
        <v>789</v>
      </c>
      <c r="C402" s="7">
        <v>0.17</v>
      </c>
      <c r="D402" s="7">
        <v>0.1</v>
      </c>
      <c r="E402" s="7">
        <v>0.17</v>
      </c>
      <c r="F402" s="7">
        <v>0.1</v>
      </c>
      <c r="H402" s="7">
        <v>0.1</v>
      </c>
      <c r="I402" s="7">
        <v>1.1399999999999999</v>
      </c>
      <c r="J402" s="7">
        <v>1.04</v>
      </c>
      <c r="K402" s="7">
        <v>1.1399999999999999</v>
      </c>
      <c r="L402" s="7">
        <v>0.13</v>
      </c>
      <c r="M402" s="7">
        <v>0.06</v>
      </c>
      <c r="N402" s="7">
        <v>0.13</v>
      </c>
      <c r="O402" s="7">
        <v>500</v>
      </c>
      <c r="P402" s="7">
        <v>6</v>
      </c>
      <c r="Q402" s="7">
        <v>0.23</v>
      </c>
      <c r="R402" s="7">
        <v>0.1</v>
      </c>
      <c r="S402" s="7">
        <v>27</v>
      </c>
      <c r="T402" s="7">
        <v>0.16</v>
      </c>
      <c r="U402" s="7">
        <v>1.2847271666550819</v>
      </c>
      <c r="V402" s="7">
        <v>3.9266503800620127E-2</v>
      </c>
      <c r="W402" s="7">
        <v>1.11296319346544</v>
      </c>
      <c r="X402" s="7">
        <v>7.1451137564706446E-2</v>
      </c>
      <c r="Y402" s="7">
        <v>6.5953374427581623E-3</v>
      </c>
      <c r="Z402" s="7">
        <v>2.7027930999583061E-2</v>
      </c>
      <c r="AA402" s="7">
        <v>4.4518527738617664E-3</v>
      </c>
      <c r="AB402" s="7">
        <v>6.566154533719408E-2</v>
      </c>
      <c r="AC402" s="7">
        <v>2.668493150684931</v>
      </c>
      <c r="AD402" s="7">
        <v>12.4</v>
      </c>
      <c r="AE402" s="11" t="s">
        <v>33</v>
      </c>
    </row>
    <row r="403" spans="1:31">
      <c r="A403" t="s">
        <v>790</v>
      </c>
      <c r="B403" t="s">
        <v>791</v>
      </c>
      <c r="C403">
        <v>0.33</v>
      </c>
      <c r="D403">
        <v>0.1</v>
      </c>
      <c r="E403">
        <v>0.33</v>
      </c>
      <c r="F403">
        <v>0.02</v>
      </c>
      <c r="G403">
        <v>0.16</v>
      </c>
      <c r="H403">
        <v>0.02</v>
      </c>
      <c r="I403">
        <v>1.1499999999999999</v>
      </c>
      <c r="J403">
        <v>0.98</v>
      </c>
      <c r="K403">
        <v>1.1499999999999999</v>
      </c>
      <c r="L403">
        <v>0.1</v>
      </c>
      <c r="M403">
        <v>0.05</v>
      </c>
      <c r="N403">
        <v>0.1</v>
      </c>
      <c r="O403">
        <v>1120</v>
      </c>
      <c r="P403">
        <v>23</v>
      </c>
      <c r="Q403">
        <v>0.67</v>
      </c>
      <c r="R403">
        <v>0.1</v>
      </c>
      <c r="S403">
        <v>153</v>
      </c>
      <c r="T403">
        <v>22</v>
      </c>
      <c r="U403">
        <v>2.2058961155276782</v>
      </c>
      <c r="V403">
        <v>5.9787763171125052E-2</v>
      </c>
      <c r="W403">
        <v>5.9630070208525963</v>
      </c>
      <c r="X403">
        <v>0.98776285982143397</v>
      </c>
      <c r="Y403">
        <v>0.85742584613566752</v>
      </c>
      <c r="Z403">
        <v>0.40125477145075311</v>
      </c>
      <c r="AA403">
        <v>4.0818202821312453E-2</v>
      </c>
      <c r="AB403">
        <v>0.27897108869485843</v>
      </c>
      <c r="AC403">
        <v>7</v>
      </c>
      <c r="AD403">
        <v>11</v>
      </c>
      <c r="AE403" s="13" t="s">
        <v>1525</v>
      </c>
    </row>
    <row r="404" spans="1:31">
      <c r="A404" t="s">
        <v>792</v>
      </c>
      <c r="B404" t="s">
        <v>793</v>
      </c>
      <c r="C404">
        <v>0.18</v>
      </c>
      <c r="D404">
        <v>0.18</v>
      </c>
      <c r="E404">
        <v>0.18</v>
      </c>
      <c r="F404">
        <v>0.02</v>
      </c>
      <c r="G404">
        <v>0.02</v>
      </c>
      <c r="H404">
        <v>0.02</v>
      </c>
      <c r="I404">
        <v>1.05</v>
      </c>
      <c r="J404">
        <v>1.0449999999999999</v>
      </c>
      <c r="K404">
        <v>1.05</v>
      </c>
      <c r="L404">
        <v>0.09</v>
      </c>
      <c r="M404">
        <v>3.3000000000000002E-2</v>
      </c>
      <c r="N404">
        <v>0.09</v>
      </c>
      <c r="O404">
        <v>2024.1</v>
      </c>
      <c r="P404">
        <v>3.1</v>
      </c>
      <c r="Q404">
        <v>9.4600000000000004E-2</v>
      </c>
      <c r="R404">
        <v>3.2000000000000002E-3</v>
      </c>
      <c r="S404">
        <v>68.45</v>
      </c>
      <c r="T404">
        <v>0.3</v>
      </c>
      <c r="U404">
        <v>3.0645386417040492</v>
      </c>
      <c r="V404">
        <v>7.3721978145621717E-2</v>
      </c>
      <c r="W404">
        <v>3.4813399881066101</v>
      </c>
      <c r="X404">
        <v>0.24361312486172149</v>
      </c>
      <c r="Y404">
        <v>0.18322842042666371</v>
      </c>
      <c r="Z404">
        <v>3.3817260997340108E-2</v>
      </c>
      <c r="AA404">
        <v>1.510919564999485E-2</v>
      </c>
      <c r="AB404">
        <v>0.15621397382529659</v>
      </c>
      <c r="AC404">
        <v>8.2356164383561641</v>
      </c>
      <c r="AD404">
        <v>7.8</v>
      </c>
      <c r="AE404" s="13" t="s">
        <v>292</v>
      </c>
    </row>
    <row r="405" spans="1:31">
      <c r="A405" t="s">
        <v>794</v>
      </c>
      <c r="B405" t="s">
        <v>793</v>
      </c>
      <c r="C405">
        <v>0.18</v>
      </c>
      <c r="D405">
        <v>0.18</v>
      </c>
      <c r="E405">
        <v>0.18</v>
      </c>
      <c r="F405">
        <v>0.02</v>
      </c>
      <c r="G405">
        <v>0.02</v>
      </c>
      <c r="H405">
        <v>0.02</v>
      </c>
      <c r="I405">
        <v>1.05</v>
      </c>
      <c r="J405">
        <v>1.0449999999999999</v>
      </c>
      <c r="K405">
        <v>1.05</v>
      </c>
      <c r="L405">
        <v>0.09</v>
      </c>
      <c r="M405">
        <v>3.3000000000000002E-2</v>
      </c>
      <c r="N405">
        <v>0.09</v>
      </c>
      <c r="O405">
        <v>34.905000000000001</v>
      </c>
      <c r="P405">
        <v>1.2E-2</v>
      </c>
      <c r="Q405">
        <v>0.155</v>
      </c>
      <c r="R405">
        <v>7.0999999999999994E-2</v>
      </c>
      <c r="S405">
        <v>3.42</v>
      </c>
      <c r="T405">
        <v>0.22</v>
      </c>
      <c r="U405">
        <v>0.21174284466432519</v>
      </c>
      <c r="V405">
        <v>4.7532630526567737E-3</v>
      </c>
      <c r="W405">
        <v>5.4621892074831029E-2</v>
      </c>
      <c r="X405">
        <v>6.2547532615702664E-3</v>
      </c>
      <c r="Y405">
        <v>5.6897804244615659E-3</v>
      </c>
      <c r="Z405">
        <v>8.6058588069705996E-4</v>
      </c>
      <c r="AA405">
        <v>2.036201637291898E-5</v>
      </c>
      <c r="AB405">
        <v>2.4509823366911359E-3</v>
      </c>
      <c r="AC405">
        <v>4.2383561643835614</v>
      </c>
      <c r="AD405">
        <v>1.08</v>
      </c>
      <c r="AE405" s="13" t="s">
        <v>292</v>
      </c>
    </row>
    <row r="406" spans="1:31">
      <c r="A406" t="s">
        <v>795</v>
      </c>
      <c r="B406" t="s">
        <v>793</v>
      </c>
      <c r="C406">
        <v>0.18</v>
      </c>
      <c r="D406">
        <v>0.18</v>
      </c>
      <c r="E406">
        <v>0.18</v>
      </c>
      <c r="F406">
        <v>0.02</v>
      </c>
      <c r="G406">
        <v>0.02</v>
      </c>
      <c r="H406">
        <v>0.02</v>
      </c>
      <c r="I406">
        <v>1.05</v>
      </c>
      <c r="J406">
        <v>1.0449999999999999</v>
      </c>
      <c r="K406">
        <v>1.05</v>
      </c>
      <c r="L406">
        <v>0.09</v>
      </c>
      <c r="M406">
        <v>3.3000000000000002E-2</v>
      </c>
      <c r="N406">
        <v>0.09</v>
      </c>
      <c r="O406">
        <v>2831.6</v>
      </c>
      <c r="P406">
        <v>150</v>
      </c>
      <c r="Q406">
        <v>0.28000000000000003</v>
      </c>
      <c r="R406">
        <v>0.09</v>
      </c>
      <c r="S406">
        <v>23.7</v>
      </c>
      <c r="T406">
        <v>4</v>
      </c>
      <c r="U406">
        <v>3.9704263025512718</v>
      </c>
      <c r="V406">
        <v>0.1661218846244491</v>
      </c>
      <c r="W406">
        <v>1.625284008850193</v>
      </c>
      <c r="X406">
        <v>0.28872667099001231</v>
      </c>
      <c r="Y406">
        <v>0.27430953735868241</v>
      </c>
      <c r="Z406">
        <v>4.444135961699746E-2</v>
      </c>
      <c r="AA406">
        <v>2.8699039568621871E-2</v>
      </c>
      <c r="AB406">
        <v>7.2929410653534296E-2</v>
      </c>
      <c r="AC406">
        <v>8.2356164383561641</v>
      </c>
      <c r="AD406">
        <v>7.8</v>
      </c>
      <c r="AE406" s="13" t="s">
        <v>292</v>
      </c>
    </row>
    <row r="407" spans="1:31">
      <c r="A407" t="s">
        <v>796</v>
      </c>
      <c r="B407" t="s">
        <v>797</v>
      </c>
      <c r="C407">
        <v>-0.2</v>
      </c>
      <c r="D407">
        <v>-0.19</v>
      </c>
      <c r="E407">
        <v>-0.2</v>
      </c>
      <c r="F407">
        <v>0.02</v>
      </c>
      <c r="G407">
        <v>0.03</v>
      </c>
      <c r="H407">
        <v>0.02</v>
      </c>
      <c r="I407">
        <v>0.76</v>
      </c>
      <c r="J407">
        <v>0.74</v>
      </c>
      <c r="K407">
        <v>0.76</v>
      </c>
      <c r="L407">
        <v>0.04</v>
      </c>
      <c r="N407">
        <v>0.04</v>
      </c>
      <c r="O407">
        <v>1733</v>
      </c>
      <c r="P407">
        <v>74</v>
      </c>
      <c r="Q407">
        <v>0.37</v>
      </c>
      <c r="R407">
        <v>0.08</v>
      </c>
      <c r="S407">
        <v>5.94</v>
      </c>
      <c r="T407">
        <v>0.71</v>
      </c>
      <c r="U407">
        <v>2.5779530060779119</v>
      </c>
      <c r="V407">
        <v>9.9939880213720869E-2</v>
      </c>
      <c r="W407">
        <v>0.27154120543428178</v>
      </c>
      <c r="X407">
        <v>3.6869569060438263E-2</v>
      </c>
      <c r="Y407">
        <v>3.2456945430696979E-2</v>
      </c>
      <c r="Z407">
        <v>9.3125010785016105E-3</v>
      </c>
      <c r="AA407">
        <v>3.8649834972373279E-3</v>
      </c>
      <c r="AB407">
        <v>1.4291642391277989E-2</v>
      </c>
      <c r="AC407">
        <v>5.9726027397260273</v>
      </c>
      <c r="AD407">
        <v>1.31</v>
      </c>
      <c r="AE407" s="13" t="s">
        <v>100</v>
      </c>
    </row>
    <row r="408" spans="1:31">
      <c r="A408" t="s">
        <v>798</v>
      </c>
      <c r="B408" t="s">
        <v>799</v>
      </c>
      <c r="C408">
        <v>0.21</v>
      </c>
      <c r="D408">
        <v>0.19</v>
      </c>
      <c r="E408">
        <v>0.21</v>
      </c>
      <c r="F408">
        <v>0.02</v>
      </c>
      <c r="G408">
        <v>0.04</v>
      </c>
      <c r="H408">
        <v>0.02</v>
      </c>
      <c r="I408">
        <v>1.24</v>
      </c>
      <c r="J408">
        <v>1.22</v>
      </c>
      <c r="K408">
        <v>1.24</v>
      </c>
      <c r="L408">
        <v>0.12</v>
      </c>
      <c r="M408">
        <v>0.06</v>
      </c>
      <c r="N408">
        <v>0.12</v>
      </c>
      <c r="O408">
        <v>279.8</v>
      </c>
      <c r="P408">
        <v>0.1</v>
      </c>
      <c r="Q408">
        <v>0.27</v>
      </c>
      <c r="R408">
        <v>7.0000000000000007E-2</v>
      </c>
      <c r="S408">
        <v>42</v>
      </c>
      <c r="T408">
        <v>3</v>
      </c>
      <c r="U408">
        <v>0.89986451336561113</v>
      </c>
      <c r="V408">
        <v>1.935311272425129E-2</v>
      </c>
      <c r="W408">
        <v>1.501711236333324</v>
      </c>
      <c r="X408">
        <v>0.1288987520142561</v>
      </c>
      <c r="Y408">
        <v>0.10726508830952319</v>
      </c>
      <c r="Z408">
        <v>3.0614111063207671E-2</v>
      </c>
      <c r="AA408">
        <v>1.789029349932481E-4</v>
      </c>
      <c r="AB408">
        <v>6.4589730594981701E-2</v>
      </c>
      <c r="AC408">
        <v>3.3123287671232871</v>
      </c>
      <c r="AD408">
        <v>8.67</v>
      </c>
      <c r="AE408" s="13" t="s">
        <v>115</v>
      </c>
    </row>
    <row r="409" spans="1:31">
      <c r="A409" t="s">
        <v>800</v>
      </c>
      <c r="B409" t="s">
        <v>801</v>
      </c>
      <c r="C409">
        <v>0.1</v>
      </c>
      <c r="D409">
        <v>0.14000000000000001</v>
      </c>
      <c r="E409">
        <v>0.1</v>
      </c>
      <c r="F409">
        <v>0.03</v>
      </c>
      <c r="G409">
        <v>0.03</v>
      </c>
      <c r="H409">
        <v>0.03</v>
      </c>
      <c r="I409">
        <v>1.48</v>
      </c>
      <c r="J409">
        <v>1.56</v>
      </c>
      <c r="K409">
        <v>1.48</v>
      </c>
      <c r="L409">
        <v>0.21</v>
      </c>
      <c r="M409">
        <v>0.11</v>
      </c>
      <c r="N409">
        <v>0.21</v>
      </c>
      <c r="O409">
        <v>610</v>
      </c>
      <c r="P409">
        <v>13</v>
      </c>
      <c r="Q409">
        <v>0.22900000000000001</v>
      </c>
      <c r="R409">
        <v>5.8000000000000003E-2</v>
      </c>
      <c r="S409">
        <v>40.700000000000003</v>
      </c>
      <c r="T409">
        <v>1.9</v>
      </c>
      <c r="U409">
        <v>1.5369949166205989</v>
      </c>
      <c r="V409">
        <v>5.2090362914000397E-2</v>
      </c>
      <c r="W409">
        <v>1.9687015148214611</v>
      </c>
      <c r="X409">
        <v>0.15518103658060789</v>
      </c>
      <c r="Y409">
        <v>9.1904984721394981E-2</v>
      </c>
      <c r="Z409">
        <v>2.7595425213478679E-2</v>
      </c>
      <c r="AA409">
        <v>1.398531130747486E-2</v>
      </c>
      <c r="AB409">
        <v>0.1211508624505514</v>
      </c>
      <c r="AC409">
        <v>2.397260273972603</v>
      </c>
      <c r="AD409">
        <v>4.8</v>
      </c>
      <c r="AE409" s="13" t="s">
        <v>25</v>
      </c>
    </row>
    <row r="410" spans="1:31">
      <c r="A410" t="s">
        <v>802</v>
      </c>
      <c r="B410" t="s">
        <v>803</v>
      </c>
      <c r="C410">
        <v>-0.11</v>
      </c>
      <c r="E410">
        <v>-0.11</v>
      </c>
      <c r="F410">
        <v>0.02</v>
      </c>
      <c r="H410">
        <v>0.02</v>
      </c>
      <c r="I410">
        <v>0.83</v>
      </c>
      <c r="K410">
        <v>0.83</v>
      </c>
      <c r="L410">
        <v>0.05</v>
      </c>
      <c r="N410">
        <v>0.05</v>
      </c>
      <c r="O410">
        <v>29.15</v>
      </c>
      <c r="P410">
        <v>2.01E-2</v>
      </c>
      <c r="Q410">
        <v>0.11</v>
      </c>
      <c r="R410">
        <v>0.06</v>
      </c>
      <c r="S410">
        <v>3.03</v>
      </c>
      <c r="T410">
        <v>0.26</v>
      </c>
      <c r="U410">
        <v>0.1742835886617102</v>
      </c>
      <c r="V410">
        <v>4.2003610929255888E-3</v>
      </c>
      <c r="W410">
        <v>4.0266219662459642E-2</v>
      </c>
      <c r="X410">
        <v>3.9719603343258501E-3</v>
      </c>
      <c r="Y410">
        <v>3.455187165755613E-3</v>
      </c>
      <c r="Z410">
        <v>2.6901209613547291E-4</v>
      </c>
      <c r="AA410">
        <v>9.2089696197735091E-6</v>
      </c>
      <c r="AB410">
        <v>1.9405407066245611E-3</v>
      </c>
      <c r="AC410">
        <v>7.2520547945205482</v>
      </c>
      <c r="AD410">
        <v>1.1200000000000001</v>
      </c>
      <c r="AE410" s="13" t="s">
        <v>292</v>
      </c>
    </row>
    <row r="411" spans="1:31">
      <c r="A411" t="s">
        <v>804</v>
      </c>
      <c r="B411" t="s">
        <v>803</v>
      </c>
      <c r="C411">
        <v>-0.11</v>
      </c>
      <c r="E411">
        <v>-0.11</v>
      </c>
      <c r="F411">
        <v>0.02</v>
      </c>
      <c r="H411">
        <v>0.02</v>
      </c>
      <c r="I411">
        <v>0.83</v>
      </c>
      <c r="K411">
        <v>0.83</v>
      </c>
      <c r="L411">
        <v>0.05</v>
      </c>
      <c r="N411">
        <v>0.05</v>
      </c>
      <c r="O411">
        <v>85.131</v>
      </c>
      <c r="P411">
        <v>0.11609999999999999</v>
      </c>
      <c r="Q411">
        <v>0.28000000000000003</v>
      </c>
      <c r="R411">
        <v>0.09</v>
      </c>
      <c r="S411">
        <v>2.88</v>
      </c>
      <c r="T411">
        <v>0.23</v>
      </c>
      <c r="U411">
        <v>0.35608406850537933</v>
      </c>
      <c r="V411">
        <v>8.5868615936133715E-3</v>
      </c>
      <c r="W411">
        <v>5.2838865306173433E-2</v>
      </c>
      <c r="X411">
        <v>5.1360468890371313E-3</v>
      </c>
      <c r="Y411">
        <v>4.2197704932013516E-3</v>
      </c>
      <c r="Z411">
        <v>1.44481272321568E-3</v>
      </c>
      <c r="AA411">
        <v>2.4827377096757169E-5</v>
      </c>
      <c r="AB411">
        <v>2.546451340056551E-3</v>
      </c>
      <c r="AC411">
        <v>7.2520547945205482</v>
      </c>
      <c r="AD411">
        <v>1.1200000000000001</v>
      </c>
      <c r="AE411" s="13" t="s">
        <v>292</v>
      </c>
    </row>
    <row r="412" spans="1:31">
      <c r="A412" t="s">
        <v>805</v>
      </c>
      <c r="B412" t="s">
        <v>806</v>
      </c>
      <c r="C412">
        <v>-0.06</v>
      </c>
      <c r="D412">
        <v>-0.05</v>
      </c>
      <c r="E412">
        <v>-0.06</v>
      </c>
      <c r="F412">
        <v>0.01</v>
      </c>
      <c r="G412">
        <v>0.03</v>
      </c>
      <c r="H412">
        <v>0.01</v>
      </c>
      <c r="I412">
        <v>0.98</v>
      </c>
      <c r="J412">
        <v>1</v>
      </c>
      <c r="K412">
        <v>0.98</v>
      </c>
      <c r="L412">
        <v>7.0000000000000007E-2</v>
      </c>
      <c r="M412">
        <v>0.03</v>
      </c>
      <c r="N412">
        <v>7.0000000000000007E-2</v>
      </c>
      <c r="O412">
        <v>591.9</v>
      </c>
      <c r="P412">
        <v>2.8</v>
      </c>
      <c r="Q412">
        <v>0.97</v>
      </c>
      <c r="R412">
        <v>0.01</v>
      </c>
      <c r="S412">
        <v>185.3</v>
      </c>
      <c r="T412">
        <v>49.7</v>
      </c>
      <c r="U412">
        <v>1.3663466461219149</v>
      </c>
      <c r="V412">
        <v>3.3148705410452672E-2</v>
      </c>
      <c r="W412">
        <v>1.8230975964006739</v>
      </c>
      <c r="X412">
        <v>0.57994520935456206</v>
      </c>
      <c r="Y412">
        <v>0.48897976546742311</v>
      </c>
      <c r="Z412">
        <v>0.29922244814021193</v>
      </c>
      <c r="AA412">
        <v>2.8747385650289389E-3</v>
      </c>
      <c r="AB412">
        <v>8.7709162713434485E-2</v>
      </c>
      <c r="AC412">
        <v>8.5452054794520542</v>
      </c>
      <c r="AD412">
        <v>5.6</v>
      </c>
      <c r="AE412" s="13" t="s">
        <v>292</v>
      </c>
    </row>
    <row r="413" spans="1:31">
      <c r="A413" t="s">
        <v>807</v>
      </c>
      <c r="B413" t="s">
        <v>808</v>
      </c>
      <c r="C413">
        <v>0.14000000000000001</v>
      </c>
      <c r="D413">
        <v>0.06</v>
      </c>
      <c r="E413">
        <v>0.14000000000000001</v>
      </c>
      <c r="F413">
        <v>0.02</v>
      </c>
      <c r="H413">
        <v>0.02</v>
      </c>
      <c r="I413">
        <v>0.98</v>
      </c>
      <c r="J413">
        <v>0.94</v>
      </c>
      <c r="K413">
        <v>0.98</v>
      </c>
      <c r="L413">
        <v>0.08</v>
      </c>
      <c r="M413">
        <v>0.1</v>
      </c>
      <c r="N413">
        <v>0.08</v>
      </c>
      <c r="O413">
        <v>161.97</v>
      </c>
      <c r="P413">
        <v>0.875</v>
      </c>
      <c r="Q413">
        <v>0.13</v>
      </c>
      <c r="R413">
        <v>0.115</v>
      </c>
      <c r="S413">
        <v>22.1</v>
      </c>
      <c r="T413">
        <v>2</v>
      </c>
      <c r="U413">
        <v>0.57787845596005605</v>
      </c>
      <c r="V413">
        <v>1.3915526252599319E-2</v>
      </c>
      <c r="W413">
        <v>0.57969139737825448</v>
      </c>
      <c r="X413">
        <v>5.9941070680581583E-2</v>
      </c>
      <c r="Y413">
        <v>5.2460759943733441E-2</v>
      </c>
      <c r="Z413">
        <v>8.8153660775149075E-3</v>
      </c>
      <c r="AA413">
        <v>1.04387638185255E-3</v>
      </c>
      <c r="AB413">
        <v>2.760435225610736E-2</v>
      </c>
      <c r="AC413">
        <v>7.4547945205479449</v>
      </c>
      <c r="AD413">
        <v>8.43</v>
      </c>
      <c r="AE413" s="13" t="s">
        <v>115</v>
      </c>
    </row>
    <row r="414" spans="1:31">
      <c r="A414" t="s">
        <v>809</v>
      </c>
      <c r="B414" t="s">
        <v>808</v>
      </c>
      <c r="C414">
        <v>0.14000000000000001</v>
      </c>
      <c r="D414">
        <v>0.06</v>
      </c>
      <c r="E414">
        <v>0.14000000000000001</v>
      </c>
      <c r="F414">
        <v>0.02</v>
      </c>
      <c r="H414">
        <v>0.02</v>
      </c>
      <c r="I414">
        <v>0.98</v>
      </c>
      <c r="J414">
        <v>0.94</v>
      </c>
      <c r="K414">
        <v>0.98</v>
      </c>
      <c r="L414">
        <v>0.08</v>
      </c>
      <c r="M414">
        <v>0.1</v>
      </c>
      <c r="N414">
        <v>0.08</v>
      </c>
      <c r="O414">
        <v>1155.7</v>
      </c>
      <c r="P414">
        <v>54.45</v>
      </c>
      <c r="Q414">
        <v>0.27</v>
      </c>
      <c r="R414">
        <v>0.16</v>
      </c>
      <c r="S414">
        <v>15.3</v>
      </c>
      <c r="T414">
        <v>3.1</v>
      </c>
      <c r="U414">
        <v>2.141789858262876</v>
      </c>
      <c r="V414">
        <v>8.4416204933471101E-2</v>
      </c>
      <c r="W414">
        <v>0.75029254649987021</v>
      </c>
      <c r="X414">
        <v>0.16046102481346741</v>
      </c>
      <c r="Y414">
        <v>0.15202005844115021</v>
      </c>
      <c r="Z414">
        <v>3.4961318098149487E-2</v>
      </c>
      <c r="AA414">
        <v>1.17831701297678E-2</v>
      </c>
      <c r="AB414">
        <v>3.5728216499993817E-2</v>
      </c>
      <c r="AC414">
        <v>7.4547945205479449</v>
      </c>
      <c r="AD414">
        <v>8.43</v>
      </c>
      <c r="AE414" s="13" t="s">
        <v>115</v>
      </c>
    </row>
    <row r="415" spans="1:31">
      <c r="A415" t="s">
        <v>810</v>
      </c>
      <c r="B415" t="s">
        <v>811</v>
      </c>
      <c r="C415">
        <v>-0.4</v>
      </c>
      <c r="D415">
        <v>-0.38</v>
      </c>
      <c r="E415">
        <v>-0.4</v>
      </c>
      <c r="F415">
        <v>0.01</v>
      </c>
      <c r="G415">
        <v>0.06</v>
      </c>
      <c r="H415">
        <v>0.01</v>
      </c>
      <c r="I415">
        <v>0.8</v>
      </c>
      <c r="J415">
        <v>0.81299999999999994</v>
      </c>
      <c r="K415">
        <v>0.8</v>
      </c>
      <c r="L415">
        <v>0.05</v>
      </c>
      <c r="M415">
        <v>1.4999999999999999E-2</v>
      </c>
      <c r="N415">
        <v>0.05</v>
      </c>
      <c r="O415">
        <v>18.329999999999998</v>
      </c>
      <c r="P415">
        <v>1.4999999999999999E-2</v>
      </c>
      <c r="Q415">
        <v>0.27</v>
      </c>
      <c r="R415">
        <v>0.13</v>
      </c>
      <c r="S415">
        <v>0.81</v>
      </c>
      <c r="T415">
        <v>0.12</v>
      </c>
      <c r="U415">
        <v>0.1262910870228911</v>
      </c>
      <c r="V415">
        <v>3.157491351953718E-3</v>
      </c>
      <c r="W415">
        <v>8.929911835284814E-3</v>
      </c>
      <c r="X415">
        <v>1.118603800541686E-3</v>
      </c>
      <c r="Y415">
        <v>9.6830369298269076E-4</v>
      </c>
      <c r="Z415">
        <v>3.3808640429133541E-4</v>
      </c>
      <c r="AA415">
        <v>1.3001964634139319E-6</v>
      </c>
      <c r="AB415">
        <v>4.4649559176424062E-4</v>
      </c>
      <c r="AC415">
        <v>7.1506849315068486</v>
      </c>
      <c r="AD415">
        <v>0.82</v>
      </c>
      <c r="AE415" s="13" t="s">
        <v>292</v>
      </c>
    </row>
    <row r="416" spans="1:31">
      <c r="A416" t="s">
        <v>812</v>
      </c>
      <c r="B416" t="s">
        <v>811</v>
      </c>
      <c r="C416">
        <v>-0.4</v>
      </c>
      <c r="E416">
        <v>-0.4</v>
      </c>
      <c r="F416">
        <v>0.01</v>
      </c>
      <c r="H416">
        <v>0.01</v>
      </c>
      <c r="I416">
        <v>0.8</v>
      </c>
      <c r="K416">
        <v>0.8</v>
      </c>
      <c r="L416">
        <v>0.05</v>
      </c>
      <c r="N416">
        <v>0.05</v>
      </c>
      <c r="O416">
        <v>40.113999999999997</v>
      </c>
      <c r="P416">
        <v>5.2999999999999999E-2</v>
      </c>
      <c r="Q416">
        <v>0.17</v>
      </c>
      <c r="R416">
        <v>0.13</v>
      </c>
      <c r="S416">
        <v>0.56000000000000005</v>
      </c>
      <c r="T416">
        <v>0.1</v>
      </c>
      <c r="U416">
        <v>0.21299303376905121</v>
      </c>
      <c r="V416">
        <v>5.3281298284108963E-3</v>
      </c>
      <c r="W416">
        <v>8.007964539332434E-3</v>
      </c>
      <c r="X416">
        <v>1.4961368650199839E-3</v>
      </c>
      <c r="Y416">
        <v>1.4299936677379351E-3</v>
      </c>
      <c r="Z416">
        <v>1.8224283422844901E-4</v>
      </c>
      <c r="AA416">
        <v>3.5267996259379031E-6</v>
      </c>
      <c r="AB416">
        <v>4.003982269666216E-4</v>
      </c>
      <c r="AC416">
        <v>7.1506849315068486</v>
      </c>
      <c r="AD416">
        <v>0.82</v>
      </c>
      <c r="AE416" s="13" t="s">
        <v>292</v>
      </c>
    </row>
    <row r="417" spans="1:31">
      <c r="A417" t="s">
        <v>813</v>
      </c>
      <c r="B417" t="s">
        <v>811</v>
      </c>
      <c r="C417">
        <v>-0.4</v>
      </c>
      <c r="D417">
        <v>-0.38</v>
      </c>
      <c r="E417">
        <v>-0.4</v>
      </c>
      <c r="F417">
        <v>0.01</v>
      </c>
      <c r="G417">
        <v>0.06</v>
      </c>
      <c r="H417">
        <v>0.01</v>
      </c>
      <c r="I417">
        <v>0.8</v>
      </c>
      <c r="J417">
        <v>0.81299999999999994</v>
      </c>
      <c r="K417">
        <v>0.8</v>
      </c>
      <c r="L417">
        <v>0.05</v>
      </c>
      <c r="M417">
        <v>1.4999999999999999E-2</v>
      </c>
      <c r="N417">
        <v>0.05</v>
      </c>
      <c r="O417">
        <v>88.9</v>
      </c>
      <c r="P417">
        <v>0.39</v>
      </c>
      <c r="Q417">
        <v>0.25</v>
      </c>
      <c r="R417">
        <v>0.155</v>
      </c>
      <c r="S417">
        <v>0.6</v>
      </c>
      <c r="T417">
        <v>0.14000000000000001</v>
      </c>
      <c r="U417">
        <v>0.36586604713513149</v>
      </c>
      <c r="V417">
        <v>9.1601415220606448E-3</v>
      </c>
      <c r="W417">
        <v>1.5652548407674861E-2</v>
      </c>
      <c r="X417">
        <v>2.052916079718828E-3</v>
      </c>
      <c r="Y417">
        <v>1.8414762832558659E-3</v>
      </c>
      <c r="Z417">
        <v>4.5914141995846258E-4</v>
      </c>
      <c r="AA417">
        <v>1.063042408845253E-5</v>
      </c>
      <c r="AB417">
        <v>7.8262742038374294E-4</v>
      </c>
      <c r="AC417">
        <v>7.1506849315068486</v>
      </c>
      <c r="AD417">
        <v>0.82</v>
      </c>
      <c r="AE417" s="13" t="s">
        <v>292</v>
      </c>
    </row>
    <row r="418" spans="1:31">
      <c r="A418" t="s">
        <v>814</v>
      </c>
      <c r="B418" t="s">
        <v>811</v>
      </c>
      <c r="C418">
        <v>-0.4</v>
      </c>
      <c r="D418">
        <v>-0.38</v>
      </c>
      <c r="E418">
        <v>-0.4</v>
      </c>
      <c r="F418">
        <v>0.01</v>
      </c>
      <c r="G418">
        <v>0.06</v>
      </c>
      <c r="H418">
        <v>0.01</v>
      </c>
      <c r="I418">
        <v>0.8</v>
      </c>
      <c r="J418">
        <v>0.81299999999999994</v>
      </c>
      <c r="K418">
        <v>0.8</v>
      </c>
      <c r="L418">
        <v>0.05</v>
      </c>
      <c r="M418">
        <v>1.4999999999999999E-2</v>
      </c>
      <c r="N418">
        <v>0.05</v>
      </c>
      <c r="O418">
        <v>147.02000000000001</v>
      </c>
      <c r="P418">
        <v>1.17</v>
      </c>
      <c r="Q418">
        <v>0.28999999999999998</v>
      </c>
      <c r="R418">
        <v>0.155</v>
      </c>
      <c r="S418">
        <v>0.69</v>
      </c>
      <c r="T418">
        <v>0.14000000000000001</v>
      </c>
      <c r="U418">
        <v>0.50631294548548877</v>
      </c>
      <c r="V418">
        <v>1.088484581905249E-2</v>
      </c>
      <c r="W418">
        <v>1.434589954962732E-2</v>
      </c>
      <c r="X418">
        <v>1.1256404738501529E-3</v>
      </c>
      <c r="Y418">
        <v>6.4235371117734262E-4</v>
      </c>
      <c r="Z418">
        <v>7.0405959685090934E-4</v>
      </c>
      <c r="AA418">
        <v>3.8055372223878782E-5</v>
      </c>
      <c r="AB418">
        <v>5.9774581456780492E-4</v>
      </c>
      <c r="AC418">
        <v>7.1506849315068486</v>
      </c>
      <c r="AD418">
        <v>0.82</v>
      </c>
      <c r="AE418" s="13" t="s">
        <v>292</v>
      </c>
    </row>
    <row r="419" spans="1:31">
      <c r="A419" t="s">
        <v>815</v>
      </c>
      <c r="B419" t="s">
        <v>816</v>
      </c>
      <c r="C419">
        <v>0.08</v>
      </c>
      <c r="D419">
        <v>-0.06</v>
      </c>
      <c r="E419">
        <v>0.08</v>
      </c>
      <c r="F419">
        <v>0.01</v>
      </c>
      <c r="G419">
        <v>0.05</v>
      </c>
      <c r="H419">
        <v>0.01</v>
      </c>
      <c r="I419">
        <v>1.1000000000000001</v>
      </c>
      <c r="J419">
        <v>1.3</v>
      </c>
      <c r="K419">
        <v>1.1000000000000001</v>
      </c>
      <c r="L419">
        <v>0.09</v>
      </c>
      <c r="N419">
        <v>0.09</v>
      </c>
      <c r="O419">
        <v>129.80000000000001</v>
      </c>
      <c r="P419">
        <v>0.4</v>
      </c>
      <c r="Q419">
        <v>0.21</v>
      </c>
      <c r="R419">
        <v>0.09</v>
      </c>
      <c r="S419">
        <v>19.7</v>
      </c>
      <c r="T419">
        <v>3.6</v>
      </c>
      <c r="U419">
        <v>0.51889084012312825</v>
      </c>
      <c r="V419">
        <v>1.2652075664267079E-2</v>
      </c>
      <c r="W419">
        <v>0.50791688855353934</v>
      </c>
      <c r="X419">
        <v>9.8235806903549716E-2</v>
      </c>
      <c r="Y419">
        <v>9.2817299431103645E-2</v>
      </c>
      <c r="Z419">
        <v>2.0696104117631481E-2</v>
      </c>
      <c r="AA419">
        <v>6.6379052163362305E-4</v>
      </c>
      <c r="AB419">
        <v>2.4626273384414029E-2</v>
      </c>
      <c r="AC419">
        <v>6.0575342465753428</v>
      </c>
      <c r="AD419">
        <v>8.1999999999999993</v>
      </c>
      <c r="AE419" s="13" t="s">
        <v>292</v>
      </c>
    </row>
    <row r="420" spans="1:31">
      <c r="A420" t="s">
        <v>817</v>
      </c>
      <c r="B420" t="s">
        <v>818</v>
      </c>
      <c r="C420">
        <v>0.08</v>
      </c>
      <c r="D420">
        <v>-0.09</v>
      </c>
      <c r="E420">
        <v>0.08</v>
      </c>
      <c r="F420">
        <v>0.03</v>
      </c>
      <c r="G420">
        <v>0.16</v>
      </c>
      <c r="H420">
        <v>0.03</v>
      </c>
      <c r="I420">
        <v>3.31</v>
      </c>
      <c r="J420">
        <v>1.6</v>
      </c>
      <c r="K420">
        <v>3.31</v>
      </c>
      <c r="L420">
        <v>0.32</v>
      </c>
      <c r="M420">
        <v>0.4</v>
      </c>
      <c r="N420">
        <v>0.32</v>
      </c>
      <c r="O420">
        <v>875.5</v>
      </c>
      <c r="P420">
        <v>5.8</v>
      </c>
      <c r="Q420">
        <v>0.08</v>
      </c>
      <c r="R420">
        <v>0.04</v>
      </c>
      <c r="S420">
        <v>155.4</v>
      </c>
      <c r="T420">
        <v>3.2</v>
      </c>
      <c r="U420">
        <v>2.0957952490758029</v>
      </c>
      <c r="V420">
        <v>0.17489471160481551</v>
      </c>
      <c r="W420">
        <v>9.9716187837861874</v>
      </c>
      <c r="X420">
        <v>1.6750259178401321</v>
      </c>
      <c r="Y420">
        <v>0.20533577933150449</v>
      </c>
      <c r="Z420">
        <v>3.211471427950463E-2</v>
      </c>
      <c r="AA420">
        <v>2.20199462958157E-2</v>
      </c>
      <c r="AB420">
        <v>1.6619364639643639</v>
      </c>
      <c r="AC420">
        <v>1.6986301369863011</v>
      </c>
      <c r="AD420">
        <v>39.299999999999997</v>
      </c>
      <c r="AE420" s="13" t="s">
        <v>1525</v>
      </c>
    </row>
    <row r="421" spans="1:31">
      <c r="A421" t="s">
        <v>820</v>
      </c>
      <c r="B421" t="s">
        <v>821</v>
      </c>
      <c r="C421">
        <v>0.08</v>
      </c>
      <c r="D421">
        <v>0.04</v>
      </c>
      <c r="E421">
        <v>0.08</v>
      </c>
      <c r="F421">
        <v>0.06</v>
      </c>
      <c r="G421">
        <v>0.1</v>
      </c>
      <c r="H421">
        <v>0.06</v>
      </c>
      <c r="I421">
        <v>0.78</v>
      </c>
      <c r="J421">
        <v>0.78</v>
      </c>
      <c r="K421">
        <v>0.78</v>
      </c>
      <c r="L421">
        <v>7.0000000000000007E-2</v>
      </c>
      <c r="M421">
        <v>0.03</v>
      </c>
      <c r="N421">
        <v>7.0000000000000007E-2</v>
      </c>
      <c r="O421">
        <v>380.85</v>
      </c>
      <c r="P421">
        <v>0.09</v>
      </c>
      <c r="Q421">
        <v>0.75</v>
      </c>
      <c r="R421">
        <v>2E-3</v>
      </c>
      <c r="S421">
        <v>100.34</v>
      </c>
      <c r="T421">
        <v>0.42</v>
      </c>
      <c r="U421">
        <v>0.94291158575683187</v>
      </c>
      <c r="V421">
        <v>3.6737115362624063E-2</v>
      </c>
      <c r="W421">
        <v>1.9880093288653959</v>
      </c>
      <c r="X421">
        <v>0.15528290081472959</v>
      </c>
      <c r="Y421">
        <v>8.3213466027851919E-3</v>
      </c>
      <c r="Z421">
        <v>6.8160319846813566E-3</v>
      </c>
      <c r="AA421">
        <v>1.5659782031235891E-4</v>
      </c>
      <c r="AB421">
        <v>0.1549098178336672</v>
      </c>
      <c r="AC421">
        <v>4.6712328767123283</v>
      </c>
      <c r="AD421">
        <v>1.7</v>
      </c>
      <c r="AE421" s="13" t="s">
        <v>100</v>
      </c>
    </row>
    <row r="422" spans="1:31">
      <c r="A422" t="s">
        <v>822</v>
      </c>
      <c r="B422" t="s">
        <v>823</v>
      </c>
      <c r="C422">
        <v>0.21</v>
      </c>
      <c r="D422">
        <v>0.21</v>
      </c>
      <c r="E422">
        <v>0.21</v>
      </c>
      <c r="F422">
        <v>0.15</v>
      </c>
      <c r="G422">
        <v>0.15</v>
      </c>
      <c r="H422">
        <v>0.15</v>
      </c>
      <c r="I422">
        <v>1.66</v>
      </c>
      <c r="J422">
        <v>1.25</v>
      </c>
      <c r="K422">
        <v>1.66</v>
      </c>
      <c r="L422">
        <v>0.19</v>
      </c>
      <c r="M422">
        <v>0.11</v>
      </c>
      <c r="N422">
        <v>0.19</v>
      </c>
      <c r="O422">
        <v>352.7</v>
      </c>
      <c r="P422">
        <v>1.7</v>
      </c>
      <c r="Q422">
        <v>7.0000000000000007E-2</v>
      </c>
      <c r="R422">
        <v>0.06</v>
      </c>
      <c r="S422">
        <v>34.700000000000003</v>
      </c>
      <c r="T422">
        <v>2.2000000000000002</v>
      </c>
      <c r="U422">
        <v>1.1572959309680499</v>
      </c>
      <c r="V422">
        <v>4.4310185108154231E-2</v>
      </c>
      <c r="W422">
        <v>1.686605604195331</v>
      </c>
      <c r="X422">
        <v>0.16749713545960121</v>
      </c>
      <c r="Y422">
        <v>0.1069317674129605</v>
      </c>
      <c r="Z422">
        <v>7.1186247991361596E-3</v>
      </c>
      <c r="AA422">
        <v>2.7097906881505189E-3</v>
      </c>
      <c r="AB422">
        <v>0.12869681317153131</v>
      </c>
      <c r="AC422">
        <v>7.5627378356164376</v>
      </c>
      <c r="AD422">
        <v>18.13</v>
      </c>
      <c r="AE422" s="13" t="s">
        <v>824</v>
      </c>
    </row>
    <row r="423" spans="1:31" s="7" customFormat="1">
      <c r="A423" s="7" t="s">
        <v>825</v>
      </c>
      <c r="B423" s="7" t="s">
        <v>826</v>
      </c>
      <c r="U423" s="7">
        <v>0</v>
      </c>
      <c r="W423" s="7">
        <v>0</v>
      </c>
      <c r="Y423" s="7">
        <v>0</v>
      </c>
      <c r="Z423" s="7">
        <v>0</v>
      </c>
      <c r="AE423" s="11"/>
    </row>
    <row r="424" spans="1:31" s="7" customFormat="1">
      <c r="A424" s="7" t="s">
        <v>827</v>
      </c>
      <c r="B424" s="7" t="s">
        <v>828</v>
      </c>
      <c r="C424" s="7">
        <v>0.03</v>
      </c>
      <c r="E424" s="7">
        <v>0.03</v>
      </c>
      <c r="F424" s="7">
        <v>0.02</v>
      </c>
      <c r="H424" s="7">
        <v>0.02</v>
      </c>
      <c r="I424" s="7">
        <v>1.07</v>
      </c>
      <c r="K424" s="7">
        <v>1.07</v>
      </c>
      <c r="L424" s="7">
        <v>0.09</v>
      </c>
      <c r="N424" s="7">
        <v>0.09</v>
      </c>
      <c r="O424" s="7">
        <v>3.5247485900000002</v>
      </c>
      <c r="P424" s="7">
        <v>3.8000000000000001E-7</v>
      </c>
      <c r="Q424" s="7">
        <v>8.2000000000000007E-3</v>
      </c>
      <c r="R424" s="7">
        <v>8.0000000000000002E-3</v>
      </c>
      <c r="S424" s="7">
        <v>84.67</v>
      </c>
      <c r="T424" s="7">
        <v>0.7</v>
      </c>
      <c r="U424" s="7">
        <v>4.6382210929210181E-2</v>
      </c>
      <c r="V424" s="7">
        <v>1.01145008257394E-3</v>
      </c>
      <c r="W424" s="7">
        <v>0.66306638976482224</v>
      </c>
      <c r="X424" s="7">
        <v>2.9433796452521359E-2</v>
      </c>
      <c r="Y424" s="7">
        <v>5.4818291347038571E-3</v>
      </c>
      <c r="Z424" s="7">
        <v>4.3500080113959222E-5</v>
      </c>
      <c r="AA424" s="7">
        <v>2.382819858655814E-8</v>
      </c>
      <c r="AB424" s="7">
        <v>2.8918783354229011E-2</v>
      </c>
      <c r="AD424" s="7">
        <v>4.9617399999999998</v>
      </c>
      <c r="AE424" s="11" t="s">
        <v>292</v>
      </c>
    </row>
    <row r="425" spans="1:31" s="7" customFormat="1">
      <c r="A425" s="7" t="s">
        <v>829</v>
      </c>
      <c r="B425" s="7" t="s">
        <v>830</v>
      </c>
      <c r="C425" s="7">
        <v>0.18</v>
      </c>
      <c r="D425" s="7">
        <v>0.19</v>
      </c>
      <c r="E425" s="7">
        <v>0.18</v>
      </c>
      <c r="F425" s="7">
        <v>0.02</v>
      </c>
      <c r="G425" s="7">
        <v>0.04</v>
      </c>
      <c r="H425" s="7">
        <v>0.02</v>
      </c>
      <c r="I425" s="7">
        <v>0.98</v>
      </c>
      <c r="J425" s="7">
        <v>1.0900000000000001</v>
      </c>
      <c r="K425" s="7">
        <v>0.98</v>
      </c>
      <c r="L425" s="7">
        <v>0.08</v>
      </c>
      <c r="N425" s="7">
        <v>0.08</v>
      </c>
      <c r="O425" s="7">
        <v>442.1</v>
      </c>
      <c r="P425" s="7">
        <v>0.4</v>
      </c>
      <c r="Q425" s="7">
        <v>0.47199999999999998</v>
      </c>
      <c r="R425" s="7">
        <v>1.0999999999999999E-2</v>
      </c>
      <c r="S425" s="7">
        <v>38.94</v>
      </c>
      <c r="T425" s="7">
        <v>0.75</v>
      </c>
      <c r="U425" s="7">
        <v>1.1288062192460651</v>
      </c>
      <c r="V425" s="7">
        <v>2.6889805512926988E-2</v>
      </c>
      <c r="W425" s="7">
        <v>1.2661989471755459</v>
      </c>
      <c r="X425" s="7">
        <v>6.6377623248885173E-2</v>
      </c>
      <c r="Y425" s="7">
        <v>2.4387498982579862E-2</v>
      </c>
      <c r="Z425" s="7">
        <v>1.3247690633526391E-2</v>
      </c>
      <c r="AA425" s="7">
        <v>4.7724543264793609E-4</v>
      </c>
      <c r="AB425" s="7">
        <v>6.0295187960740293E-2</v>
      </c>
      <c r="AD425" s="7">
        <v>3.8</v>
      </c>
      <c r="AE425" s="11" t="s">
        <v>292</v>
      </c>
    </row>
    <row r="426" spans="1:31">
      <c r="A426" t="s">
        <v>831</v>
      </c>
      <c r="B426" t="s">
        <v>832</v>
      </c>
      <c r="C426">
        <v>0.04</v>
      </c>
      <c r="D426">
        <v>0.12</v>
      </c>
      <c r="E426">
        <v>0.04</v>
      </c>
      <c r="F426">
        <v>0.03</v>
      </c>
      <c r="G426">
        <v>0.04</v>
      </c>
      <c r="H426">
        <v>0.03</v>
      </c>
      <c r="I426">
        <v>1.42</v>
      </c>
      <c r="J426">
        <v>1.68</v>
      </c>
      <c r="K426">
        <v>1.42</v>
      </c>
      <c r="L426">
        <v>0.12</v>
      </c>
      <c r="M426">
        <v>0.18</v>
      </c>
      <c r="N426">
        <v>0.12</v>
      </c>
      <c r="O426">
        <v>354.8</v>
      </c>
      <c r="P426">
        <v>1.1000000000000001</v>
      </c>
      <c r="Q426">
        <v>0.152</v>
      </c>
      <c r="R426">
        <v>0.08</v>
      </c>
      <c r="S426">
        <v>37.450000000000003</v>
      </c>
      <c r="T426">
        <v>2.1949999999999998</v>
      </c>
      <c r="U426">
        <v>1.172310685044309</v>
      </c>
      <c r="V426">
        <v>1.4544763381233171E-2</v>
      </c>
      <c r="W426">
        <v>1.8627907711137379</v>
      </c>
      <c r="X426">
        <v>0.1176416720227718</v>
      </c>
      <c r="Y426">
        <v>0.1091809277061323</v>
      </c>
      <c r="Z426">
        <v>2.3501621817909098E-3</v>
      </c>
      <c r="AA426">
        <v>3.855729954227915E-3</v>
      </c>
      <c r="AB426">
        <v>4.3574053125467561E-2</v>
      </c>
      <c r="AC426">
        <v>7.2328767123287667</v>
      </c>
      <c r="AD426">
        <v>5.9</v>
      </c>
      <c r="AE426" s="13" t="s">
        <v>25</v>
      </c>
    </row>
    <row r="427" spans="1:31" s="7" customFormat="1">
      <c r="A427" s="7" t="s">
        <v>833</v>
      </c>
      <c r="B427" s="7" t="s">
        <v>834</v>
      </c>
      <c r="C427" s="7">
        <v>-0.08</v>
      </c>
      <c r="D427" s="7">
        <v>-0.08</v>
      </c>
      <c r="E427" s="7">
        <v>-0.08</v>
      </c>
      <c r="F427" s="7">
        <v>0.02</v>
      </c>
      <c r="G427" s="7">
        <v>0.06</v>
      </c>
      <c r="H427" s="7">
        <v>0.02</v>
      </c>
      <c r="I427" s="7">
        <v>0.92</v>
      </c>
      <c r="J427" s="7">
        <v>0.94</v>
      </c>
      <c r="K427" s="7">
        <v>0.92</v>
      </c>
      <c r="L427" s="7">
        <v>7.0000000000000007E-2</v>
      </c>
      <c r="M427" s="7">
        <v>0.04</v>
      </c>
      <c r="N427" s="7">
        <v>7.0000000000000007E-2</v>
      </c>
      <c r="O427" s="7">
        <v>7930</v>
      </c>
      <c r="P427" s="7">
        <v>2250</v>
      </c>
      <c r="Q427" s="7">
        <v>0.68500000000000005</v>
      </c>
      <c r="R427" s="7">
        <v>7.0000000000000007E-2</v>
      </c>
      <c r="S427" s="7">
        <v>291.39999999999998</v>
      </c>
      <c r="T427" s="7">
        <v>12.1</v>
      </c>
      <c r="U427" s="7">
        <v>7.5722960288400936</v>
      </c>
      <c r="V427" s="7">
        <v>1.4452638361529571</v>
      </c>
      <c r="W427" s="7">
        <v>19.698217413614209</v>
      </c>
      <c r="X427" s="7">
        <v>2.8431140055257789</v>
      </c>
      <c r="Y427" s="7">
        <v>0.81794245265865451</v>
      </c>
      <c r="Z427" s="7">
        <v>1.715974429206325</v>
      </c>
      <c r="AA427" s="7">
        <v>1.8631501828903401</v>
      </c>
      <c r="AB427" s="7">
        <v>0.9991849412702859</v>
      </c>
      <c r="AE427" s="11" t="s">
        <v>835</v>
      </c>
    </row>
    <row r="428" spans="1:31">
      <c r="A428" t="s">
        <v>836</v>
      </c>
      <c r="B428" t="s">
        <v>837</v>
      </c>
      <c r="C428">
        <v>0.18</v>
      </c>
      <c r="D428">
        <v>0.18</v>
      </c>
      <c r="E428">
        <v>0.18</v>
      </c>
      <c r="F428">
        <v>0.02</v>
      </c>
      <c r="H428">
        <v>0.02</v>
      </c>
      <c r="I428">
        <v>1.17</v>
      </c>
      <c r="J428">
        <v>1.05</v>
      </c>
      <c r="K428">
        <v>1.17</v>
      </c>
      <c r="L428">
        <v>0.1</v>
      </c>
      <c r="M428">
        <v>0.06</v>
      </c>
      <c r="N428">
        <v>0.1</v>
      </c>
      <c r="O428">
        <v>2.2457150000000001</v>
      </c>
      <c r="P428">
        <v>2.8E-5</v>
      </c>
      <c r="Q428">
        <v>1.47E-2</v>
      </c>
      <c r="R428">
        <v>2.5600000000000001E-2</v>
      </c>
      <c r="S428">
        <v>59.5</v>
      </c>
      <c r="T428">
        <v>0.7</v>
      </c>
      <c r="U428">
        <v>3.5279886557432222E-2</v>
      </c>
      <c r="V428">
        <v>8.1103717651193237E-4</v>
      </c>
      <c r="W428">
        <v>0.42309419428116379</v>
      </c>
      <c r="X428">
        <v>2.0079563409618299E-2</v>
      </c>
      <c r="Y428">
        <v>4.9775787562489869E-3</v>
      </c>
      <c r="Z428">
        <v>9.14461850483438E-5</v>
      </c>
      <c r="AA428">
        <v>1.7584061853904861E-5</v>
      </c>
      <c r="AB428">
        <v>1.9452606633616729E-2</v>
      </c>
      <c r="AC428">
        <v>1.9808219178082189</v>
      </c>
      <c r="AD428">
        <v>6.7</v>
      </c>
      <c r="AE428" s="13" t="s">
        <v>292</v>
      </c>
    </row>
    <row r="429" spans="1:31">
      <c r="A429" t="s">
        <v>838</v>
      </c>
      <c r="B429" t="s">
        <v>839</v>
      </c>
      <c r="C429">
        <v>-0.14000000000000001</v>
      </c>
      <c r="D429">
        <v>-0.21</v>
      </c>
      <c r="E429">
        <v>-0.14000000000000001</v>
      </c>
      <c r="F429">
        <v>0.03</v>
      </c>
      <c r="G429">
        <v>0.03</v>
      </c>
      <c r="H429">
        <v>0.03</v>
      </c>
      <c r="I429">
        <v>1.38</v>
      </c>
      <c r="J429">
        <v>1.1499999999999999</v>
      </c>
      <c r="K429">
        <v>1.38</v>
      </c>
      <c r="L429">
        <v>0.11</v>
      </c>
      <c r="M429">
        <v>0.08</v>
      </c>
      <c r="N429">
        <v>0.11</v>
      </c>
      <c r="O429">
        <v>373.3</v>
      </c>
      <c r="P429">
        <v>3.4</v>
      </c>
      <c r="Q429">
        <v>0.111</v>
      </c>
      <c r="R429">
        <v>0.06</v>
      </c>
      <c r="S429">
        <v>58.2</v>
      </c>
      <c r="T429">
        <v>7.8</v>
      </c>
      <c r="U429">
        <v>1.164579299124058</v>
      </c>
      <c r="V429">
        <v>2.1748217916652081E-2</v>
      </c>
      <c r="W429">
        <v>2.696362914932966</v>
      </c>
      <c r="X429">
        <v>0.37423847721872422</v>
      </c>
      <c r="Y429">
        <v>0.36136822571266553</v>
      </c>
      <c r="Z429">
        <v>1.818179490852145E-2</v>
      </c>
      <c r="AA429">
        <v>8.1861183237539863E-3</v>
      </c>
      <c r="AB429">
        <v>9.5235776244872991E-2</v>
      </c>
      <c r="AC429">
        <v>2.3260273972602739</v>
      </c>
      <c r="AD429">
        <v>5.8</v>
      </c>
      <c r="AE429" s="13" t="s">
        <v>25</v>
      </c>
    </row>
    <row r="430" spans="1:31">
      <c r="A430" t="s">
        <v>840</v>
      </c>
      <c r="B430" t="s">
        <v>841</v>
      </c>
      <c r="C430">
        <v>0.14000000000000001</v>
      </c>
      <c r="D430">
        <v>0.16</v>
      </c>
      <c r="E430">
        <v>0.14000000000000001</v>
      </c>
      <c r="F430">
        <v>0.01</v>
      </c>
      <c r="H430">
        <v>0.01</v>
      </c>
      <c r="I430">
        <v>1.1499999999999999</v>
      </c>
      <c r="J430">
        <v>1.22</v>
      </c>
      <c r="K430">
        <v>1.1499999999999999</v>
      </c>
      <c r="L430">
        <v>0.1</v>
      </c>
      <c r="N430">
        <v>0.1</v>
      </c>
      <c r="O430">
        <v>951</v>
      </c>
      <c r="P430">
        <v>42</v>
      </c>
      <c r="Q430">
        <v>0.45</v>
      </c>
      <c r="R430">
        <v>0.04</v>
      </c>
      <c r="S430">
        <v>96.6</v>
      </c>
      <c r="T430">
        <v>2</v>
      </c>
      <c r="U430">
        <v>1.887612254749385</v>
      </c>
      <c r="V430">
        <v>4.5091787732285817E-2</v>
      </c>
      <c r="W430">
        <v>4.5383000464611207</v>
      </c>
      <c r="X430">
        <v>0.2334738154725583</v>
      </c>
      <c r="Y430">
        <v>9.3960663487807891E-2</v>
      </c>
      <c r="Z430">
        <v>3.4833243748657837E-2</v>
      </c>
      <c r="AA430">
        <v>1.3024840584987169E-2</v>
      </c>
      <c r="AB430">
        <v>0.2104718862126897</v>
      </c>
      <c r="AC430">
        <v>7</v>
      </c>
      <c r="AD430">
        <v>5</v>
      </c>
      <c r="AE430" s="13" t="s">
        <v>292</v>
      </c>
    </row>
    <row r="431" spans="1:31">
      <c r="A431" t="s">
        <v>842</v>
      </c>
      <c r="B431" t="s">
        <v>843</v>
      </c>
      <c r="C431">
        <v>0.17</v>
      </c>
      <c r="D431">
        <v>0.17</v>
      </c>
      <c r="E431">
        <v>0.17</v>
      </c>
      <c r="F431">
        <v>0.02</v>
      </c>
      <c r="G431">
        <v>0.02</v>
      </c>
      <c r="H431">
        <v>0.02</v>
      </c>
      <c r="I431">
        <v>1.39</v>
      </c>
      <c r="J431">
        <v>1.22</v>
      </c>
      <c r="K431">
        <v>1.39</v>
      </c>
      <c r="L431">
        <v>0.11</v>
      </c>
      <c r="M431">
        <v>0.13</v>
      </c>
      <c r="N431">
        <v>0.11</v>
      </c>
      <c r="O431">
        <v>184.4</v>
      </c>
      <c r="P431">
        <v>1.1000000000000001</v>
      </c>
      <c r="Q431">
        <v>0.16400000000000001</v>
      </c>
      <c r="R431">
        <v>2.5999999999999999E-3</v>
      </c>
      <c r="S431">
        <v>285.5</v>
      </c>
      <c r="T431">
        <v>0.96</v>
      </c>
      <c r="U431">
        <v>3.324955767627674</v>
      </c>
      <c r="V431">
        <v>8.9479623025967472E-2</v>
      </c>
      <c r="W431">
        <v>21.012946718357171</v>
      </c>
      <c r="X431">
        <v>1.1448184039235709</v>
      </c>
      <c r="Y431">
        <v>0.27628963346809371</v>
      </c>
      <c r="Z431">
        <v>4.6404440843830351E-2</v>
      </c>
      <c r="AA431">
        <v>5.5974818109635532E-2</v>
      </c>
      <c r="AB431">
        <v>1.108596709361769</v>
      </c>
      <c r="AC431">
        <v>7.7</v>
      </c>
      <c r="AD431">
        <v>8.5399999999999991</v>
      </c>
      <c r="AE431" s="13" t="s">
        <v>761</v>
      </c>
    </row>
    <row r="432" spans="1:31">
      <c r="A432" t="s">
        <v>844</v>
      </c>
      <c r="B432" t="s">
        <v>845</v>
      </c>
      <c r="C432">
        <v>-0.08</v>
      </c>
      <c r="D432">
        <v>-0.1</v>
      </c>
      <c r="E432">
        <v>-0.08</v>
      </c>
      <c r="F432">
        <v>0.02</v>
      </c>
      <c r="G432">
        <v>0.04</v>
      </c>
      <c r="H432">
        <v>0.02</v>
      </c>
      <c r="I432">
        <v>0.77</v>
      </c>
      <c r="J432">
        <v>0.77</v>
      </c>
      <c r="K432">
        <v>0.77</v>
      </c>
      <c r="L432">
        <v>0.05</v>
      </c>
      <c r="M432">
        <v>1.4999999999999999E-2</v>
      </c>
      <c r="N432">
        <v>0.05</v>
      </c>
      <c r="O432">
        <v>5.7594200000000004</v>
      </c>
      <c r="P432">
        <v>1.4250000000000001E-3</v>
      </c>
      <c r="Q432">
        <v>0.35699999999999998</v>
      </c>
      <c r="R432">
        <v>0.22950000000000001</v>
      </c>
      <c r="S432">
        <v>0.90700000000000003</v>
      </c>
      <c r="T432">
        <v>0.25750000000000001</v>
      </c>
      <c r="U432">
        <v>6.71350774733247E-2</v>
      </c>
      <c r="V432">
        <v>2.061494436697296E-3</v>
      </c>
      <c r="W432">
        <v>9.4091609927855167E-3</v>
      </c>
      <c r="X432">
        <v>2.9180141525278068E-3</v>
      </c>
      <c r="Y432">
        <v>2.688331712224433E-3</v>
      </c>
      <c r="Z432">
        <v>9.7666325094720769E-4</v>
      </c>
      <c r="AA432">
        <v>2.5838695572663791E-6</v>
      </c>
      <c r="AB432">
        <v>5.7775549955700546E-4</v>
      </c>
      <c r="AC432">
        <v>8.0191780821917806</v>
      </c>
      <c r="AD432">
        <v>1.33</v>
      </c>
      <c r="AE432" s="13" t="s">
        <v>100</v>
      </c>
    </row>
    <row r="433" spans="1:31">
      <c r="A433" t="s">
        <v>846</v>
      </c>
      <c r="B433" t="s">
        <v>845</v>
      </c>
      <c r="C433">
        <v>-0.08</v>
      </c>
      <c r="D433">
        <v>-0.1</v>
      </c>
      <c r="E433">
        <v>-0.08</v>
      </c>
      <c r="F433">
        <v>0.02</v>
      </c>
      <c r="G433">
        <v>0.04</v>
      </c>
      <c r="H433">
        <v>0.02</v>
      </c>
      <c r="I433">
        <v>0.77</v>
      </c>
      <c r="J433">
        <v>0.77</v>
      </c>
      <c r="K433">
        <v>0.77</v>
      </c>
      <c r="L433">
        <v>0.05</v>
      </c>
      <c r="M433">
        <v>1.4999999999999999E-2</v>
      </c>
      <c r="N433">
        <v>0.05</v>
      </c>
      <c r="O433">
        <v>7.2834500000000002</v>
      </c>
      <c r="P433">
        <v>6.0599999999999994E-3</v>
      </c>
      <c r="Q433">
        <v>0.16300000000000001</v>
      </c>
      <c r="R433">
        <v>0.1915</v>
      </c>
      <c r="S433">
        <v>0.60799999999999998</v>
      </c>
      <c r="T433">
        <v>0.26800000000000002</v>
      </c>
      <c r="U433">
        <v>8.7657501590208936E-2</v>
      </c>
      <c r="V433">
        <v>2.6922921244556448E-3</v>
      </c>
      <c r="W433">
        <v>1.0575032661282411E-2</v>
      </c>
      <c r="X433">
        <v>2.9667665949332299E-3</v>
      </c>
      <c r="Y433">
        <v>2.6857225806431531E-3</v>
      </c>
      <c r="Z433">
        <v>1.080245271851429E-3</v>
      </c>
      <c r="AA433">
        <v>4.541703701391307E-6</v>
      </c>
      <c r="AB433">
        <v>6.4934411078049919E-4</v>
      </c>
      <c r="AC433">
        <v>8.0191780821917806</v>
      </c>
      <c r="AD433">
        <v>1.33</v>
      </c>
      <c r="AE433" s="13" t="s">
        <v>100</v>
      </c>
    </row>
    <row r="434" spans="1:31">
      <c r="A434" t="s">
        <v>847</v>
      </c>
      <c r="B434" t="s">
        <v>845</v>
      </c>
      <c r="C434">
        <v>-0.08</v>
      </c>
      <c r="D434">
        <v>-0.1</v>
      </c>
      <c r="E434">
        <v>-0.08</v>
      </c>
      <c r="F434">
        <v>0.02</v>
      </c>
      <c r="G434">
        <v>0.04</v>
      </c>
      <c r="H434">
        <v>0.02</v>
      </c>
      <c r="I434">
        <v>0.77</v>
      </c>
      <c r="J434">
        <v>0.77</v>
      </c>
      <c r="K434">
        <v>0.77</v>
      </c>
      <c r="L434">
        <v>0.05</v>
      </c>
      <c r="M434">
        <v>1.4999999999999999E-2</v>
      </c>
      <c r="N434">
        <v>0.05</v>
      </c>
      <c r="O434">
        <v>25.1968</v>
      </c>
      <c r="P434">
        <v>5.0200000000000002E-2</v>
      </c>
      <c r="Q434">
        <v>0.17299999999999999</v>
      </c>
      <c r="R434">
        <v>0.22800000000000001</v>
      </c>
      <c r="S434">
        <v>0.91400000000000003</v>
      </c>
      <c r="T434">
        <v>0.34350000000000003</v>
      </c>
      <c r="U434">
        <v>0.15424055926058919</v>
      </c>
      <c r="V434">
        <v>3.344819908447439E-3</v>
      </c>
      <c r="W434">
        <v>3.3410186077567059E-3</v>
      </c>
      <c r="X434">
        <v>1.917398180497116E-3</v>
      </c>
      <c r="Y434">
        <v>1.9091534901466891E-3</v>
      </c>
      <c r="Z434">
        <v>1.0307837870789921E-4</v>
      </c>
      <c r="AA434">
        <v>2.218788815899726E-6</v>
      </c>
      <c r="AB434">
        <v>1.4463284016262801E-4</v>
      </c>
      <c r="AC434" s="2"/>
      <c r="AD434" s="2"/>
      <c r="AE434" s="13" t="s">
        <v>100</v>
      </c>
    </row>
    <row r="435" spans="1:31">
      <c r="A435" t="s">
        <v>848</v>
      </c>
      <c r="B435" t="s">
        <v>849</v>
      </c>
      <c r="C435">
        <v>-0.09</v>
      </c>
      <c r="E435">
        <v>-0.09</v>
      </c>
      <c r="F435">
        <v>0.01</v>
      </c>
      <c r="H435">
        <v>0.01</v>
      </c>
      <c r="I435">
        <v>1.0900000000000001</v>
      </c>
      <c r="K435">
        <v>1.0900000000000001</v>
      </c>
      <c r="L435">
        <v>0.09</v>
      </c>
      <c r="N435">
        <v>0.09</v>
      </c>
      <c r="O435">
        <v>191.99</v>
      </c>
      <c r="P435">
        <v>0.73</v>
      </c>
      <c r="Q435">
        <v>0.15</v>
      </c>
      <c r="R435">
        <v>0.1</v>
      </c>
      <c r="S435">
        <v>3.62</v>
      </c>
      <c r="T435">
        <v>0.31</v>
      </c>
      <c r="U435">
        <v>0.67060377741152277</v>
      </c>
      <c r="V435">
        <v>1.6494037801051461E-2</v>
      </c>
      <c r="W435">
        <v>0.1075691270642842</v>
      </c>
      <c r="X435">
        <v>1.0737861667418989E-2</v>
      </c>
      <c r="Y435">
        <v>9.2117208259469893E-3</v>
      </c>
      <c r="Z435">
        <v>1.650677141651419E-3</v>
      </c>
      <c r="AA435">
        <v>1.3633602923229931E-4</v>
      </c>
      <c r="AB435">
        <v>5.2633212019221609E-3</v>
      </c>
      <c r="AC435">
        <v>7.1643835616438354</v>
      </c>
      <c r="AD435">
        <v>1.79</v>
      </c>
      <c r="AE435" s="13" t="s">
        <v>292</v>
      </c>
    </row>
    <row r="436" spans="1:31">
      <c r="A436" t="s">
        <v>850</v>
      </c>
      <c r="B436" t="s">
        <v>849</v>
      </c>
      <c r="C436">
        <v>-0.09</v>
      </c>
      <c r="E436">
        <v>-0.09</v>
      </c>
      <c r="F436">
        <v>0.01</v>
      </c>
      <c r="H436">
        <v>0.01</v>
      </c>
      <c r="I436">
        <v>1.0900000000000001</v>
      </c>
      <c r="K436">
        <v>1.0900000000000001</v>
      </c>
      <c r="L436">
        <v>0.09</v>
      </c>
      <c r="N436">
        <v>0.09</v>
      </c>
      <c r="O436">
        <v>2277</v>
      </c>
      <c r="P436">
        <v>67</v>
      </c>
      <c r="Q436">
        <v>0.19</v>
      </c>
      <c r="R436">
        <v>0.11</v>
      </c>
      <c r="S436">
        <v>3.89</v>
      </c>
      <c r="T436">
        <v>0.44</v>
      </c>
      <c r="U436">
        <v>3.4875647283229489</v>
      </c>
      <c r="V436">
        <v>0.10936356159102011</v>
      </c>
      <c r="W436">
        <v>0.26176671495826148</v>
      </c>
      <c r="X436">
        <v>3.2856101605690878E-2</v>
      </c>
      <c r="Y436">
        <v>2.9608574442579711E-2</v>
      </c>
      <c r="Z436">
        <v>5.6758214987318884E-3</v>
      </c>
      <c r="AA436">
        <v>2.567467413585644E-3</v>
      </c>
      <c r="AB436">
        <v>1.2808157306826251E-2</v>
      </c>
      <c r="AC436">
        <v>7.1643835616438354</v>
      </c>
      <c r="AD436">
        <v>1.79</v>
      </c>
      <c r="AE436" s="13" t="s">
        <v>292</v>
      </c>
    </row>
    <row r="437" spans="1:31">
      <c r="A437" t="s">
        <v>851</v>
      </c>
      <c r="B437" t="s">
        <v>852</v>
      </c>
      <c r="C437">
        <v>0.25</v>
      </c>
      <c r="D437">
        <v>0.23</v>
      </c>
      <c r="E437">
        <v>0.25</v>
      </c>
      <c r="F437">
        <v>0.05</v>
      </c>
      <c r="G437">
        <v>7.0000000000000007E-2</v>
      </c>
      <c r="H437">
        <v>0.05</v>
      </c>
      <c r="I437">
        <v>0.88</v>
      </c>
      <c r="J437">
        <v>0.87</v>
      </c>
      <c r="K437">
        <v>0.88</v>
      </c>
      <c r="L437">
        <v>0.11</v>
      </c>
      <c r="M437">
        <v>2.3E-2</v>
      </c>
      <c r="N437">
        <v>0.11</v>
      </c>
      <c r="O437">
        <v>3.93404</v>
      </c>
      <c r="P437">
        <v>6.6E-4</v>
      </c>
      <c r="Q437">
        <v>0.16</v>
      </c>
      <c r="R437">
        <v>9.0000000000000011E-3</v>
      </c>
      <c r="S437">
        <v>2.98</v>
      </c>
      <c r="T437">
        <v>0.34</v>
      </c>
      <c r="U437">
        <v>4.6580450965615139E-2</v>
      </c>
      <c r="V437">
        <v>1.9631676813793228E-3</v>
      </c>
      <c r="W437">
        <v>2.0817128186009701E-2</v>
      </c>
      <c r="X437">
        <v>2.9689660873909369E-3</v>
      </c>
      <c r="Y437">
        <v>2.375108584980972E-3</v>
      </c>
      <c r="Z437">
        <v>3.076422884631974E-4</v>
      </c>
      <c r="AA437">
        <v>1.1641386973498321E-6</v>
      </c>
      <c r="AB437">
        <v>1.754700460123423E-3</v>
      </c>
      <c r="AC437">
        <v>5.0821917808219181</v>
      </c>
      <c r="AD437">
        <v>1.75</v>
      </c>
      <c r="AE437" s="13" t="s">
        <v>100</v>
      </c>
    </row>
    <row r="438" spans="1:31">
      <c r="A438" t="s">
        <v>853</v>
      </c>
      <c r="B438" t="s">
        <v>852</v>
      </c>
      <c r="C438">
        <v>0.25</v>
      </c>
      <c r="D438">
        <v>0.23</v>
      </c>
      <c r="E438">
        <v>0.25</v>
      </c>
      <c r="F438">
        <v>0.05</v>
      </c>
      <c r="G438">
        <v>7.0000000000000007E-2</v>
      </c>
      <c r="H438">
        <v>0.05</v>
      </c>
      <c r="I438">
        <v>0.88</v>
      </c>
      <c r="J438">
        <v>0.87</v>
      </c>
      <c r="K438">
        <v>0.88</v>
      </c>
      <c r="L438">
        <v>0.11</v>
      </c>
      <c r="M438">
        <v>2.3E-2</v>
      </c>
      <c r="N438">
        <v>0.11</v>
      </c>
      <c r="O438">
        <v>567.94000000000005</v>
      </c>
      <c r="P438">
        <v>2.7</v>
      </c>
      <c r="Q438">
        <v>0.49</v>
      </c>
      <c r="R438">
        <v>0.04</v>
      </c>
      <c r="S438">
        <v>10.1</v>
      </c>
      <c r="T438">
        <v>0.65</v>
      </c>
      <c r="U438">
        <v>1.281876382137755</v>
      </c>
      <c r="V438">
        <v>5.4177984074894922E-2</v>
      </c>
      <c r="W438">
        <v>0.32685620906686452</v>
      </c>
      <c r="X438">
        <v>3.5677576747560398E-2</v>
      </c>
      <c r="Y438">
        <v>2.103530058351109E-2</v>
      </c>
      <c r="Z438">
        <v>8.4305588863147068E-3</v>
      </c>
      <c r="AA438">
        <v>5.179606792269925E-4</v>
      </c>
      <c r="AB438">
        <v>2.7551098082264441E-2</v>
      </c>
      <c r="AC438">
        <v>5.0821917808219181</v>
      </c>
      <c r="AD438">
        <v>1.75</v>
      </c>
      <c r="AE438" s="13" t="s">
        <v>100</v>
      </c>
    </row>
    <row r="439" spans="1:31">
      <c r="A439" t="s">
        <v>854</v>
      </c>
      <c r="B439" t="s">
        <v>855</v>
      </c>
      <c r="C439">
        <v>0.24</v>
      </c>
      <c r="D439">
        <v>0.24399999999999999</v>
      </c>
      <c r="E439">
        <v>0.24</v>
      </c>
      <c r="F439">
        <v>0.03</v>
      </c>
      <c r="H439">
        <v>0.03</v>
      </c>
      <c r="I439">
        <v>1.24</v>
      </c>
      <c r="J439">
        <v>1.3</v>
      </c>
      <c r="K439">
        <v>1.24</v>
      </c>
      <c r="L439">
        <v>0.12</v>
      </c>
      <c r="N439">
        <v>0.12</v>
      </c>
      <c r="O439">
        <v>1311</v>
      </c>
      <c r="P439">
        <v>49</v>
      </c>
      <c r="Q439">
        <v>7.0000000000000007E-2</v>
      </c>
      <c r="R439">
        <v>7.8E-2</v>
      </c>
      <c r="S439">
        <v>19.600000000000001</v>
      </c>
      <c r="T439">
        <v>1.5</v>
      </c>
      <c r="U439">
        <v>2.5196900048123001</v>
      </c>
      <c r="V439">
        <v>8.7509922335974266E-2</v>
      </c>
      <c r="W439">
        <v>1.2149216679440351</v>
      </c>
      <c r="X439">
        <v>0.1112205004599344</v>
      </c>
      <c r="Y439">
        <v>9.2978699077349611E-2</v>
      </c>
      <c r="Z439">
        <v>6.3242832277661566E-3</v>
      </c>
      <c r="AA439">
        <v>1.5136323856917809E-2</v>
      </c>
      <c r="AB439">
        <v>5.8786532319872672E-2</v>
      </c>
      <c r="AC439" s="2"/>
      <c r="AD439" s="2"/>
      <c r="AE439" s="13" t="s">
        <v>292</v>
      </c>
    </row>
    <row r="440" spans="1:31">
      <c r="A440" t="s">
        <v>856</v>
      </c>
      <c r="B440" t="s">
        <v>857</v>
      </c>
      <c r="C440">
        <v>0.24</v>
      </c>
      <c r="D440">
        <v>0.25</v>
      </c>
      <c r="E440">
        <v>0.24</v>
      </c>
      <c r="F440">
        <v>0.02</v>
      </c>
      <c r="H440">
        <v>0.02</v>
      </c>
      <c r="I440">
        <v>1.17</v>
      </c>
      <c r="J440">
        <v>1.06</v>
      </c>
      <c r="K440">
        <v>1.17</v>
      </c>
      <c r="L440">
        <v>0.11</v>
      </c>
      <c r="N440">
        <v>0.11</v>
      </c>
      <c r="O440">
        <v>1256</v>
      </c>
      <c r="P440">
        <v>35</v>
      </c>
      <c r="Q440">
        <v>0.28999999999999998</v>
      </c>
      <c r="R440">
        <v>0.12</v>
      </c>
      <c r="S440">
        <v>39</v>
      </c>
      <c r="T440">
        <v>1</v>
      </c>
      <c r="U440">
        <v>2.5021013959788609</v>
      </c>
      <c r="V440">
        <v>6.6148176612651072E-2</v>
      </c>
      <c r="W440">
        <v>2.19452171745084</v>
      </c>
      <c r="X440">
        <v>0.11945401702777569</v>
      </c>
      <c r="Y440">
        <v>5.626978762694463E-2</v>
      </c>
      <c r="Z440">
        <v>1.948402451538004E-2</v>
      </c>
      <c r="AA440">
        <v>1.351639392369328E-2</v>
      </c>
      <c r="AB440">
        <v>0.1026676826877586</v>
      </c>
      <c r="AC440">
        <v>3.849315068493151</v>
      </c>
      <c r="AD440">
        <v>5.3</v>
      </c>
      <c r="AE440" s="13" t="s">
        <v>1525</v>
      </c>
    </row>
    <row r="441" spans="1:31">
      <c r="A441" t="s">
        <v>858</v>
      </c>
      <c r="B441" t="s">
        <v>859</v>
      </c>
      <c r="C441">
        <v>-0.17</v>
      </c>
      <c r="D441">
        <v>-0.17</v>
      </c>
      <c r="E441">
        <v>-0.17</v>
      </c>
      <c r="F441">
        <v>0.09</v>
      </c>
      <c r="G441">
        <v>0.09</v>
      </c>
      <c r="H441">
        <v>0.09</v>
      </c>
      <c r="I441">
        <v>2.54</v>
      </c>
      <c r="J441">
        <v>1.36</v>
      </c>
      <c r="K441">
        <v>2.54</v>
      </c>
      <c r="L441">
        <v>0.49</v>
      </c>
      <c r="M441">
        <v>0.38</v>
      </c>
      <c r="N441">
        <v>0.49</v>
      </c>
      <c r="O441">
        <v>148.6</v>
      </c>
      <c r="P441">
        <v>0.7</v>
      </c>
      <c r="Q441">
        <v>0.38</v>
      </c>
      <c r="R441">
        <v>0.12</v>
      </c>
      <c r="S441">
        <v>50</v>
      </c>
      <c r="T441">
        <v>6</v>
      </c>
      <c r="U441">
        <v>0.74948314212360445</v>
      </c>
      <c r="V441">
        <v>4.8252549336817857E-2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7.5506849315068489</v>
      </c>
      <c r="AD441">
        <v>23</v>
      </c>
      <c r="AE441" s="13" t="s">
        <v>860</v>
      </c>
    </row>
    <row r="442" spans="1:31">
      <c r="A442" t="s">
        <v>861</v>
      </c>
      <c r="B442" t="s">
        <v>862</v>
      </c>
      <c r="C442">
        <v>0.24</v>
      </c>
      <c r="D442">
        <v>0.23</v>
      </c>
      <c r="E442">
        <v>0.24</v>
      </c>
      <c r="F442">
        <v>0.04</v>
      </c>
      <c r="H442">
        <v>0.04</v>
      </c>
      <c r="I442">
        <v>0.95</v>
      </c>
      <c r="J442">
        <v>0.9</v>
      </c>
      <c r="K442">
        <v>0.95</v>
      </c>
      <c r="L442">
        <v>7.0000000000000007E-2</v>
      </c>
      <c r="N442">
        <v>7.0000000000000007E-2</v>
      </c>
      <c r="O442">
        <v>118.45</v>
      </c>
      <c r="P442">
        <v>0.4</v>
      </c>
      <c r="Q442">
        <v>0.37</v>
      </c>
      <c r="R442">
        <v>0.06</v>
      </c>
      <c r="S442">
        <v>30.9</v>
      </c>
      <c r="T442">
        <v>1.9</v>
      </c>
      <c r="U442">
        <v>0.46259835590415838</v>
      </c>
      <c r="V442">
        <v>1.157188242487828E-2</v>
      </c>
      <c r="W442">
        <v>0.66547148508479559</v>
      </c>
      <c r="X442">
        <v>5.531625123004049E-2</v>
      </c>
      <c r="Y442">
        <v>4.0918958629809432E-2</v>
      </c>
      <c r="Z442">
        <v>1.7116750050842851E-2</v>
      </c>
      <c r="AA442">
        <v>1.02999667031557E-3</v>
      </c>
      <c r="AB442">
        <v>3.3037591458110423E-2</v>
      </c>
      <c r="AC442">
        <v>2.2657534246575342</v>
      </c>
      <c r="AD442">
        <v>7.8</v>
      </c>
      <c r="AE442" s="13" t="s">
        <v>292</v>
      </c>
    </row>
    <row r="443" spans="1:31">
      <c r="A443" t="s">
        <v>863</v>
      </c>
      <c r="B443" t="s">
        <v>864</v>
      </c>
      <c r="C443">
        <v>0</v>
      </c>
      <c r="E443">
        <v>0</v>
      </c>
      <c r="F443">
        <v>0.02</v>
      </c>
      <c r="H443">
        <v>0.02</v>
      </c>
      <c r="I443">
        <v>0.89</v>
      </c>
      <c r="K443">
        <v>0.89</v>
      </c>
      <c r="L443">
        <v>0.06</v>
      </c>
      <c r="N443">
        <v>0.06</v>
      </c>
      <c r="O443">
        <v>22.655999999999999</v>
      </c>
      <c r="P443">
        <v>2.3599999999999999E-2</v>
      </c>
      <c r="Q443">
        <v>0.26</v>
      </c>
      <c r="R443">
        <v>0.17</v>
      </c>
      <c r="S443">
        <v>2.73</v>
      </c>
      <c r="T443">
        <v>0.33</v>
      </c>
      <c r="U443">
        <v>0.15079614870899349</v>
      </c>
      <c r="V443">
        <v>3.3903504629715238E-3</v>
      </c>
      <c r="W443">
        <v>3.3949106745206577E-2</v>
      </c>
      <c r="X443">
        <v>4.6646399606460149E-3</v>
      </c>
      <c r="Y443">
        <v>4.103738177992004E-3</v>
      </c>
      <c r="Z443">
        <v>1.609342040045185E-3</v>
      </c>
      <c r="AA443">
        <v>1.19876789354543E-5</v>
      </c>
      <c r="AB443">
        <v>1.525802550346363E-3</v>
      </c>
      <c r="AC443">
        <v>7.7068493150684931</v>
      </c>
      <c r="AD443">
        <v>2.02</v>
      </c>
      <c r="AE443" s="13" t="s">
        <v>292</v>
      </c>
    </row>
    <row r="444" spans="1:31">
      <c r="A444" t="s">
        <v>865</v>
      </c>
      <c r="B444" t="s">
        <v>864</v>
      </c>
      <c r="C444">
        <v>0</v>
      </c>
      <c r="E444">
        <v>0</v>
      </c>
      <c r="F444">
        <v>0.02</v>
      </c>
      <c r="H444">
        <v>0.02</v>
      </c>
      <c r="I444">
        <v>0.89</v>
      </c>
      <c r="K444">
        <v>0.89</v>
      </c>
      <c r="L444">
        <v>0.06</v>
      </c>
      <c r="N444">
        <v>0.06</v>
      </c>
      <c r="O444">
        <v>53.881</v>
      </c>
      <c r="P444">
        <v>7.0400000000000004E-2</v>
      </c>
      <c r="Q444">
        <v>0.24</v>
      </c>
      <c r="R444">
        <v>0.09</v>
      </c>
      <c r="S444">
        <v>4.0199999999999996</v>
      </c>
      <c r="T444">
        <v>0.35</v>
      </c>
      <c r="U444">
        <v>0.26867039713767249</v>
      </c>
      <c r="V444">
        <v>6.0420197901625448E-3</v>
      </c>
      <c r="W444">
        <v>6.7084632936663835E-2</v>
      </c>
      <c r="X444">
        <v>6.7505037061595429E-3</v>
      </c>
      <c r="Y444">
        <v>5.840701872595111E-3</v>
      </c>
      <c r="Z444">
        <v>1.5375934544057069E-3</v>
      </c>
      <c r="AA444">
        <v>2.9051746508082601E-5</v>
      </c>
      <c r="AB444">
        <v>3.015039682546689E-3</v>
      </c>
      <c r="AC444">
        <v>7.7068493150684931</v>
      </c>
      <c r="AD444">
        <v>2.02</v>
      </c>
      <c r="AE444" s="13" t="s">
        <v>292</v>
      </c>
    </row>
    <row r="445" spans="1:31">
      <c r="A445" t="s">
        <v>866</v>
      </c>
      <c r="B445" t="s">
        <v>867</v>
      </c>
      <c r="C445">
        <v>0.34</v>
      </c>
      <c r="D445">
        <v>0.37</v>
      </c>
      <c r="E445">
        <v>0.34</v>
      </c>
      <c r="F445">
        <v>0.02</v>
      </c>
      <c r="G445">
        <v>0.05</v>
      </c>
      <c r="H445">
        <v>0.02</v>
      </c>
      <c r="I445">
        <v>1.0900000000000001</v>
      </c>
      <c r="J445">
        <v>1.02</v>
      </c>
      <c r="K445">
        <v>1.0900000000000001</v>
      </c>
      <c r="L445">
        <v>0.1</v>
      </c>
      <c r="N445">
        <v>0.1</v>
      </c>
      <c r="O445">
        <v>7.1268900000000004</v>
      </c>
      <c r="P445">
        <v>5.0000000000000002E-5</v>
      </c>
      <c r="Q445">
        <v>0.13200000000000001</v>
      </c>
      <c r="R445">
        <v>5.0000000000000001E-3</v>
      </c>
      <c r="S445">
        <v>139.20400000000001</v>
      </c>
      <c r="T445">
        <v>0.91854899999999995</v>
      </c>
      <c r="U445">
        <v>7.4623789513147923E-2</v>
      </c>
      <c r="V445">
        <v>2.0538657845514219E-3</v>
      </c>
      <c r="W445">
        <v>1.3844099680900921</v>
      </c>
      <c r="X445">
        <v>7.6757125409567292E-2</v>
      </c>
      <c r="Y445">
        <v>9.1351426092582556E-3</v>
      </c>
      <c r="Z445">
        <v>9.1809928540584839E-4</v>
      </c>
      <c r="AA445">
        <v>2.5316946671012569E-6</v>
      </c>
      <c r="AB445">
        <v>7.6206053289362877E-2</v>
      </c>
      <c r="AC445">
        <v>9.5</v>
      </c>
      <c r="AD445">
        <v>11.3027</v>
      </c>
      <c r="AE445" s="13" t="s">
        <v>1525</v>
      </c>
    </row>
    <row r="446" spans="1:31">
      <c r="A446" t="s">
        <v>868</v>
      </c>
      <c r="B446" t="s">
        <v>867</v>
      </c>
      <c r="C446">
        <v>0.34</v>
      </c>
      <c r="D446">
        <v>0.37</v>
      </c>
      <c r="E446">
        <v>0.34</v>
      </c>
      <c r="F446">
        <v>0.02</v>
      </c>
      <c r="G446">
        <v>0.05</v>
      </c>
      <c r="H446">
        <v>0.02</v>
      </c>
      <c r="I446">
        <v>1.0900000000000001</v>
      </c>
      <c r="J446">
        <v>1.02</v>
      </c>
      <c r="K446">
        <v>1.0900000000000001</v>
      </c>
      <c r="L446">
        <v>0.1</v>
      </c>
      <c r="N446">
        <v>0.1</v>
      </c>
      <c r="O446">
        <v>4210</v>
      </c>
      <c r="P446">
        <v>190</v>
      </c>
      <c r="Q446">
        <v>0.51700000000000002</v>
      </c>
      <c r="R446">
        <v>3.3000000000000002E-2</v>
      </c>
      <c r="S446">
        <v>35.700000000000003</v>
      </c>
      <c r="T446">
        <v>1.30803</v>
      </c>
      <c r="U446">
        <v>5.3035358193080651</v>
      </c>
      <c r="V446">
        <v>0.23343442069414369</v>
      </c>
      <c r="W446">
        <v>2.5824799811612928</v>
      </c>
      <c r="X446">
        <v>0.18620553836641929</v>
      </c>
      <c r="Y446">
        <v>9.4620764419002981E-2</v>
      </c>
      <c r="Z446">
        <v>5.953430400458213E-2</v>
      </c>
      <c r="AA446">
        <v>4.4351724891138512E-2</v>
      </c>
      <c r="AB446">
        <v>0.142154861348328</v>
      </c>
      <c r="AC446">
        <v>9.5</v>
      </c>
      <c r="AD446">
        <v>11.3027</v>
      </c>
      <c r="AE446" s="13" t="s">
        <v>1525</v>
      </c>
    </row>
    <row r="447" spans="1:31">
      <c r="A447" t="s">
        <v>869</v>
      </c>
      <c r="B447" t="s">
        <v>870</v>
      </c>
      <c r="C447">
        <v>-0.14000000000000001</v>
      </c>
      <c r="D447">
        <v>-0.13500000000000001</v>
      </c>
      <c r="E447">
        <v>-0.14000000000000001</v>
      </c>
      <c r="F447">
        <v>0.01</v>
      </c>
      <c r="G447">
        <v>4.2999999999999997E-2</v>
      </c>
      <c r="H447">
        <v>0.01</v>
      </c>
      <c r="I447">
        <v>1.02</v>
      </c>
      <c r="J447">
        <v>1.02</v>
      </c>
      <c r="K447">
        <v>1.02</v>
      </c>
      <c r="L447">
        <v>0.08</v>
      </c>
      <c r="M447">
        <v>0.03</v>
      </c>
      <c r="N447">
        <v>0.08</v>
      </c>
      <c r="O447">
        <v>1319</v>
      </c>
      <c r="P447">
        <v>4</v>
      </c>
      <c r="Q447">
        <v>0.4</v>
      </c>
      <c r="R447">
        <v>0.05</v>
      </c>
      <c r="S447">
        <v>261</v>
      </c>
      <c r="T447">
        <v>20</v>
      </c>
      <c r="U447">
        <v>2.3626990789101971</v>
      </c>
      <c r="V447">
        <v>5.4792420290507272E-2</v>
      </c>
      <c r="W447">
        <v>12.99030916619969</v>
      </c>
      <c r="X447">
        <v>1.2028974826806369</v>
      </c>
      <c r="Y447">
        <v>0.99542598974710272</v>
      </c>
      <c r="Z447">
        <v>0.30929307538570699</v>
      </c>
      <c r="AA447">
        <v>1.3131472495526609E-2</v>
      </c>
      <c r="AB447">
        <v>0.60021230470889664</v>
      </c>
      <c r="AC447">
        <v>4.2136986301369861</v>
      </c>
      <c r="AD447">
        <v>2.5</v>
      </c>
      <c r="AE447" s="13" t="s">
        <v>109</v>
      </c>
    </row>
    <row r="448" spans="1:31">
      <c r="A448" t="s">
        <v>871</v>
      </c>
      <c r="B448" t="s">
        <v>872</v>
      </c>
      <c r="C448">
        <v>0.17</v>
      </c>
      <c r="D448">
        <v>0.38</v>
      </c>
      <c r="E448">
        <v>0.17</v>
      </c>
      <c r="F448">
        <v>0.04</v>
      </c>
      <c r="H448">
        <v>0.04</v>
      </c>
      <c r="I448">
        <v>0.87</v>
      </c>
      <c r="J448">
        <v>0.85</v>
      </c>
      <c r="K448">
        <v>0.87</v>
      </c>
      <c r="L448">
        <v>0.12</v>
      </c>
      <c r="M448">
        <v>0.03</v>
      </c>
      <c r="N448">
        <v>0.12</v>
      </c>
      <c r="O448">
        <v>225.7</v>
      </c>
      <c r="P448">
        <v>0.4</v>
      </c>
      <c r="Q448">
        <v>0.3</v>
      </c>
      <c r="R448">
        <v>0.1</v>
      </c>
      <c r="S448">
        <v>8.3000000000000007</v>
      </c>
      <c r="T448">
        <v>0.7</v>
      </c>
      <c r="U448">
        <v>0.69022700476481369</v>
      </c>
      <c r="V448">
        <v>3.4788439976623439E-2</v>
      </c>
      <c r="W448">
        <v>0.21444623787274819</v>
      </c>
      <c r="X448">
        <v>2.9053787319035521E-2</v>
      </c>
      <c r="Y448">
        <v>1.8085827290472731E-2</v>
      </c>
      <c r="Z448">
        <v>7.0696561936070823E-3</v>
      </c>
      <c r="AA448">
        <v>1.2668512058647071E-4</v>
      </c>
      <c r="AB448">
        <v>2.1610861180974619E-2</v>
      </c>
      <c r="AC448">
        <v>13.698630136986299</v>
      </c>
      <c r="AD448">
        <v>8.41</v>
      </c>
      <c r="AE448" s="13" t="s">
        <v>115</v>
      </c>
    </row>
    <row r="449" spans="1:31">
      <c r="A449" t="s">
        <v>873</v>
      </c>
      <c r="B449" t="s">
        <v>874</v>
      </c>
      <c r="C449">
        <v>-0.13</v>
      </c>
      <c r="D449">
        <v>-0.13</v>
      </c>
      <c r="E449">
        <v>-0.13</v>
      </c>
      <c r="F449">
        <v>0.01</v>
      </c>
      <c r="G449">
        <v>0.01</v>
      </c>
      <c r="H449">
        <v>0.01</v>
      </c>
      <c r="I449">
        <v>0.98</v>
      </c>
      <c r="J449">
        <v>1.05</v>
      </c>
      <c r="K449">
        <v>0.98</v>
      </c>
      <c r="L449">
        <v>0.08</v>
      </c>
      <c r="M449">
        <v>0.02</v>
      </c>
      <c r="N449">
        <v>0.08</v>
      </c>
      <c r="O449">
        <v>5501</v>
      </c>
      <c r="P449">
        <v>130</v>
      </c>
      <c r="Q449">
        <v>0.77</v>
      </c>
      <c r="R449">
        <v>3.0000000000000001E-3</v>
      </c>
      <c r="S449">
        <v>181.4</v>
      </c>
      <c r="T449">
        <v>0.8</v>
      </c>
      <c r="U449">
        <v>6.0604919526373342</v>
      </c>
      <c r="V449">
        <v>0.15432375490467509</v>
      </c>
      <c r="W449">
        <v>9.9158341729722022</v>
      </c>
      <c r="X449">
        <v>0.47962303723544197</v>
      </c>
      <c r="Y449">
        <v>4.3730249935930332E-2</v>
      </c>
      <c r="Z449">
        <v>5.6265234437646243E-2</v>
      </c>
      <c r="AA449">
        <v>4.4763354898286922E-2</v>
      </c>
      <c r="AB449">
        <v>0.47218257966534288</v>
      </c>
      <c r="AC449">
        <v>13.424657534246579</v>
      </c>
      <c r="AD449">
        <v>5</v>
      </c>
      <c r="AE449" s="13" t="s">
        <v>292</v>
      </c>
    </row>
    <row r="450" spans="1:31">
      <c r="A450" t="s">
        <v>875</v>
      </c>
      <c r="B450" t="s">
        <v>876</v>
      </c>
      <c r="C450">
        <v>0</v>
      </c>
      <c r="E450">
        <v>0</v>
      </c>
      <c r="F450">
        <v>0.04</v>
      </c>
      <c r="H450">
        <v>0.04</v>
      </c>
      <c r="I450">
        <v>0.76</v>
      </c>
      <c r="K450">
        <v>0.76</v>
      </c>
      <c r="L450">
        <v>0.05</v>
      </c>
      <c r="N450">
        <v>0.05</v>
      </c>
      <c r="O450">
        <v>3.0390999999999999</v>
      </c>
      <c r="P450">
        <v>1E-4</v>
      </c>
      <c r="Q450">
        <v>0</v>
      </c>
      <c r="R450">
        <v>0</v>
      </c>
      <c r="S450">
        <v>2.3809999999999998</v>
      </c>
      <c r="T450">
        <v>7.4999999999999997E-2</v>
      </c>
      <c r="U450">
        <v>0</v>
      </c>
      <c r="W450">
        <v>0</v>
      </c>
      <c r="Y450">
        <v>0</v>
      </c>
      <c r="Z450">
        <v>0</v>
      </c>
      <c r="AA450">
        <v>0</v>
      </c>
      <c r="AC450">
        <f t="shared" ref="AC450:AC455" si="0">3+25/365</f>
        <v>3.0684931506849313</v>
      </c>
      <c r="AD450">
        <v>1.1000000000000001</v>
      </c>
      <c r="AE450" s="13" t="s">
        <v>137</v>
      </c>
    </row>
    <row r="451" spans="1:31">
      <c r="A451" t="s">
        <v>877</v>
      </c>
      <c r="B451" t="s">
        <v>876</v>
      </c>
      <c r="C451">
        <v>0</v>
      </c>
      <c r="D451">
        <v>0.11</v>
      </c>
      <c r="E451">
        <v>0</v>
      </c>
      <c r="F451">
        <v>0.04</v>
      </c>
      <c r="G451">
        <v>0.04</v>
      </c>
      <c r="H451">
        <v>0.04</v>
      </c>
      <c r="I451">
        <v>0.76</v>
      </c>
      <c r="K451">
        <v>0.76</v>
      </c>
      <c r="L451">
        <v>0.05</v>
      </c>
      <c r="N451">
        <v>0.05</v>
      </c>
      <c r="O451">
        <v>6.7634999999999996</v>
      </c>
      <c r="P451">
        <v>5.9999999999999995E-4</v>
      </c>
      <c r="Q451">
        <v>0</v>
      </c>
      <c r="R451">
        <v>0.13</v>
      </c>
      <c r="S451">
        <v>1.4</v>
      </c>
      <c r="T451">
        <v>0.2</v>
      </c>
      <c r="U451">
        <v>6.527508202471273E-2</v>
      </c>
      <c r="V451">
        <v>1.8803561198909109E-3</v>
      </c>
      <c r="W451">
        <v>1.1316671314834799E-2</v>
      </c>
      <c r="X451">
        <v>1.743187714909852E-3</v>
      </c>
      <c r="Y451">
        <v>1.616667330690686E-3</v>
      </c>
      <c r="Z451">
        <v>0</v>
      </c>
      <c r="AA451">
        <v>3.3463950069741402E-7</v>
      </c>
      <c r="AB451">
        <v>6.51989293858795E-4</v>
      </c>
      <c r="AC451">
        <f t="shared" si="0"/>
        <v>3.0684931506849313</v>
      </c>
      <c r="AD451">
        <v>1.1000000000000001</v>
      </c>
      <c r="AE451" s="13" t="s">
        <v>137</v>
      </c>
    </row>
    <row r="452" spans="1:31">
      <c r="A452" t="s">
        <v>878</v>
      </c>
      <c r="B452" t="s">
        <v>876</v>
      </c>
      <c r="C452">
        <v>0</v>
      </c>
      <c r="D452">
        <v>0.11</v>
      </c>
      <c r="E452">
        <v>0</v>
      </c>
      <c r="F452">
        <v>0.04</v>
      </c>
      <c r="G452">
        <v>0.04</v>
      </c>
      <c r="H452">
        <v>0.04</v>
      </c>
      <c r="I452">
        <v>0.76</v>
      </c>
      <c r="K452">
        <v>0.76</v>
      </c>
      <c r="L452">
        <v>0.05</v>
      </c>
      <c r="N452">
        <v>0.05</v>
      </c>
      <c r="O452">
        <v>46.71</v>
      </c>
      <c r="P452">
        <v>0.01</v>
      </c>
      <c r="Q452">
        <v>0</v>
      </c>
      <c r="R452">
        <v>0</v>
      </c>
      <c r="S452">
        <v>4.4000000000000004</v>
      </c>
      <c r="T452">
        <v>0.2</v>
      </c>
      <c r="U452">
        <v>0.14677535778614079</v>
      </c>
      <c r="V452">
        <v>4.2281511547948387E-3</v>
      </c>
      <c r="W452">
        <v>2.7878625848184641E-2</v>
      </c>
      <c r="X452">
        <v>2.9080385884062052E-3</v>
      </c>
      <c r="Y452">
        <v>2.424228334624752E-3</v>
      </c>
      <c r="Z452">
        <v>0</v>
      </c>
      <c r="AA452">
        <v>2.037464433836487E-6</v>
      </c>
      <c r="AB452">
        <v>1.606175974792531E-3</v>
      </c>
      <c r="AC452">
        <f t="shared" si="0"/>
        <v>3.0684931506849313</v>
      </c>
      <c r="AD452">
        <v>1.1000000000000001</v>
      </c>
      <c r="AE452" s="13" t="s">
        <v>137</v>
      </c>
    </row>
    <row r="453" spans="1:31">
      <c r="A453" t="s">
        <v>879</v>
      </c>
      <c r="B453" t="s">
        <v>876</v>
      </c>
      <c r="C453">
        <v>0</v>
      </c>
      <c r="D453">
        <v>0.11</v>
      </c>
      <c r="E453">
        <v>0</v>
      </c>
      <c r="F453">
        <v>0.04</v>
      </c>
      <c r="G453">
        <v>0.04</v>
      </c>
      <c r="H453">
        <v>0.04</v>
      </c>
      <c r="I453">
        <v>0.76</v>
      </c>
      <c r="K453">
        <v>0.76</v>
      </c>
      <c r="L453">
        <v>0.05</v>
      </c>
      <c r="N453">
        <v>0.05</v>
      </c>
      <c r="O453">
        <v>1190</v>
      </c>
      <c r="P453">
        <v>206.5</v>
      </c>
      <c r="Q453">
        <v>0.34</v>
      </c>
      <c r="R453">
        <v>0.17</v>
      </c>
      <c r="S453">
        <v>5.05</v>
      </c>
      <c r="T453">
        <v>1.57</v>
      </c>
      <c r="U453">
        <v>0.23672257420338061</v>
      </c>
      <c r="V453">
        <v>6.8192525018106673E-3</v>
      </c>
      <c r="W453">
        <v>6.3696245534175217E-2</v>
      </c>
      <c r="X453">
        <v>6.2593285262091706E-3</v>
      </c>
      <c r="Y453">
        <v>2.8952838879170548E-3</v>
      </c>
      <c r="Z453">
        <v>4.1628708637215387E-3</v>
      </c>
      <c r="AA453">
        <v>4.5455109922340132E-6</v>
      </c>
      <c r="AB453">
        <v>3.6697425410635929E-3</v>
      </c>
      <c r="AC453">
        <f t="shared" si="0"/>
        <v>3.0684931506849313</v>
      </c>
      <c r="AD453">
        <v>1.1000000000000001</v>
      </c>
      <c r="AE453" s="13" t="s">
        <v>137</v>
      </c>
    </row>
    <row r="454" spans="1:31">
      <c r="A454" t="s">
        <v>880</v>
      </c>
      <c r="B454" t="s">
        <v>876</v>
      </c>
      <c r="C454">
        <v>0</v>
      </c>
      <c r="D454">
        <v>0.11</v>
      </c>
      <c r="E454">
        <v>0</v>
      </c>
      <c r="F454">
        <v>0.04</v>
      </c>
      <c r="G454">
        <v>0.04</v>
      </c>
      <c r="H454">
        <v>0.04</v>
      </c>
      <c r="I454">
        <v>0.76</v>
      </c>
      <c r="K454">
        <v>0.76</v>
      </c>
      <c r="L454">
        <v>0.05</v>
      </c>
      <c r="N454">
        <v>0.05</v>
      </c>
      <c r="O454">
        <v>94.2</v>
      </c>
      <c r="P454">
        <v>0.2</v>
      </c>
      <c r="Q454">
        <v>0</v>
      </c>
      <c r="R454">
        <v>0</v>
      </c>
      <c r="S454">
        <v>1.8</v>
      </c>
      <c r="T454">
        <v>0.2</v>
      </c>
      <c r="U454">
        <v>0.37786241726567632</v>
      </c>
      <c r="V454">
        <v>1.089805744413575E-2</v>
      </c>
      <c r="W454">
        <v>3.5007113920206737E-2</v>
      </c>
      <c r="X454">
        <v>4.3815507203603258E-3</v>
      </c>
      <c r="Y454">
        <v>3.8896793244674161E-3</v>
      </c>
      <c r="Z454">
        <v>0</v>
      </c>
      <c r="AA454">
        <v>2.4775027544378459E-5</v>
      </c>
      <c r="AB454">
        <v>2.0168707608349558E-3</v>
      </c>
      <c r="AC454">
        <f t="shared" si="0"/>
        <v>3.0684931506849313</v>
      </c>
      <c r="AD454">
        <v>1.1000000000000001</v>
      </c>
      <c r="AE454" s="13" t="s">
        <v>137</v>
      </c>
    </row>
    <row r="455" spans="1:31">
      <c r="A455" t="s">
        <v>881</v>
      </c>
      <c r="B455" t="s">
        <v>876</v>
      </c>
      <c r="C455">
        <v>0</v>
      </c>
      <c r="D455">
        <v>0.11</v>
      </c>
      <c r="E455">
        <v>0</v>
      </c>
      <c r="F455">
        <v>0.04</v>
      </c>
      <c r="G455">
        <v>0.04</v>
      </c>
      <c r="H455">
        <v>0.04</v>
      </c>
      <c r="I455">
        <v>0.76</v>
      </c>
      <c r="K455">
        <v>0.76</v>
      </c>
      <c r="L455">
        <v>0.05</v>
      </c>
      <c r="N455">
        <v>0.05</v>
      </c>
      <c r="O455">
        <v>2198</v>
      </c>
      <c r="P455">
        <v>51</v>
      </c>
      <c r="Q455">
        <v>0.37</v>
      </c>
      <c r="R455">
        <v>0.18</v>
      </c>
      <c r="S455">
        <v>5.5</v>
      </c>
      <c r="T455">
        <v>1.3</v>
      </c>
      <c r="U455">
        <v>3.131135135683496</v>
      </c>
      <c r="V455">
        <v>9.8647132499718099E-2</v>
      </c>
      <c r="W455">
        <v>0.34089022945838349</v>
      </c>
      <c r="X455">
        <v>2.5926654229542531E-2</v>
      </c>
      <c r="Y455">
        <v>1.6765093252051649E-2</v>
      </c>
      <c r="Z455">
        <v>8.2109248364122878E-4</v>
      </c>
      <c r="AA455">
        <v>2.1744963457514459E-3</v>
      </c>
      <c r="AB455">
        <v>1.9639766306244321E-2</v>
      </c>
      <c r="AC455">
        <f t="shared" si="0"/>
        <v>3.0684931506849313</v>
      </c>
      <c r="AD455">
        <v>1.1000000000000001</v>
      </c>
      <c r="AE455" s="13" t="s">
        <v>137</v>
      </c>
    </row>
    <row r="456" spans="1:31">
      <c r="A456" t="s">
        <v>882</v>
      </c>
      <c r="B456" t="s">
        <v>883</v>
      </c>
      <c r="C456">
        <v>0.03</v>
      </c>
      <c r="D456">
        <v>-0.04</v>
      </c>
      <c r="E456">
        <v>0.03</v>
      </c>
      <c r="F456">
        <v>0.03</v>
      </c>
      <c r="G456">
        <v>7.0000000000000007E-2</v>
      </c>
      <c r="H456">
        <v>0.03</v>
      </c>
      <c r="I456">
        <v>1.46</v>
      </c>
      <c r="J456">
        <v>1</v>
      </c>
      <c r="K456">
        <v>1.46</v>
      </c>
      <c r="L456">
        <v>0.16</v>
      </c>
      <c r="M456">
        <v>0.1</v>
      </c>
      <c r="N456">
        <v>0.16</v>
      </c>
      <c r="O456">
        <v>2093.3000000000002</v>
      </c>
      <c r="P456">
        <v>32.700000000000003</v>
      </c>
      <c r="Q456">
        <v>0.4</v>
      </c>
      <c r="R456">
        <v>0.09</v>
      </c>
      <c r="S456">
        <v>18.2</v>
      </c>
      <c r="T456">
        <v>2.2000000000000002</v>
      </c>
      <c r="U456">
        <v>3.6347679608804349</v>
      </c>
      <c r="V456">
        <v>0.13010657059018649</v>
      </c>
      <c r="W456">
        <v>1.3508286048334981</v>
      </c>
      <c r="X456">
        <v>0.19653011287433411</v>
      </c>
      <c r="Y456">
        <v>0.1632869742106427</v>
      </c>
      <c r="Z456">
        <v>5.789265449286423E-2</v>
      </c>
      <c r="AA456">
        <v>7.0338851539125469E-3</v>
      </c>
      <c r="AB456">
        <v>9.2522507180376579E-2</v>
      </c>
      <c r="AC456" s="2"/>
      <c r="AD456" s="2"/>
      <c r="AE456" s="13" t="s">
        <v>28</v>
      </c>
    </row>
    <row r="457" spans="1:31">
      <c r="A457" t="s">
        <v>884</v>
      </c>
      <c r="B457" t="s">
        <v>885</v>
      </c>
      <c r="C457">
        <v>0.18</v>
      </c>
      <c r="D457">
        <v>0.19</v>
      </c>
      <c r="E457">
        <v>0.18</v>
      </c>
      <c r="F457">
        <v>0.01</v>
      </c>
      <c r="G457">
        <v>0.03</v>
      </c>
      <c r="H457">
        <v>0.01</v>
      </c>
      <c r="I457">
        <v>1.17</v>
      </c>
      <c r="J457">
        <v>1.24</v>
      </c>
      <c r="K457">
        <v>1.17</v>
      </c>
      <c r="L457">
        <v>0.1</v>
      </c>
      <c r="N457">
        <v>0.1</v>
      </c>
      <c r="O457">
        <v>3.8348870000000002</v>
      </c>
      <c r="P457">
        <v>9.6000000000000002E-5</v>
      </c>
      <c r="Q457">
        <v>5.8999999999999997E-2</v>
      </c>
      <c r="R457">
        <v>3.5999999999999997E-2</v>
      </c>
      <c r="S457">
        <v>7.53</v>
      </c>
      <c r="T457">
        <v>0.28000000000000003</v>
      </c>
      <c r="U457">
        <v>5.069134412529662E-2</v>
      </c>
      <c r="V457">
        <v>1.1455674112485689E-3</v>
      </c>
      <c r="W457">
        <v>6.4627911144219022E-2</v>
      </c>
      <c r="X457">
        <v>3.785051474476565E-3</v>
      </c>
      <c r="Y457">
        <v>2.403162698589817E-3</v>
      </c>
      <c r="Z457">
        <v>1.37749188194426E-4</v>
      </c>
      <c r="AA457">
        <v>5.3928398844998785E-7</v>
      </c>
      <c r="AB457">
        <v>2.921035531942103E-3</v>
      </c>
      <c r="AC457">
        <v>1.2767123287671229</v>
      </c>
      <c r="AD457">
        <v>1.7</v>
      </c>
      <c r="AE457" s="13" t="s">
        <v>1525</v>
      </c>
    </row>
    <row r="458" spans="1:31">
      <c r="A458" t="s">
        <v>887</v>
      </c>
      <c r="B458" t="s">
        <v>885</v>
      </c>
      <c r="C458">
        <v>0.18</v>
      </c>
      <c r="D458">
        <v>0.19</v>
      </c>
      <c r="E458">
        <v>0.18</v>
      </c>
      <c r="F458">
        <v>0.01</v>
      </c>
      <c r="G458">
        <v>0.03</v>
      </c>
      <c r="H458">
        <v>0.01</v>
      </c>
      <c r="I458">
        <v>1.17</v>
      </c>
      <c r="J458">
        <v>1.24</v>
      </c>
      <c r="K458">
        <v>1.17</v>
      </c>
      <c r="L458">
        <v>0.1</v>
      </c>
      <c r="N458">
        <v>0.1</v>
      </c>
      <c r="O458">
        <v>4791</v>
      </c>
      <c r="P458">
        <v>75</v>
      </c>
      <c r="Q458">
        <v>0.81179999999999997</v>
      </c>
      <c r="R458">
        <v>3.2000000000000002E-3</v>
      </c>
      <c r="S458">
        <v>269.39999999999998</v>
      </c>
      <c r="T458">
        <v>4.7</v>
      </c>
      <c r="U458">
        <v>5.8800751064002368</v>
      </c>
      <c r="V458">
        <v>0.1463682771889977</v>
      </c>
      <c r="W458">
        <v>14.57737487119409</v>
      </c>
      <c r="X458">
        <v>0.71892722060363246</v>
      </c>
      <c r="Y458">
        <v>0.25431945766374259</v>
      </c>
      <c r="Z458">
        <v>0.11085827890193679</v>
      </c>
      <c r="AA458">
        <v>7.6066452051733027E-2</v>
      </c>
      <c r="AB458">
        <v>0.6588644009579252</v>
      </c>
      <c r="AC458" s="2"/>
      <c r="AD458" s="2"/>
      <c r="AE458" s="13" t="s">
        <v>1525</v>
      </c>
    </row>
    <row r="459" spans="1:31">
      <c r="A459" t="s">
        <v>888</v>
      </c>
      <c r="B459" t="s">
        <v>889</v>
      </c>
      <c r="C459">
        <v>-0.06</v>
      </c>
      <c r="D459">
        <v>-0.25</v>
      </c>
      <c r="E459">
        <v>-0.06</v>
      </c>
      <c r="F459">
        <v>0.09</v>
      </c>
      <c r="G459">
        <v>0.25</v>
      </c>
      <c r="H459">
        <v>0.09</v>
      </c>
      <c r="I459">
        <v>1.05</v>
      </c>
      <c r="J459">
        <v>1.2</v>
      </c>
      <c r="K459">
        <v>1.05</v>
      </c>
      <c r="L459">
        <v>0.3</v>
      </c>
      <c r="M459">
        <v>0.3</v>
      </c>
      <c r="N459">
        <v>0.3</v>
      </c>
      <c r="O459">
        <v>672.1</v>
      </c>
      <c r="P459">
        <v>3.7</v>
      </c>
      <c r="Q459">
        <v>0.14000000000000001</v>
      </c>
      <c r="R459">
        <v>0.05</v>
      </c>
      <c r="S459">
        <v>230.8</v>
      </c>
      <c r="T459">
        <v>5</v>
      </c>
      <c r="U459">
        <v>1.536580366939325</v>
      </c>
      <c r="V459">
        <v>0.12458592182829389</v>
      </c>
      <c r="W459">
        <v>10.301048420381971</v>
      </c>
      <c r="X459">
        <v>1.6852731436816391</v>
      </c>
      <c r="Y459">
        <v>0.22315962782456619</v>
      </c>
      <c r="Z459">
        <v>7.3548897330348667E-2</v>
      </c>
      <c r="AA459">
        <v>1.890288109676801E-2</v>
      </c>
      <c r="AB459">
        <v>1.6687056631148369</v>
      </c>
      <c r="AC459">
        <v>1.8410958904109589</v>
      </c>
      <c r="AD459">
        <v>57.4</v>
      </c>
      <c r="AE459" s="13" t="s">
        <v>137</v>
      </c>
    </row>
    <row r="460" spans="1:31">
      <c r="A460" t="s">
        <v>890</v>
      </c>
      <c r="B460" t="s">
        <v>891</v>
      </c>
      <c r="C460">
        <v>-0.01</v>
      </c>
      <c r="E460">
        <v>-0.01</v>
      </c>
      <c r="F460">
        <v>0.02</v>
      </c>
      <c r="H460">
        <v>0.02</v>
      </c>
      <c r="I460">
        <v>1.03</v>
      </c>
      <c r="K460">
        <v>1.03</v>
      </c>
      <c r="L460">
        <v>0.08</v>
      </c>
      <c r="N460">
        <v>0.08</v>
      </c>
      <c r="O460">
        <v>2209</v>
      </c>
      <c r="P460">
        <v>92</v>
      </c>
      <c r="Q460">
        <v>0.16</v>
      </c>
      <c r="R460">
        <v>8.5000000000000006E-2</v>
      </c>
      <c r="S460">
        <v>16.5</v>
      </c>
      <c r="T460">
        <v>1.5</v>
      </c>
      <c r="U460">
        <v>3.3429916477004928</v>
      </c>
      <c r="V460">
        <v>0.120264536807258</v>
      </c>
      <c r="W460">
        <v>1.0572915408995409</v>
      </c>
      <c r="X460">
        <v>0.109597883721754</v>
      </c>
      <c r="Y460">
        <v>9.6117412809049174E-2</v>
      </c>
      <c r="Z460">
        <v>1.475694268907405E-2</v>
      </c>
      <c r="AA460">
        <v>1.46779571092135E-2</v>
      </c>
      <c r="AB460">
        <v>4.8372815596711007E-2</v>
      </c>
      <c r="AC460">
        <v>11.78082191780822</v>
      </c>
      <c r="AD460">
        <v>6.95</v>
      </c>
      <c r="AE460" s="13" t="s">
        <v>115</v>
      </c>
    </row>
    <row r="461" spans="1:31">
      <c r="A461" t="s">
        <v>892</v>
      </c>
      <c r="B461" t="s">
        <v>893</v>
      </c>
      <c r="C461">
        <v>0.11</v>
      </c>
      <c r="D461">
        <v>0.09</v>
      </c>
      <c r="E461">
        <v>0.11</v>
      </c>
      <c r="F461">
        <v>0.03</v>
      </c>
      <c r="G461">
        <v>0.06</v>
      </c>
      <c r="H461">
        <v>0.03</v>
      </c>
      <c r="I461">
        <v>1.1499999999999999</v>
      </c>
      <c r="J461">
        <v>1.1599999999999999</v>
      </c>
      <c r="K461">
        <v>1.1499999999999999</v>
      </c>
      <c r="L461">
        <v>0.11</v>
      </c>
      <c r="N461">
        <v>0.11</v>
      </c>
      <c r="O461">
        <v>3724.7</v>
      </c>
      <c r="P461">
        <v>463</v>
      </c>
      <c r="Q461">
        <v>0.51</v>
      </c>
      <c r="R461">
        <v>0.1</v>
      </c>
      <c r="S461">
        <v>20</v>
      </c>
      <c r="T461">
        <v>3</v>
      </c>
      <c r="U461">
        <v>4.9290690612872714</v>
      </c>
      <c r="V461">
        <v>0.42416275106661361</v>
      </c>
      <c r="W461">
        <v>1.439866823545958</v>
      </c>
      <c r="X461">
        <v>0.25399992691713269</v>
      </c>
      <c r="Y461">
        <v>0.21598002353189369</v>
      </c>
      <c r="Z461">
        <v>9.9247476687179134E-2</v>
      </c>
      <c r="AA461">
        <v>5.9661032145924768E-2</v>
      </c>
      <c r="AB461">
        <v>6.6776432396334282E-2</v>
      </c>
      <c r="AC461">
        <v>9.0712328767123296</v>
      </c>
      <c r="AD461">
        <v>6.57</v>
      </c>
      <c r="AE461" s="13" t="s">
        <v>115</v>
      </c>
    </row>
    <row r="462" spans="1:31">
      <c r="A462" t="s">
        <v>894</v>
      </c>
      <c r="B462" t="s">
        <v>895</v>
      </c>
      <c r="C462">
        <v>-0.17</v>
      </c>
      <c r="D462">
        <v>-0.17</v>
      </c>
      <c r="E462">
        <v>-0.17</v>
      </c>
      <c r="F462">
        <v>0.02</v>
      </c>
      <c r="G462">
        <v>0.02</v>
      </c>
      <c r="H462">
        <v>0.02</v>
      </c>
      <c r="I462">
        <v>1.04</v>
      </c>
      <c r="J462">
        <v>1.1299999999999999</v>
      </c>
      <c r="K462">
        <v>1.04</v>
      </c>
      <c r="L462">
        <v>0.09</v>
      </c>
      <c r="N462">
        <v>0.09</v>
      </c>
      <c r="O462">
        <v>218.47</v>
      </c>
      <c r="P462">
        <v>0.19</v>
      </c>
      <c r="Q462">
        <v>0.40400000000000003</v>
      </c>
      <c r="R462">
        <v>9.0000000000000011E-3</v>
      </c>
      <c r="S462">
        <v>108.1</v>
      </c>
      <c r="T462">
        <v>1.2</v>
      </c>
      <c r="U462">
        <v>0.7353717732374222</v>
      </c>
      <c r="V462">
        <v>1.546414420822464E-2</v>
      </c>
      <c r="W462">
        <v>3.424904517732263</v>
      </c>
      <c r="X462">
        <v>0.14910334147217619</v>
      </c>
      <c r="Y462">
        <v>3.801929159369765E-2</v>
      </c>
      <c r="Z462">
        <v>7.2277152921693833E-3</v>
      </c>
      <c r="AA462">
        <v>9.9286226693082202E-4</v>
      </c>
      <c r="AB462">
        <v>0.14398997972447949</v>
      </c>
      <c r="AC462">
        <v>0.26575342465753432</v>
      </c>
      <c r="AD462">
        <v>4.5</v>
      </c>
      <c r="AE462" s="13" t="s">
        <v>422</v>
      </c>
    </row>
    <row r="463" spans="1:31">
      <c r="A463" t="s">
        <v>896</v>
      </c>
      <c r="B463" t="s">
        <v>897</v>
      </c>
      <c r="C463">
        <v>0.04</v>
      </c>
      <c r="D463">
        <v>0.03</v>
      </c>
      <c r="E463">
        <v>0.04</v>
      </c>
      <c r="F463">
        <v>0.02</v>
      </c>
      <c r="G463">
        <v>0.05</v>
      </c>
      <c r="H463">
        <v>0.02</v>
      </c>
      <c r="I463">
        <v>1.1299999999999999</v>
      </c>
      <c r="J463">
        <v>1.25</v>
      </c>
      <c r="K463">
        <v>1.1299999999999999</v>
      </c>
      <c r="L463">
        <v>0.1</v>
      </c>
      <c r="M463">
        <v>0.1</v>
      </c>
      <c r="N463">
        <v>0.1</v>
      </c>
      <c r="O463">
        <v>456.1</v>
      </c>
      <c r="P463">
        <v>7.7</v>
      </c>
      <c r="Q463">
        <v>0.08</v>
      </c>
      <c r="R463">
        <v>0.17</v>
      </c>
      <c r="S463">
        <v>71</v>
      </c>
      <c r="T463">
        <v>13</v>
      </c>
      <c r="U463">
        <v>1.20838212598429</v>
      </c>
      <c r="V463">
        <v>3.0740687287322072E-2</v>
      </c>
      <c r="W463">
        <v>2.9072337537808699</v>
      </c>
      <c r="X463">
        <v>0.55048698578756594</v>
      </c>
      <c r="Y463">
        <v>0.53231040562184939</v>
      </c>
      <c r="Z463">
        <v>2.5748447094677589E-2</v>
      </c>
      <c r="AA463">
        <v>1.381058173299585E-2</v>
      </c>
      <c r="AB463">
        <v>0.13721457244983459</v>
      </c>
      <c r="AC463">
        <v>3.0931506849315071</v>
      </c>
      <c r="AD463">
        <v>8.5</v>
      </c>
      <c r="AE463" s="13" t="s">
        <v>292</v>
      </c>
    </row>
    <row r="464" spans="1:31">
      <c r="A464" t="s">
        <v>898</v>
      </c>
      <c r="B464" t="s">
        <v>899</v>
      </c>
      <c r="C464">
        <v>0.28999999999999998</v>
      </c>
      <c r="D464">
        <v>0.28999999999999998</v>
      </c>
      <c r="E464">
        <v>0.28999999999999998</v>
      </c>
      <c r="F464">
        <v>0.02</v>
      </c>
      <c r="G464">
        <v>0.02</v>
      </c>
      <c r="H464">
        <v>0.02</v>
      </c>
      <c r="I464">
        <v>1.2</v>
      </c>
      <c r="J464">
        <v>1.19</v>
      </c>
      <c r="K464">
        <v>1.2</v>
      </c>
      <c r="L464">
        <v>0.13</v>
      </c>
      <c r="M464">
        <v>0.12</v>
      </c>
      <c r="N464">
        <v>0.13</v>
      </c>
      <c r="O464">
        <v>1173</v>
      </c>
      <c r="P464">
        <v>16</v>
      </c>
      <c r="Q464">
        <v>0.123</v>
      </c>
      <c r="R464">
        <v>6.9000000000000006E-2</v>
      </c>
      <c r="S464">
        <v>27.9</v>
      </c>
      <c r="T464">
        <v>1.6</v>
      </c>
      <c r="U464">
        <v>2.3333065611039001</v>
      </c>
      <c r="V464">
        <v>6.6698142239769151E-2</v>
      </c>
      <c r="W464">
        <v>1.648947311655399</v>
      </c>
      <c r="X464">
        <v>0.13110309234368039</v>
      </c>
      <c r="Y464">
        <v>9.4563286689915385E-2</v>
      </c>
      <c r="Z464">
        <v>1.420959276292974E-2</v>
      </c>
      <c r="AA464">
        <v>7.4973449805303717E-3</v>
      </c>
      <c r="AB464">
        <v>8.9373838030102945E-2</v>
      </c>
      <c r="AC464">
        <v>7.8</v>
      </c>
      <c r="AD464">
        <v>4.96</v>
      </c>
      <c r="AE464" s="13" t="s">
        <v>761</v>
      </c>
    </row>
    <row r="465" spans="1:31">
      <c r="A465" t="s">
        <v>900</v>
      </c>
      <c r="B465" t="s">
        <v>901</v>
      </c>
      <c r="C465">
        <v>0.16</v>
      </c>
      <c r="D465">
        <v>0.05</v>
      </c>
      <c r="E465">
        <v>0.16</v>
      </c>
      <c r="F465">
        <v>0.03</v>
      </c>
      <c r="G465">
        <v>0.1</v>
      </c>
      <c r="H465">
        <v>0.03</v>
      </c>
      <c r="I465">
        <v>1.5</v>
      </c>
      <c r="J465">
        <v>1.07</v>
      </c>
      <c r="K465">
        <v>1.5</v>
      </c>
      <c r="L465">
        <v>0.18</v>
      </c>
      <c r="M465">
        <v>0.25</v>
      </c>
      <c r="N465">
        <v>0.18</v>
      </c>
      <c r="O465">
        <v>871</v>
      </c>
      <c r="P465">
        <v>19</v>
      </c>
      <c r="Q465">
        <v>0.08</v>
      </c>
      <c r="R465">
        <v>0.05</v>
      </c>
      <c r="S465">
        <v>31.9</v>
      </c>
      <c r="T465">
        <v>2.2999999999999998</v>
      </c>
      <c r="U465">
        <v>1.992913552172044</v>
      </c>
      <c r="V465">
        <v>9.0775995603425558E-2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 s="2"/>
      <c r="AD465" s="2"/>
      <c r="AE465" s="13" t="s">
        <v>1525</v>
      </c>
    </row>
    <row r="466" spans="1:31">
      <c r="A466" t="s">
        <v>903</v>
      </c>
      <c r="B466" t="s">
        <v>904</v>
      </c>
      <c r="C466">
        <v>-0.09</v>
      </c>
      <c r="D466">
        <v>-0.11</v>
      </c>
      <c r="E466">
        <v>-0.09</v>
      </c>
      <c r="F466">
        <v>0.02</v>
      </c>
      <c r="G466">
        <v>0.05</v>
      </c>
      <c r="H466">
        <v>0.02</v>
      </c>
      <c r="I466">
        <v>1.1399999999999999</v>
      </c>
      <c r="J466">
        <v>1.1299999999999999</v>
      </c>
      <c r="K466">
        <v>1.1399999999999999</v>
      </c>
      <c r="L466">
        <v>0.11</v>
      </c>
      <c r="M466">
        <v>0.11</v>
      </c>
      <c r="N466">
        <v>0.11</v>
      </c>
      <c r="O466">
        <v>3999</v>
      </c>
      <c r="P466">
        <v>541</v>
      </c>
      <c r="Q466">
        <v>0.16</v>
      </c>
      <c r="R466">
        <v>0.22</v>
      </c>
      <c r="S466">
        <v>24.2</v>
      </c>
      <c r="T466">
        <v>5.6</v>
      </c>
      <c r="U466">
        <v>5.2274274440060946</v>
      </c>
      <c r="V466">
        <v>0.45540862976515251</v>
      </c>
      <c r="W466">
        <v>2.0944786374797451</v>
      </c>
      <c r="X466">
        <v>0.50691208287736811</v>
      </c>
      <c r="Y466">
        <v>0.48467274255729631</v>
      </c>
      <c r="Z466">
        <v>7.3943006085081267E-2</v>
      </c>
      <c r="AA466">
        <v>8.8164683831563909E-2</v>
      </c>
      <c r="AB466">
        <v>9.3870191035506756E-2</v>
      </c>
      <c r="AC466">
        <v>13.698630136986299</v>
      </c>
      <c r="AD466">
        <v>9.9</v>
      </c>
      <c r="AE466" s="13" t="s">
        <v>28</v>
      </c>
    </row>
    <row r="467" spans="1:31">
      <c r="A467" t="s">
        <v>905</v>
      </c>
      <c r="B467" t="s">
        <v>906</v>
      </c>
      <c r="C467">
        <v>-0.01</v>
      </c>
      <c r="D467">
        <v>-2.29E-2</v>
      </c>
      <c r="E467">
        <v>-0.01</v>
      </c>
      <c r="F467">
        <v>0.01</v>
      </c>
      <c r="H467">
        <v>0.01</v>
      </c>
      <c r="I467">
        <v>0.99</v>
      </c>
      <c r="J467">
        <v>0.99</v>
      </c>
      <c r="K467">
        <v>0.99</v>
      </c>
      <c r="L467">
        <v>0.08</v>
      </c>
      <c r="N467">
        <v>0.08</v>
      </c>
      <c r="O467">
        <v>572.38</v>
      </c>
      <c r="P467">
        <v>0.61</v>
      </c>
      <c r="Q467">
        <v>0.72499999999999998</v>
      </c>
      <c r="R467">
        <v>1.2E-2</v>
      </c>
      <c r="S467">
        <v>276.3</v>
      </c>
      <c r="T467">
        <v>7</v>
      </c>
      <c r="U467">
        <v>1.345259668687786</v>
      </c>
      <c r="V467">
        <v>3.1720859545853568E-2</v>
      </c>
      <c r="W467">
        <v>7.7203481250028743</v>
      </c>
      <c r="X467">
        <v>0.43675105321739982</v>
      </c>
      <c r="Y467">
        <v>0.19559332926174491</v>
      </c>
      <c r="Z467">
        <v>0.14159057430835309</v>
      </c>
      <c r="AA467">
        <v>2.7425907941412771E-3</v>
      </c>
      <c r="AB467">
        <v>0.3639221338385194</v>
      </c>
      <c r="AC467">
        <v>7.5</v>
      </c>
      <c r="AD467">
        <v>3.9</v>
      </c>
      <c r="AE467" s="13" t="s">
        <v>292</v>
      </c>
    </row>
    <row r="468" spans="1:31">
      <c r="A468" t="s">
        <v>907</v>
      </c>
      <c r="B468" t="s">
        <v>908</v>
      </c>
      <c r="C468">
        <v>0.37</v>
      </c>
      <c r="D468">
        <v>0.27</v>
      </c>
      <c r="E468">
        <v>0.37</v>
      </c>
      <c r="F468">
        <v>0.02</v>
      </c>
      <c r="G468">
        <v>0.1</v>
      </c>
      <c r="H468">
        <v>0.02</v>
      </c>
      <c r="I468">
        <v>1.3</v>
      </c>
      <c r="J468">
        <v>1.54</v>
      </c>
      <c r="K468">
        <v>1.3</v>
      </c>
      <c r="L468">
        <v>0.09</v>
      </c>
      <c r="M468">
        <v>0.06</v>
      </c>
      <c r="N468">
        <v>0.09</v>
      </c>
      <c r="O468">
        <v>1189.0999999999999</v>
      </c>
      <c r="P468">
        <v>5.0999999999999996</v>
      </c>
      <c r="Q468">
        <v>0.46400000000000002</v>
      </c>
      <c r="R468">
        <v>2.1999999999999999E-2</v>
      </c>
      <c r="S468">
        <v>107</v>
      </c>
      <c r="T468">
        <v>2.4</v>
      </c>
      <c r="U468">
        <v>2.398454370018595</v>
      </c>
      <c r="V468">
        <v>6.188002155803634E-2</v>
      </c>
      <c r="W468">
        <v>5.8836734558512216</v>
      </c>
      <c r="X468">
        <v>0.33820736719678351</v>
      </c>
      <c r="Y468">
        <v>0.13197024573871899</v>
      </c>
      <c r="Z468">
        <v>7.6539100905983995E-2</v>
      </c>
      <c r="AA468">
        <v>8.411609515555531E-3</v>
      </c>
      <c r="AB468">
        <v>0.30172684388980631</v>
      </c>
      <c r="AC468">
        <v>11.30892665068493</v>
      </c>
      <c r="AD468">
        <v>2.7469999999999999</v>
      </c>
      <c r="AE468" s="13" t="s">
        <v>1525</v>
      </c>
    </row>
    <row r="469" spans="1:31">
      <c r="A469" t="s">
        <v>909</v>
      </c>
      <c r="B469" t="s">
        <v>910</v>
      </c>
      <c r="C469">
        <v>0.28000000000000003</v>
      </c>
      <c r="D469">
        <v>0.34300000000000003</v>
      </c>
      <c r="E469">
        <v>0.28000000000000003</v>
      </c>
      <c r="F469">
        <v>0.02</v>
      </c>
      <c r="G469">
        <v>0.03</v>
      </c>
      <c r="H469">
        <v>0.02</v>
      </c>
      <c r="I469">
        <v>1.29</v>
      </c>
      <c r="J469">
        <v>1.33</v>
      </c>
      <c r="K469">
        <v>1.29</v>
      </c>
      <c r="L469">
        <v>0.13</v>
      </c>
      <c r="M469">
        <v>0.1</v>
      </c>
      <c r="N469">
        <v>0.13</v>
      </c>
      <c r="O469">
        <v>26.73</v>
      </c>
      <c r="P469">
        <v>0.02</v>
      </c>
      <c r="Q469">
        <v>0.05</v>
      </c>
      <c r="R469">
        <v>0.03</v>
      </c>
      <c r="S469">
        <v>40.200000000000003</v>
      </c>
      <c r="T469">
        <v>2</v>
      </c>
      <c r="U469">
        <v>0.19054634950963931</v>
      </c>
      <c r="V469">
        <v>4.4323296755182538E-3</v>
      </c>
      <c r="W469">
        <v>0.69976484574994158</v>
      </c>
      <c r="X469">
        <v>4.76705847165875E-2</v>
      </c>
      <c r="Y469">
        <v>3.4814171430345348E-2</v>
      </c>
      <c r="Z469">
        <v>1.052277963533747E-3</v>
      </c>
      <c r="AA469">
        <v>1.7452671050004781E-4</v>
      </c>
      <c r="AB469">
        <v>3.2547202127904247E-2</v>
      </c>
      <c r="AC469">
        <v>1.536986301369863</v>
      </c>
      <c r="AD469">
        <v>4.07</v>
      </c>
      <c r="AE469" s="13" t="s">
        <v>115</v>
      </c>
    </row>
    <row r="470" spans="1:31">
      <c r="A470" t="s">
        <v>911</v>
      </c>
      <c r="B470" t="s">
        <v>912</v>
      </c>
      <c r="C470">
        <v>-0.37</v>
      </c>
      <c r="D470">
        <v>-0.37</v>
      </c>
      <c r="E470">
        <v>-0.37</v>
      </c>
      <c r="F470">
        <v>0.12</v>
      </c>
      <c r="G470">
        <v>0.12</v>
      </c>
      <c r="H470">
        <v>0.12</v>
      </c>
      <c r="I470">
        <v>0.72</v>
      </c>
      <c r="J470">
        <v>0.75</v>
      </c>
      <c r="K470">
        <v>0.72</v>
      </c>
      <c r="L470">
        <v>0.03</v>
      </c>
      <c r="M470">
        <v>0.03</v>
      </c>
      <c r="N470">
        <v>0.03</v>
      </c>
      <c r="O470">
        <v>528.07000000000005</v>
      </c>
      <c r="P470">
        <v>0.14000000000000001</v>
      </c>
      <c r="Q470">
        <v>0.81910000000000005</v>
      </c>
      <c r="R470">
        <v>2.3E-3</v>
      </c>
      <c r="S470">
        <v>726.4</v>
      </c>
      <c r="T470">
        <v>7.1</v>
      </c>
      <c r="U470">
        <v>1.146506671605489</v>
      </c>
      <c r="V470">
        <v>2.654027988379528E-2</v>
      </c>
      <c r="W470">
        <v>13.309213481760001</v>
      </c>
      <c r="X470">
        <v>0.63434358070244867</v>
      </c>
      <c r="Y470">
        <v>0.13008730137733479</v>
      </c>
      <c r="Z470">
        <v>7.6194217360148364E-2</v>
      </c>
      <c r="AA470">
        <v>1.17616344262844E-3</v>
      </c>
      <c r="AB470">
        <v>0.61616729082222232</v>
      </c>
      <c r="AC470">
        <v>3.8136986301369862</v>
      </c>
      <c r="AD470">
        <v>8.36</v>
      </c>
      <c r="AE470" s="13" t="s">
        <v>597</v>
      </c>
    </row>
    <row r="471" spans="1:31">
      <c r="A471" t="s">
        <v>913</v>
      </c>
      <c r="B471" t="s">
        <v>914</v>
      </c>
      <c r="C471">
        <v>-0.12</v>
      </c>
      <c r="D471">
        <v>-0.24</v>
      </c>
      <c r="E471">
        <v>-0.12</v>
      </c>
      <c r="F471">
        <v>0.01</v>
      </c>
      <c r="H471">
        <v>0.01</v>
      </c>
      <c r="I471">
        <v>0.99</v>
      </c>
      <c r="J471">
        <v>1.1000000000000001</v>
      </c>
      <c r="K471">
        <v>0.99</v>
      </c>
      <c r="L471">
        <v>0.08</v>
      </c>
      <c r="M471">
        <v>0.15</v>
      </c>
      <c r="N471">
        <v>0.08</v>
      </c>
      <c r="O471">
        <v>730.6</v>
      </c>
      <c r="P471">
        <v>5.7</v>
      </c>
      <c r="Q471">
        <v>0.10199999999999999</v>
      </c>
      <c r="R471">
        <v>3.1E-2</v>
      </c>
      <c r="S471">
        <v>54.9</v>
      </c>
      <c r="T471">
        <v>1.1000000000000001</v>
      </c>
      <c r="U471">
        <v>1.5829587596973671</v>
      </c>
      <c r="V471">
        <v>3.8206453442593533E-2</v>
      </c>
      <c r="W471">
        <v>2.4034115926554711</v>
      </c>
      <c r="X471">
        <v>0.123499503399121</v>
      </c>
      <c r="Y471">
        <v>4.8155787830983961E-2</v>
      </c>
      <c r="Z471">
        <v>7.6794848160022886E-3</v>
      </c>
      <c r="AA471">
        <v>6.2503175828707873E-3</v>
      </c>
      <c r="AB471">
        <v>0.1132921289467226</v>
      </c>
      <c r="AC471">
        <v>6.5</v>
      </c>
      <c r="AD471">
        <v>4.8</v>
      </c>
      <c r="AE471" s="13" t="s">
        <v>292</v>
      </c>
    </row>
    <row r="472" spans="1:31">
      <c r="A472" t="s">
        <v>915</v>
      </c>
      <c r="B472" t="s">
        <v>916</v>
      </c>
      <c r="C472">
        <v>0.41</v>
      </c>
      <c r="D472">
        <v>0.34</v>
      </c>
      <c r="E472">
        <v>0.41</v>
      </c>
      <c r="F472">
        <v>0.03</v>
      </c>
      <c r="H472">
        <v>0.03</v>
      </c>
      <c r="I472">
        <v>1.24</v>
      </c>
      <c r="J472">
        <v>1.1299999999999999</v>
      </c>
      <c r="K472">
        <v>1.24</v>
      </c>
      <c r="L472">
        <v>0.12</v>
      </c>
      <c r="N472">
        <v>0.12</v>
      </c>
      <c r="O472">
        <v>1214</v>
      </c>
      <c r="P472">
        <v>9</v>
      </c>
      <c r="Q472">
        <v>0.44</v>
      </c>
      <c r="R472">
        <v>7.0000000000000007E-2</v>
      </c>
      <c r="S472">
        <v>27.5</v>
      </c>
      <c r="T472">
        <v>1</v>
      </c>
      <c r="U472">
        <v>2.3938178987644152</v>
      </c>
      <c r="V472">
        <v>5.9111042353547222E-2</v>
      </c>
      <c r="W472">
        <v>1.495680373960756</v>
      </c>
      <c r="X472">
        <v>0.1071114710724461</v>
      </c>
      <c r="Y472">
        <v>5.4388377234936593E-2</v>
      </c>
      <c r="Z472">
        <v>5.7126680949889992E-2</v>
      </c>
      <c r="AA472">
        <v>3.696080001550469E-3</v>
      </c>
      <c r="AB472">
        <v>7.2371630998101108E-2</v>
      </c>
      <c r="AC472">
        <v>7.9972602739726026</v>
      </c>
      <c r="AD472">
        <v>12.6</v>
      </c>
      <c r="AE472" s="13" t="s">
        <v>115</v>
      </c>
    </row>
    <row r="473" spans="1:31">
      <c r="A473" t="s">
        <v>917</v>
      </c>
      <c r="B473" t="s">
        <v>918</v>
      </c>
      <c r="C473">
        <v>0.04</v>
      </c>
      <c r="D473">
        <v>7.0000000000000007E-2</v>
      </c>
      <c r="E473">
        <v>0.04</v>
      </c>
      <c r="F473">
        <v>0.02</v>
      </c>
      <c r="G473">
        <v>0.03</v>
      </c>
      <c r="H473">
        <v>0.02</v>
      </c>
      <c r="I473">
        <v>1.1599999999999999</v>
      </c>
      <c r="J473">
        <v>1.1399999999999999</v>
      </c>
      <c r="K473">
        <v>1.1599999999999999</v>
      </c>
      <c r="L473">
        <v>0.1</v>
      </c>
      <c r="M473">
        <v>0.08</v>
      </c>
      <c r="N473">
        <v>0.1</v>
      </c>
      <c r="O473">
        <v>141.88999999999999</v>
      </c>
      <c r="P473">
        <v>0.15</v>
      </c>
      <c r="Q473">
        <v>9.6000000000000002E-2</v>
      </c>
      <c r="R473">
        <v>6.9000000000000006E-2</v>
      </c>
      <c r="S473">
        <v>39.06</v>
      </c>
      <c r="T473">
        <v>2.64</v>
      </c>
      <c r="U473">
        <v>0.55728783096578194</v>
      </c>
      <c r="V473">
        <v>1.486491552836991E-2</v>
      </c>
      <c r="W473">
        <v>1.092057104271547</v>
      </c>
      <c r="X473">
        <v>0.11090411572690489</v>
      </c>
      <c r="Y473">
        <v>9.8005124742318289E-2</v>
      </c>
      <c r="Z473">
        <v>8.8247038729013846E-3</v>
      </c>
      <c r="AA473">
        <v>7.1981159981564296E-3</v>
      </c>
      <c r="AB473">
        <v>5.0646126574912298E-2</v>
      </c>
      <c r="AC473">
        <v>3.0027397260273969</v>
      </c>
      <c r="AD473">
        <v>5.9</v>
      </c>
      <c r="AE473" s="13" t="s">
        <v>115</v>
      </c>
    </row>
    <row r="474" spans="1:31">
      <c r="A474" t="s">
        <v>919</v>
      </c>
      <c r="B474" t="s">
        <v>920</v>
      </c>
      <c r="C474">
        <v>-0.14000000000000001</v>
      </c>
      <c r="D474">
        <v>-0.36</v>
      </c>
      <c r="E474">
        <v>-0.14000000000000001</v>
      </c>
      <c r="F474">
        <v>0.04</v>
      </c>
      <c r="G474">
        <v>0.04</v>
      </c>
      <c r="H474">
        <v>0.04</v>
      </c>
      <c r="I474">
        <v>1.93</v>
      </c>
      <c r="J474">
        <v>1.5</v>
      </c>
      <c r="K474">
        <v>1.93</v>
      </c>
      <c r="L474">
        <v>0.21</v>
      </c>
      <c r="M474">
        <v>0.3</v>
      </c>
      <c r="N474">
        <v>0.21</v>
      </c>
      <c r="O474">
        <v>192</v>
      </c>
      <c r="P474">
        <v>0.22</v>
      </c>
      <c r="Q474">
        <v>0.05</v>
      </c>
      <c r="R474">
        <v>0.03</v>
      </c>
      <c r="S474">
        <v>177.8</v>
      </c>
      <c r="T474">
        <v>4.3</v>
      </c>
      <c r="U474">
        <v>0.81131843796224645</v>
      </c>
      <c r="V474">
        <v>3.0833527381968991E-2</v>
      </c>
      <c r="W474">
        <v>7.8115457433857012</v>
      </c>
      <c r="X474">
        <v>0.62307770417066932</v>
      </c>
      <c r="Y474">
        <v>0.18891814789965419</v>
      </c>
      <c r="Z474">
        <v>1.174668532839955E-2</v>
      </c>
      <c r="AA474">
        <v>2.983576499209818E-3</v>
      </c>
      <c r="AB474">
        <v>0.59362351072361119</v>
      </c>
      <c r="AC474" s="2"/>
      <c r="AD474" s="2"/>
      <c r="AE474" s="13" t="s">
        <v>137</v>
      </c>
    </row>
    <row r="475" spans="1:31">
      <c r="A475" t="s">
        <v>921</v>
      </c>
      <c r="B475" t="s">
        <v>922</v>
      </c>
      <c r="C475">
        <v>0.31</v>
      </c>
      <c r="D475">
        <v>0.32</v>
      </c>
      <c r="E475">
        <v>0.31</v>
      </c>
      <c r="F475">
        <v>0.03</v>
      </c>
      <c r="H475">
        <v>0.03</v>
      </c>
      <c r="I475">
        <v>1.25</v>
      </c>
      <c r="J475">
        <v>1.27</v>
      </c>
      <c r="K475">
        <v>1.25</v>
      </c>
      <c r="L475">
        <v>0.12</v>
      </c>
      <c r="M475">
        <v>0.04</v>
      </c>
      <c r="N475">
        <v>0.12</v>
      </c>
      <c r="O475">
        <v>1565</v>
      </c>
      <c r="P475">
        <v>21</v>
      </c>
      <c r="Q475">
        <v>0.29199999999999998</v>
      </c>
      <c r="R475">
        <v>2.3E-2</v>
      </c>
      <c r="S475">
        <v>127</v>
      </c>
      <c r="T475">
        <v>2</v>
      </c>
      <c r="U475">
        <v>2.8607287610606251</v>
      </c>
      <c r="V475">
        <v>7.5927061534308296E-2</v>
      </c>
      <c r="W475">
        <v>8.2354317761850773</v>
      </c>
      <c r="X475">
        <v>0.44981599937915101</v>
      </c>
      <c r="Y475">
        <v>0.12969183899504061</v>
      </c>
      <c r="Z475">
        <v>3.300397735633831E-2</v>
      </c>
      <c r="AA475">
        <v>2.1102964192658759E-2</v>
      </c>
      <c r="AB475">
        <v>0.42892873834297279</v>
      </c>
      <c r="AC475">
        <v>9.8712328767123285</v>
      </c>
      <c r="AD475">
        <v>8.6999999999999993</v>
      </c>
      <c r="AE475" s="13" t="s">
        <v>1525</v>
      </c>
    </row>
    <row r="476" spans="1:31">
      <c r="A476" t="s">
        <v>923</v>
      </c>
      <c r="B476" t="s">
        <v>924</v>
      </c>
      <c r="C476">
        <v>-0.25</v>
      </c>
      <c r="D476">
        <v>-0.25</v>
      </c>
      <c r="E476">
        <v>-0.25</v>
      </c>
      <c r="F476">
        <v>0.09</v>
      </c>
      <c r="G476">
        <v>0.09</v>
      </c>
      <c r="H476">
        <v>0.09</v>
      </c>
      <c r="I476">
        <v>2.6</v>
      </c>
      <c r="J476">
        <v>1.47</v>
      </c>
      <c r="K476">
        <v>2.6</v>
      </c>
      <c r="L476">
        <v>0.22</v>
      </c>
      <c r="M476">
        <v>0.47</v>
      </c>
      <c r="N476">
        <v>0.22</v>
      </c>
      <c r="O476">
        <v>4100</v>
      </c>
      <c r="P476">
        <v>225</v>
      </c>
      <c r="Q476">
        <v>0.56000000000000005</v>
      </c>
      <c r="R476">
        <v>0.06</v>
      </c>
      <c r="S476">
        <v>71</v>
      </c>
      <c r="T476">
        <v>9</v>
      </c>
      <c r="U476">
        <v>6.8968658314346341</v>
      </c>
      <c r="V476">
        <v>0.31860371997239889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 s="2"/>
      <c r="AD476" s="2"/>
      <c r="AE476" s="13" t="s">
        <v>925</v>
      </c>
    </row>
    <row r="477" spans="1:31">
      <c r="A477" t="s">
        <v>926</v>
      </c>
      <c r="B477" t="s">
        <v>927</v>
      </c>
      <c r="C477">
        <v>-0.14000000000000001</v>
      </c>
      <c r="D477">
        <v>-0.18</v>
      </c>
      <c r="E477">
        <v>-0.14000000000000001</v>
      </c>
      <c r="F477">
        <v>0.03</v>
      </c>
      <c r="G477">
        <v>0.12</v>
      </c>
      <c r="H477">
        <v>0.03</v>
      </c>
      <c r="I477">
        <v>3.21</v>
      </c>
      <c r="J477">
        <v>1.25</v>
      </c>
      <c r="K477">
        <v>3.21</v>
      </c>
      <c r="L477">
        <v>0.61</v>
      </c>
      <c r="M477">
        <v>0.25</v>
      </c>
      <c r="N477">
        <v>0.61</v>
      </c>
      <c r="O477">
        <v>501.75</v>
      </c>
      <c r="P477">
        <v>2.33</v>
      </c>
      <c r="Q477">
        <v>0.15</v>
      </c>
      <c r="R477">
        <v>0.02</v>
      </c>
      <c r="S477">
        <v>161.88999999999999</v>
      </c>
      <c r="T477">
        <v>3.49</v>
      </c>
      <c r="U477">
        <v>1.8237474119578849</v>
      </c>
      <c r="V477">
        <v>0.11376930560547389</v>
      </c>
      <c r="W477">
        <v>13.61406157831486</v>
      </c>
      <c r="X477">
        <v>1.722292086897055</v>
      </c>
      <c r="Y477">
        <v>0.29348986909826957</v>
      </c>
      <c r="Z477">
        <v>4.178228617385632E-2</v>
      </c>
      <c r="AA477">
        <v>2.1073418686247229E-2</v>
      </c>
      <c r="AB477">
        <v>1.696456271441104</v>
      </c>
      <c r="AC477">
        <v>4.5342465753424657</v>
      </c>
      <c r="AD477">
        <v>38.9</v>
      </c>
      <c r="AE477" s="13" t="s">
        <v>28</v>
      </c>
    </row>
    <row r="478" spans="1:31">
      <c r="A478" t="s">
        <v>928</v>
      </c>
      <c r="B478" t="s">
        <v>929</v>
      </c>
      <c r="C478">
        <v>-0.24</v>
      </c>
      <c r="D478">
        <v>-0.26</v>
      </c>
      <c r="E478">
        <v>-0.24</v>
      </c>
      <c r="F478">
        <v>0.06</v>
      </c>
      <c r="G478">
        <v>7.0000000000000007E-2</v>
      </c>
      <c r="H478">
        <v>0.06</v>
      </c>
      <c r="I478">
        <v>3.84</v>
      </c>
      <c r="J478">
        <v>1.69</v>
      </c>
      <c r="K478">
        <v>3.84</v>
      </c>
      <c r="L478">
        <v>0.79</v>
      </c>
      <c r="M478">
        <v>0.42</v>
      </c>
      <c r="N478">
        <v>0.79</v>
      </c>
      <c r="O478">
        <v>745.7</v>
      </c>
      <c r="P478">
        <v>13.8</v>
      </c>
      <c r="Q478">
        <v>0.4</v>
      </c>
      <c r="R478">
        <v>0.1</v>
      </c>
      <c r="S478">
        <v>91.5</v>
      </c>
      <c r="T478">
        <v>12.8</v>
      </c>
      <c r="U478">
        <v>2.51910987531171</v>
      </c>
      <c r="V478">
        <v>0.17812722180032869</v>
      </c>
      <c r="W478">
        <v>9.1571035088056174</v>
      </c>
      <c r="X478">
        <v>1.8601777141861739</v>
      </c>
      <c r="Y478">
        <v>1.2809937148930259</v>
      </c>
      <c r="Z478">
        <v>0.43605254803836269</v>
      </c>
      <c r="AA478">
        <v>5.6487429449518393E-2</v>
      </c>
      <c r="AB478">
        <v>1.275140610451609</v>
      </c>
      <c r="AC478">
        <v>5.2876712328767121</v>
      </c>
      <c r="AD478">
        <v>36</v>
      </c>
      <c r="AE478" s="13" t="s">
        <v>28</v>
      </c>
    </row>
    <row r="479" spans="1:31">
      <c r="A479" t="s">
        <v>930</v>
      </c>
      <c r="B479" t="s">
        <v>931</v>
      </c>
      <c r="C479">
        <v>0.2</v>
      </c>
      <c r="D479">
        <v>0.20599999999999999</v>
      </c>
      <c r="E479">
        <v>0.2</v>
      </c>
      <c r="F479">
        <v>0.01</v>
      </c>
      <c r="G479">
        <v>0.03</v>
      </c>
      <c r="H479">
        <v>0.01</v>
      </c>
      <c r="I479">
        <v>1.1100000000000001</v>
      </c>
      <c r="J479">
        <v>1.18</v>
      </c>
      <c r="K479">
        <v>1.1100000000000001</v>
      </c>
      <c r="L479">
        <v>0.1</v>
      </c>
      <c r="N479">
        <v>0.1</v>
      </c>
      <c r="O479">
        <v>3668</v>
      </c>
      <c r="P479">
        <v>170</v>
      </c>
      <c r="Q479">
        <v>0.04</v>
      </c>
      <c r="R479">
        <v>0.06</v>
      </c>
      <c r="S479">
        <v>47.4</v>
      </c>
      <c r="T479">
        <v>2.65</v>
      </c>
      <c r="U479">
        <v>4.8071595512345384</v>
      </c>
      <c r="V479">
        <v>0.18879182601567709</v>
      </c>
      <c r="W479">
        <v>3.8286501424435291</v>
      </c>
      <c r="X479">
        <v>0.28961007976413522</v>
      </c>
      <c r="Y479">
        <v>0.2140490058539104</v>
      </c>
      <c r="Z479">
        <v>9.9704430792800225E-3</v>
      </c>
      <c r="AA479">
        <v>5.9148539096274072E-2</v>
      </c>
      <c r="AB479">
        <v>0.18563152205786801</v>
      </c>
      <c r="AC479">
        <v>13.15068493150685</v>
      </c>
      <c r="AD479">
        <v>5.4623699999999999</v>
      </c>
      <c r="AE479" s="13" t="s">
        <v>115</v>
      </c>
    </row>
    <row r="480" spans="1:31">
      <c r="A480" t="s">
        <v>932</v>
      </c>
      <c r="B480" t="s">
        <v>933</v>
      </c>
      <c r="C480">
        <v>-0.49</v>
      </c>
      <c r="D480">
        <v>-0.49</v>
      </c>
      <c r="E480">
        <v>-0.49</v>
      </c>
      <c r="F480">
        <v>0.06</v>
      </c>
      <c r="G480">
        <v>0.06</v>
      </c>
      <c r="H480">
        <v>0.06</v>
      </c>
      <c r="I480">
        <v>3.72</v>
      </c>
      <c r="J480">
        <v>1</v>
      </c>
      <c r="K480">
        <v>3.72</v>
      </c>
      <c r="L480">
        <v>0.38</v>
      </c>
      <c r="M480">
        <v>0.1</v>
      </c>
      <c r="N480">
        <v>0.38</v>
      </c>
      <c r="O480">
        <v>555.6</v>
      </c>
      <c r="P480">
        <v>3</v>
      </c>
      <c r="Q480">
        <v>0.35</v>
      </c>
      <c r="R480">
        <v>0.08</v>
      </c>
      <c r="S480">
        <v>251</v>
      </c>
      <c r="T480">
        <v>9.3000000000000007</v>
      </c>
      <c r="U480">
        <v>2.000841941882995</v>
      </c>
      <c r="V480">
        <v>6.8537479917045008E-2</v>
      </c>
      <c r="W480">
        <v>22.55015800815131</v>
      </c>
      <c r="X480">
        <v>1.8910097372057</v>
      </c>
      <c r="Y480">
        <v>0.83552378277214023</v>
      </c>
      <c r="Z480">
        <v>0.71954920139970002</v>
      </c>
      <c r="AA480">
        <v>4.2102610172052538E-2</v>
      </c>
      <c r="AB480">
        <v>1.535673842849014</v>
      </c>
      <c r="AC480">
        <v>5.2630136986301368</v>
      </c>
      <c r="AD480">
        <v>34.5</v>
      </c>
      <c r="AE480" s="13" t="s">
        <v>77</v>
      </c>
    </row>
    <row r="481" spans="1:31">
      <c r="A481" t="s">
        <v>934</v>
      </c>
      <c r="B481" t="s">
        <v>935</v>
      </c>
      <c r="C481">
        <v>-0.11</v>
      </c>
      <c r="D481">
        <v>-0.11</v>
      </c>
      <c r="E481">
        <v>-0.11</v>
      </c>
      <c r="F481">
        <v>0.02</v>
      </c>
      <c r="G481">
        <v>4.3999999999999997E-2</v>
      </c>
      <c r="H481">
        <v>0.02</v>
      </c>
      <c r="I481">
        <v>1.06</v>
      </c>
      <c r="J481">
        <v>1.0900000000000001</v>
      </c>
      <c r="K481">
        <v>1.06</v>
      </c>
      <c r="L481">
        <v>0.09</v>
      </c>
      <c r="M481">
        <v>0.3</v>
      </c>
      <c r="N481">
        <v>0.09</v>
      </c>
      <c r="O481">
        <v>1845</v>
      </c>
      <c r="P481">
        <v>15</v>
      </c>
      <c r="Q481">
        <v>0.08</v>
      </c>
      <c r="R481">
        <v>0.06</v>
      </c>
      <c r="S481">
        <v>15</v>
      </c>
      <c r="T481">
        <v>3.6</v>
      </c>
      <c r="U481">
        <v>3.003108056795627</v>
      </c>
      <c r="V481">
        <v>0.1928983025945725</v>
      </c>
      <c r="W481">
        <v>0.93779930533990441</v>
      </c>
      <c r="X481">
        <v>0.23061451643360201</v>
      </c>
      <c r="Y481">
        <v>0.22507183328157709</v>
      </c>
      <c r="Z481">
        <v>4.5304314267628244E-3</v>
      </c>
      <c r="AA481">
        <v>2.8294938390562609E-2</v>
      </c>
      <c r="AB481">
        <v>4.1286761870310273E-2</v>
      </c>
      <c r="AC481">
        <v>6.3397260273972602</v>
      </c>
      <c r="AD481">
        <v>3.4</v>
      </c>
      <c r="AE481" s="13" t="s">
        <v>109</v>
      </c>
    </row>
    <row r="482" spans="1:31">
      <c r="A482" t="s">
        <v>936</v>
      </c>
      <c r="B482" t="s">
        <v>937</v>
      </c>
      <c r="C482">
        <v>0.12</v>
      </c>
      <c r="D482">
        <v>0.16</v>
      </c>
      <c r="E482">
        <v>0.12</v>
      </c>
      <c r="F482">
        <v>0.05</v>
      </c>
      <c r="G482">
        <v>0.05</v>
      </c>
      <c r="H482">
        <v>0.05</v>
      </c>
      <c r="I482">
        <v>0.85</v>
      </c>
      <c r="J482">
        <v>0.93</v>
      </c>
      <c r="K482">
        <v>0.85</v>
      </c>
      <c r="L482">
        <v>7.0000000000000007E-2</v>
      </c>
      <c r="N482">
        <v>7.0000000000000007E-2</v>
      </c>
      <c r="O482">
        <v>3.4375200000000001</v>
      </c>
      <c r="P482">
        <v>8.2389999999999998E-3</v>
      </c>
      <c r="Q482">
        <v>4.07E-2</v>
      </c>
      <c r="R482">
        <v>3.7900000000000003E-2</v>
      </c>
      <c r="S482">
        <v>66.260000000000005</v>
      </c>
      <c r="T482">
        <v>2.83</v>
      </c>
      <c r="U482">
        <v>4.2133101281549713E-2</v>
      </c>
      <c r="V482">
        <v>1.170365061058228E-3</v>
      </c>
      <c r="W482">
        <v>0.4453748578913504</v>
      </c>
      <c r="X482">
        <v>2.489334035459894E-2</v>
      </c>
      <c r="Y482">
        <v>2.643174230809201E-3</v>
      </c>
      <c r="Z482">
        <v>6.8814398316982583E-4</v>
      </c>
      <c r="AA482">
        <v>8.6207703364371076E-6</v>
      </c>
      <c r="AB482">
        <v>2.4743047660630579E-2</v>
      </c>
      <c r="AC482">
        <v>1.098630136986301</v>
      </c>
      <c r="AD482">
        <v>3.3</v>
      </c>
      <c r="AE482" s="13" t="s">
        <v>100</v>
      </c>
    </row>
    <row r="483" spans="1:31">
      <c r="A483" t="s">
        <v>938</v>
      </c>
      <c r="B483" t="s">
        <v>939</v>
      </c>
      <c r="C483">
        <v>0.33</v>
      </c>
      <c r="D483">
        <v>0.22</v>
      </c>
      <c r="E483">
        <v>0.33</v>
      </c>
      <c r="F483">
        <v>0.05</v>
      </c>
      <c r="H483">
        <v>0.05</v>
      </c>
      <c r="I483">
        <v>1.33</v>
      </c>
      <c r="J483">
        <v>1.2</v>
      </c>
      <c r="K483">
        <v>1.33</v>
      </c>
      <c r="L483">
        <v>0.2</v>
      </c>
      <c r="M483">
        <v>0.1</v>
      </c>
      <c r="N483">
        <v>0.2</v>
      </c>
      <c r="O483">
        <v>415.2</v>
      </c>
      <c r="P483">
        <v>0.5</v>
      </c>
      <c r="Q483">
        <v>5.8000000000000003E-2</v>
      </c>
      <c r="R483">
        <v>0.05</v>
      </c>
      <c r="S483">
        <v>32.200000000000003</v>
      </c>
      <c r="T483">
        <v>1.4</v>
      </c>
      <c r="U483">
        <v>1.1948373885351371</v>
      </c>
      <c r="V483">
        <v>3.2184431564682578E-2</v>
      </c>
      <c r="W483">
        <v>1.375347428369426</v>
      </c>
      <c r="X483">
        <v>9.5170712092055798E-2</v>
      </c>
      <c r="Y483">
        <v>5.9797714276931577E-2</v>
      </c>
      <c r="Z483">
        <v>3.5612167454768359E-3</v>
      </c>
      <c r="AA483">
        <v>1.177981913265101E-3</v>
      </c>
      <c r="AB483">
        <v>7.3943410127388531E-2</v>
      </c>
      <c r="AC483" s="2"/>
      <c r="AD483" s="2"/>
      <c r="AE483" s="13" t="s">
        <v>25</v>
      </c>
    </row>
    <row r="484" spans="1:31">
      <c r="A484" t="s">
        <v>940</v>
      </c>
      <c r="B484" t="s">
        <v>941</v>
      </c>
      <c r="C484">
        <v>-0.11</v>
      </c>
      <c r="E484">
        <v>-0.11</v>
      </c>
      <c r="F484">
        <v>0.02</v>
      </c>
      <c r="H484">
        <v>0.02</v>
      </c>
      <c r="I484">
        <v>0.94</v>
      </c>
      <c r="K484">
        <v>0.94</v>
      </c>
      <c r="L484">
        <v>7.0000000000000007E-2</v>
      </c>
      <c r="N484">
        <v>7.0000000000000007E-2</v>
      </c>
      <c r="O484">
        <v>2208</v>
      </c>
      <c r="P484">
        <v>66</v>
      </c>
      <c r="Q484">
        <v>0.12</v>
      </c>
      <c r="R484">
        <v>0.06</v>
      </c>
      <c r="S484">
        <v>23.7</v>
      </c>
      <c r="T484">
        <v>1.9</v>
      </c>
      <c r="U484">
        <v>3.252221283206258</v>
      </c>
      <c r="V484">
        <v>0.1035245375261757</v>
      </c>
      <c r="W484">
        <v>1.446195840395792</v>
      </c>
      <c r="X484">
        <v>0.1375357336198314</v>
      </c>
      <c r="Y484">
        <v>0.1159397509178061</v>
      </c>
      <c r="Z484">
        <v>1.0564742340553671E-2</v>
      </c>
      <c r="AA484">
        <v>1.440956000394359E-2</v>
      </c>
      <c r="AB484">
        <v>7.1796956615393911E-2</v>
      </c>
      <c r="AC484">
        <v>12.87671232876712</v>
      </c>
      <c r="AD484">
        <v>6.69</v>
      </c>
      <c r="AE484" s="13" t="s">
        <v>115</v>
      </c>
    </row>
    <row r="485" spans="1:31">
      <c r="A485" t="s">
        <v>942</v>
      </c>
      <c r="B485" t="s">
        <v>943</v>
      </c>
      <c r="C485">
        <v>0.26</v>
      </c>
      <c r="D485">
        <v>0.3</v>
      </c>
      <c r="E485">
        <v>0.26</v>
      </c>
      <c r="F485">
        <v>0.1</v>
      </c>
      <c r="G485">
        <v>7.0000000000000007E-2</v>
      </c>
      <c r="H485">
        <v>0.1</v>
      </c>
      <c r="I485">
        <v>0.88</v>
      </c>
      <c r="J485">
        <v>0.8</v>
      </c>
      <c r="K485">
        <v>0.88</v>
      </c>
      <c r="L485">
        <v>0.17</v>
      </c>
      <c r="N485">
        <v>0.17</v>
      </c>
      <c r="O485">
        <v>18.02</v>
      </c>
      <c r="P485">
        <v>1.4999999999999999E-2</v>
      </c>
      <c r="Q485">
        <v>4.7E-2</v>
      </c>
      <c r="R485">
        <v>0.01</v>
      </c>
      <c r="S485">
        <v>59.8</v>
      </c>
      <c r="T485">
        <v>0.69500000000000006</v>
      </c>
      <c r="U485">
        <v>0.12734481061656119</v>
      </c>
      <c r="V485">
        <v>9.4884943657196248E-3</v>
      </c>
      <c r="W485">
        <v>0.6711640218019741</v>
      </c>
      <c r="X485">
        <v>0.1001836250776611</v>
      </c>
      <c r="Y485">
        <v>5.7759382254903109E-3</v>
      </c>
      <c r="Z485">
        <v>2.6372951110253099E-4</v>
      </c>
      <c r="AA485">
        <v>8.7046271538595868E-5</v>
      </c>
      <c r="AB485">
        <v>0.100016599327353</v>
      </c>
      <c r="AC485">
        <v>1.1041095890410959</v>
      </c>
      <c r="AD485">
        <v>4</v>
      </c>
      <c r="AE485" s="13" t="s">
        <v>100</v>
      </c>
    </row>
    <row r="486" spans="1:31">
      <c r="A486" t="s">
        <v>944</v>
      </c>
      <c r="B486" t="s">
        <v>943</v>
      </c>
      <c r="C486">
        <v>0.26</v>
      </c>
      <c r="D486">
        <v>0.3</v>
      </c>
      <c r="E486">
        <v>0.26</v>
      </c>
      <c r="F486">
        <v>0.1</v>
      </c>
      <c r="G486">
        <v>7.0000000000000007E-2</v>
      </c>
      <c r="H486">
        <v>0.1</v>
      </c>
      <c r="I486">
        <v>0.88</v>
      </c>
      <c r="J486">
        <v>0.8</v>
      </c>
      <c r="K486">
        <v>0.88</v>
      </c>
      <c r="L486">
        <v>0.17</v>
      </c>
      <c r="N486">
        <v>0.17</v>
      </c>
      <c r="O486">
        <v>36.07</v>
      </c>
      <c r="P486">
        <v>0.17499999999999999</v>
      </c>
      <c r="Q486">
        <v>1.4999999999999999E-2</v>
      </c>
      <c r="R486">
        <v>1.0999999999999999E-2</v>
      </c>
      <c r="S486">
        <v>11.57</v>
      </c>
      <c r="T486">
        <v>2.84</v>
      </c>
      <c r="U486">
        <v>0.20483134148144949</v>
      </c>
      <c r="V486">
        <v>1.3202943527190199E-2</v>
      </c>
      <c r="W486">
        <v>4.9246918522654918E-3</v>
      </c>
      <c r="X486">
        <v>1.270066044952398E-2</v>
      </c>
      <c r="Y486">
        <v>1.2684812346744449E-2</v>
      </c>
      <c r="Z486">
        <v>8.1275702595464619E-7</v>
      </c>
      <c r="AA486">
        <v>7.0541284271430696E-6</v>
      </c>
      <c r="AB486">
        <v>6.3424061733722246E-4</v>
      </c>
      <c r="AC486" s="2"/>
      <c r="AD486" s="2"/>
      <c r="AE486" s="13" t="s">
        <v>100</v>
      </c>
    </row>
    <row r="487" spans="1:31">
      <c r="A487" t="s">
        <v>945</v>
      </c>
      <c r="B487" t="s">
        <v>943</v>
      </c>
      <c r="C487">
        <v>0.26</v>
      </c>
      <c r="D487">
        <v>0.3</v>
      </c>
      <c r="E487">
        <v>0.26</v>
      </c>
      <c r="F487">
        <v>0.1</v>
      </c>
      <c r="G487">
        <v>7.0000000000000007E-2</v>
      </c>
      <c r="H487">
        <v>0.1</v>
      </c>
      <c r="I487">
        <v>0.88</v>
      </c>
      <c r="J487">
        <v>0.8</v>
      </c>
      <c r="K487">
        <v>0.88</v>
      </c>
      <c r="L487">
        <v>0.17</v>
      </c>
      <c r="N487">
        <v>0.17</v>
      </c>
      <c r="O487">
        <v>5174</v>
      </c>
      <c r="P487">
        <v>126.5</v>
      </c>
      <c r="Q487">
        <v>0.38900000000000001</v>
      </c>
      <c r="R487">
        <v>5.8500000000000003E-2</v>
      </c>
      <c r="S487">
        <v>79.760000000000005</v>
      </c>
      <c r="T487">
        <v>8.8249999999999993</v>
      </c>
      <c r="U487">
        <v>5.6128477755151298</v>
      </c>
      <c r="V487">
        <v>0.38331164898707859</v>
      </c>
      <c r="W487">
        <v>2.375161144546983E-2</v>
      </c>
      <c r="X487">
        <v>6.1258724502807997E-2</v>
      </c>
      <c r="Y487">
        <v>6.1178393117119242E-2</v>
      </c>
      <c r="Z487">
        <v>6.3687630524477952E-4</v>
      </c>
      <c r="AA487">
        <v>2.7007856076056102E-4</v>
      </c>
      <c r="AB487">
        <v>3.0589196558559631E-3</v>
      </c>
      <c r="AC487" s="2"/>
      <c r="AD487" s="2"/>
      <c r="AE487" s="13" t="s">
        <v>100</v>
      </c>
    </row>
    <row r="488" spans="1:31">
      <c r="A488" t="s">
        <v>946</v>
      </c>
      <c r="B488" t="s">
        <v>947</v>
      </c>
      <c r="C488">
        <v>0.21</v>
      </c>
      <c r="D488">
        <v>0.24</v>
      </c>
      <c r="E488">
        <v>0.21</v>
      </c>
      <c r="F488">
        <v>0.02</v>
      </c>
      <c r="H488">
        <v>0.02</v>
      </c>
      <c r="I488">
        <v>1</v>
      </c>
      <c r="J488">
        <v>1.24</v>
      </c>
      <c r="K488">
        <v>1</v>
      </c>
      <c r="L488">
        <v>0.08</v>
      </c>
      <c r="N488">
        <v>0.08</v>
      </c>
      <c r="O488">
        <v>383</v>
      </c>
      <c r="P488">
        <v>2</v>
      </c>
      <c r="Q488">
        <v>7.0000000000000007E-2</v>
      </c>
      <c r="R488">
        <v>0.04</v>
      </c>
      <c r="S488">
        <v>163.5</v>
      </c>
      <c r="T488">
        <v>3</v>
      </c>
      <c r="U488">
        <v>1.025410035945671</v>
      </c>
      <c r="V488">
        <v>2.4196656454575621E-2</v>
      </c>
      <c r="W488">
        <v>5.8129613458152392</v>
      </c>
      <c r="X488">
        <v>0.29179706484648682</v>
      </c>
      <c r="Y488">
        <v>0.10665984120761909</v>
      </c>
      <c r="Z488">
        <v>8.7412952568650237E-3</v>
      </c>
      <c r="AA488">
        <v>1.0225085920519329E-2</v>
      </c>
      <c r="AB488">
        <v>0.27127152947137778</v>
      </c>
      <c r="AC488">
        <v>8.1397260273972609</v>
      </c>
      <c r="AD488">
        <v>7.33</v>
      </c>
      <c r="AE488" s="13" t="s">
        <v>292</v>
      </c>
    </row>
    <row r="489" spans="1:31">
      <c r="A489" t="s">
        <v>948</v>
      </c>
      <c r="B489" t="s">
        <v>949</v>
      </c>
      <c r="C489">
        <v>0.36</v>
      </c>
      <c r="D489">
        <v>0.36</v>
      </c>
      <c r="E489">
        <v>0.36</v>
      </c>
      <c r="F489">
        <v>0.02</v>
      </c>
      <c r="G489">
        <v>0.03</v>
      </c>
      <c r="H489">
        <v>0.02</v>
      </c>
      <c r="I489">
        <v>1.17</v>
      </c>
      <c r="J489">
        <v>1.06</v>
      </c>
      <c r="K489">
        <v>1.17</v>
      </c>
      <c r="L489">
        <v>0.11</v>
      </c>
      <c r="N489">
        <v>0.11</v>
      </c>
      <c r="O489">
        <v>1116</v>
      </c>
      <c r="P489">
        <v>26</v>
      </c>
      <c r="Q489">
        <v>0.81</v>
      </c>
      <c r="R489">
        <v>0.02</v>
      </c>
      <c r="S489">
        <v>37.299999999999997</v>
      </c>
      <c r="T489">
        <v>3</v>
      </c>
      <c r="U489">
        <v>2.213435561721953</v>
      </c>
      <c r="V489">
        <v>6.1408532803773973E-2</v>
      </c>
      <c r="W489">
        <v>1.232144945921706</v>
      </c>
      <c r="X489">
        <v>0.15309780989551239</v>
      </c>
      <c r="Y489">
        <v>9.9100129698796738E-2</v>
      </c>
      <c r="Z489">
        <v>0.1015740308719988</v>
      </c>
      <c r="AA489">
        <v>9.5686286122952068E-3</v>
      </c>
      <c r="AB489">
        <v>5.6650342341227858E-2</v>
      </c>
      <c r="AC489">
        <v>5.4493150684931511</v>
      </c>
      <c r="AD489">
        <v>2.19</v>
      </c>
      <c r="AE489" s="13" t="s">
        <v>109</v>
      </c>
    </row>
    <row r="490" spans="1:31">
      <c r="A490" t="s">
        <v>950</v>
      </c>
      <c r="B490" t="s">
        <v>951</v>
      </c>
      <c r="C490">
        <v>-0.75</v>
      </c>
      <c r="D490">
        <v>-0.75</v>
      </c>
      <c r="E490">
        <v>-0.75</v>
      </c>
      <c r="F490">
        <v>0.12</v>
      </c>
      <c r="G490">
        <v>0.12</v>
      </c>
      <c r="H490">
        <v>0.12</v>
      </c>
      <c r="I490">
        <v>0.69</v>
      </c>
      <c r="J490">
        <v>0.68</v>
      </c>
      <c r="K490">
        <v>0.69</v>
      </c>
      <c r="L490">
        <v>0.06</v>
      </c>
      <c r="M490">
        <v>0.06</v>
      </c>
      <c r="N490">
        <v>0.06</v>
      </c>
      <c r="O490">
        <v>2558</v>
      </c>
      <c r="P490">
        <v>8</v>
      </c>
      <c r="Q490">
        <v>0.57700000000000007</v>
      </c>
      <c r="R490">
        <v>1.0999999999999999E-2</v>
      </c>
      <c r="S490">
        <v>1243</v>
      </c>
      <c r="T490">
        <v>25</v>
      </c>
      <c r="U490">
        <v>3.236096626388751</v>
      </c>
      <c r="V490">
        <v>9.404225402669919E-2</v>
      </c>
      <c r="W490">
        <v>53.329423481150833</v>
      </c>
      <c r="X490">
        <v>3.30502809250717</v>
      </c>
      <c r="Y490">
        <v>1.0511431015995141</v>
      </c>
      <c r="Z490">
        <v>0.50741502903718527</v>
      </c>
      <c r="AA490">
        <v>5.559491632124143E-2</v>
      </c>
      <c r="AB490">
        <v>3.09156078151599</v>
      </c>
      <c r="AC490">
        <v>7.536986301369863</v>
      </c>
      <c r="AD490">
        <v>4.7</v>
      </c>
      <c r="AE490" s="13" t="s">
        <v>129</v>
      </c>
    </row>
    <row r="491" spans="1:31">
      <c r="A491" t="s">
        <v>952</v>
      </c>
      <c r="B491" t="s">
        <v>953</v>
      </c>
      <c r="C491">
        <v>0.04</v>
      </c>
      <c r="D491">
        <v>0.13</v>
      </c>
      <c r="E491">
        <v>0.04</v>
      </c>
      <c r="F491">
        <v>0.06</v>
      </c>
      <c r="G491">
        <v>0.01</v>
      </c>
      <c r="H491">
        <v>0.06</v>
      </c>
      <c r="I491">
        <v>0.8</v>
      </c>
      <c r="J491">
        <v>0.7340000000000001</v>
      </c>
      <c r="K491">
        <v>0.8</v>
      </c>
      <c r="L491">
        <v>0.14000000000000001</v>
      </c>
      <c r="M491">
        <v>3.4000000000000002E-2</v>
      </c>
      <c r="N491">
        <v>0.14000000000000001</v>
      </c>
      <c r="O491">
        <v>6.0880999999999998</v>
      </c>
      <c r="P491">
        <v>1.8E-3</v>
      </c>
      <c r="Q491">
        <v>8.5999999999999993E-2</v>
      </c>
      <c r="R491">
        <v>1.9E-2</v>
      </c>
      <c r="S491">
        <v>125.8</v>
      </c>
      <c r="T491">
        <v>2.2999999999999998</v>
      </c>
      <c r="U491">
        <v>6.1350575270999012E-2</v>
      </c>
      <c r="V491">
        <v>4.6813848156438296E-3</v>
      </c>
      <c r="W491">
        <v>0.99424052641618232</v>
      </c>
      <c r="X491">
        <v>0.1528252615185795</v>
      </c>
      <c r="Y491">
        <v>1.817768847978711E-2</v>
      </c>
      <c r="Z491">
        <v>1.6366940090550119E-3</v>
      </c>
      <c r="AA491">
        <v>9.7985301793615344E-5</v>
      </c>
      <c r="AB491">
        <v>0.15173148595909611</v>
      </c>
      <c r="AC491">
        <v>0.53150684931506853</v>
      </c>
      <c r="AD491">
        <v>89.5</v>
      </c>
      <c r="AE491" s="13" t="s">
        <v>137</v>
      </c>
    </row>
    <row r="492" spans="1:31">
      <c r="A492" t="s">
        <v>954</v>
      </c>
      <c r="B492" t="s">
        <v>955</v>
      </c>
      <c r="C492">
        <v>-0.21</v>
      </c>
      <c r="D492">
        <v>-0.11</v>
      </c>
      <c r="E492">
        <v>-0.21</v>
      </c>
      <c r="F492">
        <v>0.02</v>
      </c>
      <c r="G492">
        <v>0.03</v>
      </c>
      <c r="H492">
        <v>0.02</v>
      </c>
      <c r="I492">
        <v>1.67</v>
      </c>
      <c r="J492">
        <v>1.74</v>
      </c>
      <c r="K492">
        <v>1.67</v>
      </c>
      <c r="L492">
        <v>0.16</v>
      </c>
      <c r="M492">
        <v>0.12</v>
      </c>
      <c r="N492">
        <v>0.16</v>
      </c>
      <c r="O492">
        <v>387.1</v>
      </c>
      <c r="P492">
        <v>4.2</v>
      </c>
      <c r="Q492">
        <v>0.16800000000000001</v>
      </c>
      <c r="R492">
        <v>6.8000000000000005E-2</v>
      </c>
      <c r="S492">
        <v>33.5</v>
      </c>
      <c r="T492">
        <v>2.2000000000000002</v>
      </c>
      <c r="U492">
        <v>1.316797168107851</v>
      </c>
      <c r="V492">
        <v>4.3926585397533573E-2</v>
      </c>
      <c r="W492">
        <v>1.898059386490478</v>
      </c>
      <c r="X492">
        <v>0.17786989978727799</v>
      </c>
      <c r="Y492">
        <v>0.12464867612773289</v>
      </c>
      <c r="Z492">
        <v>2.2969468668837281E-2</v>
      </c>
      <c r="AA492">
        <v>5.5570497839211447E-3</v>
      </c>
      <c r="AB492">
        <v>0.12466728318492459</v>
      </c>
      <c r="AC492">
        <v>3.5424657534246582</v>
      </c>
      <c r="AD492">
        <v>6.1</v>
      </c>
      <c r="AE492" s="13" t="s">
        <v>25</v>
      </c>
    </row>
    <row r="493" spans="1:31">
      <c r="A493" t="s">
        <v>956</v>
      </c>
      <c r="B493" t="s">
        <v>957</v>
      </c>
      <c r="C493">
        <v>-0.24</v>
      </c>
      <c r="D493">
        <v>-0.24</v>
      </c>
      <c r="E493">
        <v>-0.24</v>
      </c>
      <c r="F493">
        <v>0.02</v>
      </c>
      <c r="G493">
        <v>0.02</v>
      </c>
      <c r="H493">
        <v>0.02</v>
      </c>
      <c r="I493">
        <v>0.86</v>
      </c>
      <c r="J493">
        <v>0.85</v>
      </c>
      <c r="K493">
        <v>0.86</v>
      </c>
      <c r="L493">
        <v>0.06</v>
      </c>
      <c r="M493">
        <v>0.08</v>
      </c>
      <c r="N493">
        <v>0.06</v>
      </c>
      <c r="O493">
        <v>1362.3</v>
      </c>
      <c r="P493">
        <v>4.3</v>
      </c>
      <c r="Q493">
        <v>0.45900000000000002</v>
      </c>
      <c r="R493">
        <v>8.0000000000000002E-3</v>
      </c>
      <c r="S493">
        <v>56.4</v>
      </c>
      <c r="T493">
        <v>0.9</v>
      </c>
      <c r="U493">
        <v>2.2881583626062549</v>
      </c>
      <c r="V493">
        <v>5.343037899989931E-2</v>
      </c>
      <c r="W493">
        <v>3.9868911593844363E-2</v>
      </c>
      <c r="X493">
        <v>2.5585202588897819E-3</v>
      </c>
      <c r="Y493">
        <v>1.752479630498653E-3</v>
      </c>
      <c r="Z493">
        <v>1.8547462226627831E-4</v>
      </c>
      <c r="AA493">
        <v>4.1947764773674629E-5</v>
      </c>
      <c r="AB493">
        <v>1.8543679811090399E-3</v>
      </c>
      <c r="AC493">
        <v>4.41</v>
      </c>
      <c r="AD493">
        <v>3.93</v>
      </c>
      <c r="AE493" s="13" t="s">
        <v>700</v>
      </c>
    </row>
    <row r="494" spans="1:31">
      <c r="A494" t="s">
        <v>958</v>
      </c>
      <c r="B494" t="s">
        <v>959</v>
      </c>
      <c r="C494">
        <v>-0.14000000000000001</v>
      </c>
      <c r="D494">
        <v>-0.11</v>
      </c>
      <c r="E494">
        <v>-0.14000000000000001</v>
      </c>
      <c r="F494">
        <v>0.01</v>
      </c>
      <c r="G494">
        <v>0.02</v>
      </c>
      <c r="H494">
        <v>0.01</v>
      </c>
      <c r="I494">
        <v>0.87</v>
      </c>
      <c r="J494">
        <v>0.9</v>
      </c>
      <c r="K494">
        <v>0.87</v>
      </c>
      <c r="L494">
        <v>0.06</v>
      </c>
      <c r="N494">
        <v>0.06</v>
      </c>
      <c r="O494">
        <v>2443</v>
      </c>
      <c r="P494">
        <v>117</v>
      </c>
      <c r="Q494">
        <v>0.08</v>
      </c>
      <c r="R494">
        <v>0.03</v>
      </c>
      <c r="S494">
        <v>41.3</v>
      </c>
      <c r="T494">
        <v>2.9</v>
      </c>
      <c r="U494">
        <v>3.390471925184634</v>
      </c>
      <c r="V494">
        <v>0.1681195593935447</v>
      </c>
      <c r="W494">
        <v>2.4855356105295292</v>
      </c>
      <c r="X494">
        <v>0.2159217268870581</v>
      </c>
      <c r="Y494">
        <v>0.17452913487979749</v>
      </c>
      <c r="Z494">
        <v>1.100680020765895E-2</v>
      </c>
      <c r="AA494">
        <v>5.4601068808194077E-2</v>
      </c>
      <c r="AB494">
        <v>0.114277499334691</v>
      </c>
      <c r="AC494">
        <v>5.441095890410959</v>
      </c>
      <c r="AD494">
        <v>1.6</v>
      </c>
      <c r="AE494" s="13" t="s">
        <v>109</v>
      </c>
    </row>
    <row r="495" spans="1:31">
      <c r="A495" t="s">
        <v>960</v>
      </c>
      <c r="B495" t="s">
        <v>961</v>
      </c>
      <c r="C495">
        <v>0</v>
      </c>
      <c r="D495">
        <v>0</v>
      </c>
      <c r="E495">
        <v>0</v>
      </c>
      <c r="F495">
        <v>0.04</v>
      </c>
      <c r="G495">
        <v>0.04</v>
      </c>
      <c r="H495">
        <v>0.04</v>
      </c>
      <c r="I495">
        <v>2.23</v>
      </c>
      <c r="J495">
        <v>2.54</v>
      </c>
      <c r="K495">
        <v>2.23</v>
      </c>
      <c r="L495">
        <v>0.2</v>
      </c>
      <c r="M495">
        <v>0.105</v>
      </c>
      <c r="N495">
        <v>0.2</v>
      </c>
      <c r="O495">
        <v>311.60000000000002</v>
      </c>
      <c r="P495">
        <v>1.8</v>
      </c>
      <c r="Q495">
        <v>0.129</v>
      </c>
      <c r="R495">
        <v>9.1999999999999998E-2</v>
      </c>
      <c r="S495">
        <v>26.33</v>
      </c>
      <c r="T495">
        <v>3.6</v>
      </c>
      <c r="U495">
        <v>1.227856542238752</v>
      </c>
      <c r="V495">
        <v>1.834485922654492E-2</v>
      </c>
      <c r="W495">
        <v>1.6209589780728331</v>
      </c>
      <c r="X495">
        <v>0.22737939169463811</v>
      </c>
      <c r="Y495">
        <v>0.22162750934531711</v>
      </c>
      <c r="Z495">
        <v>1.9563090541468969E-2</v>
      </c>
      <c r="AA495">
        <v>3.121230381398268E-3</v>
      </c>
      <c r="AB495">
        <v>4.6799340574281263E-2</v>
      </c>
      <c r="AC495">
        <v>8.8219178082191778</v>
      </c>
      <c r="AD495">
        <v>12.4</v>
      </c>
      <c r="AE495" s="13" t="s">
        <v>962</v>
      </c>
    </row>
    <row r="496" spans="1:31" s="7" customFormat="1">
      <c r="A496" s="7" t="s">
        <v>963</v>
      </c>
      <c r="B496" s="7" t="s">
        <v>964</v>
      </c>
      <c r="O496" s="7">
        <v>1481</v>
      </c>
      <c r="P496" s="7">
        <v>22</v>
      </c>
      <c r="Q496" s="7">
        <v>0.33</v>
      </c>
      <c r="R496" s="7">
        <v>0.15</v>
      </c>
      <c r="U496" s="7">
        <v>0</v>
      </c>
      <c r="W496" s="7">
        <v>0</v>
      </c>
      <c r="Y496" s="7">
        <v>0</v>
      </c>
      <c r="Z496" s="7">
        <v>0</v>
      </c>
      <c r="AA496" s="7">
        <v>0</v>
      </c>
      <c r="AC496" s="7">
        <v>14.260273972602739</v>
      </c>
      <c r="AD496" s="7">
        <v>0.72</v>
      </c>
      <c r="AE496" s="11"/>
    </row>
    <row r="497" spans="1:31">
      <c r="A497" t="s">
        <v>965</v>
      </c>
      <c r="B497" t="s">
        <v>966</v>
      </c>
      <c r="C497">
        <v>0.37</v>
      </c>
      <c r="D497">
        <v>0.33</v>
      </c>
      <c r="E497">
        <v>0.37</v>
      </c>
      <c r="F497">
        <v>0.03</v>
      </c>
      <c r="G497">
        <v>0.05</v>
      </c>
      <c r="H497">
        <v>0.03</v>
      </c>
      <c r="I497">
        <v>1.06</v>
      </c>
      <c r="J497">
        <v>1.05</v>
      </c>
      <c r="K497">
        <v>1.06</v>
      </c>
      <c r="L497">
        <v>0.09</v>
      </c>
      <c r="M497">
        <v>0.08</v>
      </c>
      <c r="N497">
        <v>0.09</v>
      </c>
      <c r="O497">
        <v>2532.5</v>
      </c>
      <c r="P497">
        <v>10.6</v>
      </c>
      <c r="Q497">
        <v>0.18</v>
      </c>
      <c r="R497">
        <v>1.4E-2</v>
      </c>
      <c r="S497">
        <v>126.1</v>
      </c>
      <c r="T497">
        <v>1.9</v>
      </c>
      <c r="U497">
        <v>3.6974373678898318</v>
      </c>
      <c r="V497">
        <v>9.4468260332246076E-2</v>
      </c>
      <c r="W497">
        <v>8.5770106157753307</v>
      </c>
      <c r="X497">
        <v>0.45518785408588502</v>
      </c>
      <c r="Y497">
        <v>0.12923330824720961</v>
      </c>
      <c r="Z497">
        <v>2.3535481006370072E-2</v>
      </c>
      <c r="AA497">
        <v>1.1966609085517421E-2</v>
      </c>
      <c r="AB497">
        <v>0.43565768207112782</v>
      </c>
      <c r="AC497">
        <v>6</v>
      </c>
      <c r="AD497">
        <v>10</v>
      </c>
      <c r="AE497" s="13" t="s">
        <v>109</v>
      </c>
    </row>
    <row r="498" spans="1:31">
      <c r="A498" t="s">
        <v>967</v>
      </c>
      <c r="B498" t="s">
        <v>966</v>
      </c>
      <c r="C498">
        <v>0.37</v>
      </c>
      <c r="D498">
        <v>0.33</v>
      </c>
      <c r="E498">
        <v>0.37</v>
      </c>
      <c r="F498">
        <v>0.03</v>
      </c>
      <c r="G498">
        <v>0.05</v>
      </c>
      <c r="H498">
        <v>0.03</v>
      </c>
      <c r="I498">
        <v>1.06</v>
      </c>
      <c r="J498">
        <v>1.05</v>
      </c>
      <c r="K498">
        <v>1.06</v>
      </c>
      <c r="L498">
        <v>0.09</v>
      </c>
      <c r="M498">
        <v>0.08</v>
      </c>
      <c r="N498">
        <v>0.09</v>
      </c>
      <c r="O498">
        <v>6921</v>
      </c>
      <c r="P498">
        <v>621</v>
      </c>
      <c r="Q498">
        <v>0.35</v>
      </c>
      <c r="R498">
        <v>0.1</v>
      </c>
      <c r="S498">
        <v>35.799999999999997</v>
      </c>
      <c r="T498">
        <v>3.4</v>
      </c>
      <c r="U498">
        <v>7.2273722332953971</v>
      </c>
      <c r="V498">
        <v>0.46967829744850842</v>
      </c>
      <c r="W498">
        <v>3.2476251369675571</v>
      </c>
      <c r="X498">
        <v>0.38543073588199561</v>
      </c>
      <c r="Y498">
        <v>0.30843367222596901</v>
      </c>
      <c r="Z498">
        <v>0.1295349057479937</v>
      </c>
      <c r="AA498">
        <v>9.7133131534790446E-2</v>
      </c>
      <c r="AB498">
        <v>0.16495873711581241</v>
      </c>
      <c r="AC498" s="2"/>
      <c r="AD498" s="2"/>
      <c r="AE498" s="13" t="s">
        <v>109</v>
      </c>
    </row>
    <row r="499" spans="1:31" s="7" customFormat="1">
      <c r="A499" s="7" t="s">
        <v>968</v>
      </c>
      <c r="B499" s="7" t="s">
        <v>969</v>
      </c>
      <c r="O499" s="7">
        <v>990.7</v>
      </c>
      <c r="P499" s="7">
        <v>5.6</v>
      </c>
      <c r="Q499" s="7">
        <v>0.83799999999999997</v>
      </c>
      <c r="R499" s="7">
        <v>8.0999999999999996E-3</v>
      </c>
      <c r="U499" s="7">
        <v>0</v>
      </c>
      <c r="W499" s="7">
        <v>0</v>
      </c>
      <c r="Y499" s="7">
        <v>0</v>
      </c>
      <c r="Z499" s="7">
        <v>0</v>
      </c>
      <c r="AA499" s="7">
        <v>0</v>
      </c>
      <c r="AC499" s="7">
        <v>3.9367123287671242</v>
      </c>
      <c r="AD499" s="7">
        <v>14.09</v>
      </c>
      <c r="AE499" s="11"/>
    </row>
    <row r="500" spans="1:31" s="7" customFormat="1">
      <c r="A500" s="7" t="s">
        <v>970</v>
      </c>
      <c r="B500" s="7" t="s">
        <v>971</v>
      </c>
      <c r="O500" s="7">
        <v>15.077999999999999</v>
      </c>
      <c r="P500" s="7">
        <v>2.9999999999999997E-4</v>
      </c>
      <c r="Q500" s="7">
        <v>0.25</v>
      </c>
      <c r="R500" s="7">
        <v>1E-3</v>
      </c>
      <c r="U500" s="7">
        <v>0</v>
      </c>
      <c r="W500" s="7">
        <v>0</v>
      </c>
      <c r="Y500" s="7">
        <v>0</v>
      </c>
      <c r="Z500" s="7">
        <v>0</v>
      </c>
      <c r="AA500" s="7">
        <v>0</v>
      </c>
      <c r="AE500" s="11"/>
    </row>
    <row r="501" spans="1:31" s="7" customFormat="1">
      <c r="A501" s="7" t="s">
        <v>972</v>
      </c>
      <c r="B501" s="7" t="s">
        <v>973</v>
      </c>
      <c r="O501" s="7">
        <v>2073.6</v>
      </c>
      <c r="P501" s="7">
        <v>2.95</v>
      </c>
      <c r="Q501" s="7">
        <v>0.53200000000000003</v>
      </c>
      <c r="R501" s="7">
        <v>4.0000000000000001E-3</v>
      </c>
      <c r="U501" s="7">
        <v>0</v>
      </c>
      <c r="W501" s="7">
        <v>0</v>
      </c>
      <c r="Y501" s="7">
        <v>0</v>
      </c>
      <c r="Z501" s="7">
        <v>0</v>
      </c>
      <c r="AA501" s="7">
        <v>0</v>
      </c>
      <c r="AE501" s="11"/>
    </row>
    <row r="502" spans="1:31">
      <c r="A502" t="s">
        <v>974</v>
      </c>
      <c r="B502" t="s">
        <v>975</v>
      </c>
      <c r="C502">
        <v>0.28000000000000003</v>
      </c>
      <c r="D502">
        <v>0.24299999999999999</v>
      </c>
      <c r="E502">
        <v>0.28000000000000003</v>
      </c>
      <c r="F502">
        <v>0.02</v>
      </c>
      <c r="G502">
        <v>0.04</v>
      </c>
      <c r="H502">
        <v>0.02</v>
      </c>
      <c r="I502">
        <v>1.22</v>
      </c>
      <c r="J502">
        <v>1.2190000000000001</v>
      </c>
      <c r="K502">
        <v>1.22</v>
      </c>
      <c r="L502">
        <v>0.12</v>
      </c>
      <c r="M502">
        <v>0.04</v>
      </c>
      <c r="N502">
        <v>0.12</v>
      </c>
      <c r="O502">
        <v>1157</v>
      </c>
      <c r="P502">
        <v>27</v>
      </c>
      <c r="Q502">
        <v>0.76</v>
      </c>
      <c r="R502">
        <v>0.05</v>
      </c>
      <c r="S502">
        <v>33.700000000000003</v>
      </c>
      <c r="T502">
        <v>2.2000000000000002</v>
      </c>
      <c r="U502">
        <v>2.3245041934723489</v>
      </c>
      <c r="V502">
        <v>6.1375106582672673E-2</v>
      </c>
      <c r="W502">
        <v>1.312461199597232</v>
      </c>
      <c r="X502">
        <v>0.15659517277678009</v>
      </c>
      <c r="Y502">
        <v>8.5679959617623425E-2</v>
      </c>
      <c r="Z502">
        <v>0.11807179352437221</v>
      </c>
      <c r="AA502">
        <v>1.020929195883759E-2</v>
      </c>
      <c r="AB502">
        <v>5.5998344516148539E-2</v>
      </c>
      <c r="AC502">
        <v>13.698630136986299</v>
      </c>
      <c r="AD502">
        <v>7.56</v>
      </c>
      <c r="AE502" s="13" t="s">
        <v>1525</v>
      </c>
    </row>
    <row r="503" spans="1:31">
      <c r="A503" t="s">
        <v>976</v>
      </c>
      <c r="B503" t="s">
        <v>977</v>
      </c>
      <c r="C503">
        <v>0.13</v>
      </c>
      <c r="D503">
        <v>0.13</v>
      </c>
      <c r="E503">
        <v>0.13</v>
      </c>
      <c r="F503">
        <v>0.06</v>
      </c>
      <c r="G503">
        <v>0.06</v>
      </c>
      <c r="H503">
        <v>0.06</v>
      </c>
      <c r="I503">
        <v>0.92</v>
      </c>
      <c r="J503">
        <v>0.92</v>
      </c>
      <c r="K503">
        <v>0.92</v>
      </c>
      <c r="L503">
        <v>0.08</v>
      </c>
      <c r="M503">
        <v>0.03</v>
      </c>
      <c r="N503">
        <v>0.08</v>
      </c>
      <c r="O503">
        <v>1684</v>
      </c>
      <c r="P503">
        <v>61</v>
      </c>
      <c r="Q503">
        <v>0.18</v>
      </c>
      <c r="R503">
        <v>0.15</v>
      </c>
      <c r="S503">
        <v>8.6</v>
      </c>
      <c r="T503">
        <v>1.1000000000000001</v>
      </c>
      <c r="U503">
        <v>2.8434181655144499</v>
      </c>
      <c r="V503">
        <v>0.2049184361434892</v>
      </c>
      <c r="W503">
        <v>0.52113839331394352</v>
      </c>
      <c r="X503">
        <v>9.8503339068054904E-2</v>
      </c>
      <c r="Y503">
        <v>6.6657236354109056E-2</v>
      </c>
      <c r="Z503">
        <v>1.4541893984576761E-2</v>
      </c>
      <c r="AA503">
        <v>6.2924469501485667E-3</v>
      </c>
      <c r="AB503">
        <v>7.077188057349848E-2</v>
      </c>
      <c r="AC503" s="2"/>
      <c r="AD503" s="2"/>
      <c r="AE503" s="13" t="s">
        <v>320</v>
      </c>
    </row>
    <row r="504" spans="1:31">
      <c r="A504" t="s">
        <v>978</v>
      </c>
      <c r="B504" t="s">
        <v>979</v>
      </c>
      <c r="C504">
        <v>-0.14000000000000001</v>
      </c>
      <c r="D504">
        <v>-0.06</v>
      </c>
      <c r="E504">
        <v>-0.14000000000000001</v>
      </c>
      <c r="F504">
        <v>0.02</v>
      </c>
      <c r="G504">
        <v>0.03</v>
      </c>
      <c r="H504">
        <v>0.02</v>
      </c>
      <c r="I504">
        <v>1.57</v>
      </c>
      <c r="J504">
        <v>1.35</v>
      </c>
      <c r="K504">
        <v>1.57</v>
      </c>
      <c r="L504">
        <v>0.17</v>
      </c>
      <c r="M504">
        <v>9.4E-2</v>
      </c>
      <c r="N504">
        <v>0.17</v>
      </c>
      <c r="O504">
        <v>912</v>
      </c>
      <c r="P504">
        <v>41</v>
      </c>
      <c r="Q504">
        <v>0.24</v>
      </c>
      <c r="R504">
        <v>0.17849999999999999</v>
      </c>
      <c r="S504">
        <v>31.9</v>
      </c>
      <c r="T504">
        <v>2.7</v>
      </c>
      <c r="U504">
        <v>2.0400819750780141</v>
      </c>
      <c r="V504">
        <v>7.0452405138967736E-2</v>
      </c>
      <c r="W504">
        <v>1.8550914721945311</v>
      </c>
      <c r="X504">
        <v>0.17612812707686359</v>
      </c>
      <c r="Y504">
        <v>0.1570140117531422</v>
      </c>
      <c r="Z504">
        <v>3.9280366792063239E-2</v>
      </c>
      <c r="AA504">
        <v>2.7799250862564281E-2</v>
      </c>
      <c r="AB504">
        <v>6.3655099536086862E-2</v>
      </c>
      <c r="AC504">
        <v>3.5424657534246582</v>
      </c>
      <c r="AD504">
        <v>5.2</v>
      </c>
      <c r="AE504" s="13" t="s">
        <v>25</v>
      </c>
    </row>
    <row r="505" spans="1:31">
      <c r="A505" t="s">
        <v>980</v>
      </c>
      <c r="B505" t="s">
        <v>981</v>
      </c>
      <c r="C505">
        <v>0.17</v>
      </c>
      <c r="D505">
        <v>0.16</v>
      </c>
      <c r="E505">
        <v>0.17</v>
      </c>
      <c r="F505">
        <v>0.02</v>
      </c>
      <c r="H505">
        <v>0.02</v>
      </c>
      <c r="I505">
        <v>1.23</v>
      </c>
      <c r="J505">
        <v>1.23</v>
      </c>
      <c r="K505">
        <v>1.23</v>
      </c>
      <c r="L505">
        <v>0.12</v>
      </c>
      <c r="M505">
        <v>0.05</v>
      </c>
      <c r="N505">
        <v>0.12</v>
      </c>
      <c r="O505">
        <v>466</v>
      </c>
      <c r="P505">
        <v>3</v>
      </c>
      <c r="Q505">
        <v>0.3</v>
      </c>
      <c r="R505">
        <v>0.2</v>
      </c>
      <c r="S505">
        <v>12</v>
      </c>
      <c r="T505">
        <v>2</v>
      </c>
      <c r="U505">
        <v>1.260947694604027</v>
      </c>
      <c r="V505">
        <v>2.7868134745910829E-2</v>
      </c>
      <c r="W505">
        <v>0.50116124327241895</v>
      </c>
      <c r="X505">
        <v>9.2422899109372153E-2</v>
      </c>
      <c r="Y505">
        <v>8.3526873878736516E-2</v>
      </c>
      <c r="Z505">
        <v>3.3043598457522132E-2</v>
      </c>
      <c r="AA505">
        <v>1.075453311743389E-3</v>
      </c>
      <c r="AB505">
        <v>2.1730568813980229E-2</v>
      </c>
      <c r="AC505">
        <v>2.6164383561643829</v>
      </c>
      <c r="AD505">
        <v>4.2300000000000004</v>
      </c>
      <c r="AE505" s="13" t="s">
        <v>115</v>
      </c>
    </row>
    <row r="506" spans="1:31">
      <c r="A506" t="s">
        <v>982</v>
      </c>
      <c r="B506" t="s">
        <v>983</v>
      </c>
      <c r="C506">
        <v>-0.17</v>
      </c>
      <c r="E506">
        <v>-0.17</v>
      </c>
      <c r="F506">
        <v>0.01</v>
      </c>
      <c r="H506">
        <v>0.01</v>
      </c>
      <c r="I506">
        <v>0.96</v>
      </c>
      <c r="K506">
        <v>0.96</v>
      </c>
      <c r="L506">
        <v>7.0000000000000007E-2</v>
      </c>
      <c r="N506">
        <v>7.0000000000000007E-2</v>
      </c>
      <c r="O506">
        <v>16.545999999999999</v>
      </c>
      <c r="P506">
        <v>7.4000000000000003E-3</v>
      </c>
      <c r="Q506">
        <v>0.13</v>
      </c>
      <c r="R506">
        <v>0.05</v>
      </c>
      <c r="S506">
        <v>3.03</v>
      </c>
      <c r="T506">
        <v>0.18</v>
      </c>
      <c r="U506">
        <v>0.12541722329266311</v>
      </c>
      <c r="V506">
        <v>3.0485405153820788E-3</v>
      </c>
      <c r="W506">
        <v>3.6646299597459353E-2</v>
      </c>
      <c r="X506">
        <v>2.823392474181864E-3</v>
      </c>
      <c r="Y506">
        <v>2.177007896878773E-3</v>
      </c>
      <c r="Z506">
        <v>2.4229574548213391E-4</v>
      </c>
      <c r="AA506">
        <v>5.1678975217014296E-6</v>
      </c>
      <c r="AB506">
        <v>1.7814173415431631E-3</v>
      </c>
      <c r="AC506">
        <v>7.4493150684931511</v>
      </c>
      <c r="AD506">
        <v>1.35</v>
      </c>
      <c r="AE506" s="13" t="s">
        <v>292</v>
      </c>
    </row>
    <row r="507" spans="1:31">
      <c r="A507" t="s">
        <v>984</v>
      </c>
      <c r="B507" t="s">
        <v>983</v>
      </c>
      <c r="C507">
        <v>-0.17</v>
      </c>
      <c r="E507">
        <v>-0.17</v>
      </c>
      <c r="F507">
        <v>0.01</v>
      </c>
      <c r="H507">
        <v>0.01</v>
      </c>
      <c r="I507">
        <v>0.96</v>
      </c>
      <c r="K507">
        <v>0.96</v>
      </c>
      <c r="L507">
        <v>7.0000000000000007E-2</v>
      </c>
      <c r="N507">
        <v>7.0000000000000007E-2</v>
      </c>
      <c r="O507">
        <v>51.283999999999999</v>
      </c>
      <c r="P507">
        <v>8.48E-2</v>
      </c>
      <c r="Q507">
        <v>0.11</v>
      </c>
      <c r="R507">
        <v>7.0000000000000007E-2</v>
      </c>
      <c r="S507">
        <v>2.83</v>
      </c>
      <c r="T507">
        <v>0.17</v>
      </c>
      <c r="U507">
        <v>0.26660022547723877</v>
      </c>
      <c r="V507">
        <v>6.4873703706428186E-3</v>
      </c>
      <c r="W507">
        <v>5.0024556266377723E-2</v>
      </c>
      <c r="X507">
        <v>3.8854041686370729E-3</v>
      </c>
      <c r="Y507">
        <v>3.0050086803124431E-3</v>
      </c>
      <c r="Z507">
        <v>3.8990695743608509E-4</v>
      </c>
      <c r="AA507">
        <v>2.926553603727246E-5</v>
      </c>
      <c r="AB507">
        <v>2.431749262948917E-3</v>
      </c>
      <c r="AC507">
        <v>7.4493150684931511</v>
      </c>
      <c r="AD507">
        <v>1.35</v>
      </c>
      <c r="AE507" s="13" t="s">
        <v>292</v>
      </c>
    </row>
    <row r="508" spans="1:31">
      <c r="A508" t="s">
        <v>985</v>
      </c>
      <c r="B508" t="s">
        <v>983</v>
      </c>
      <c r="C508">
        <v>-0.17</v>
      </c>
      <c r="E508">
        <v>-0.17</v>
      </c>
      <c r="F508">
        <v>0.01</v>
      </c>
      <c r="H508">
        <v>0.01</v>
      </c>
      <c r="I508">
        <v>0.96</v>
      </c>
      <c r="K508">
        <v>0.96</v>
      </c>
      <c r="L508">
        <v>7.0000000000000007E-2</v>
      </c>
      <c r="N508">
        <v>7.0000000000000007E-2</v>
      </c>
      <c r="O508">
        <v>274.49</v>
      </c>
      <c r="P508">
        <v>7.8132999999999999</v>
      </c>
      <c r="Q508">
        <v>0.38</v>
      </c>
      <c r="R508">
        <v>0.25</v>
      </c>
      <c r="S508">
        <v>1.79</v>
      </c>
      <c r="T508">
        <v>0.68</v>
      </c>
      <c r="U508">
        <v>0.81581195876659496</v>
      </c>
      <c r="V508">
        <v>2.5139950711788261E-2</v>
      </c>
      <c r="W508">
        <v>5.1510232851710747E-2</v>
      </c>
      <c r="X508">
        <v>2.0545818380940249E-2</v>
      </c>
      <c r="Y508">
        <v>1.9568133150370561E-2</v>
      </c>
      <c r="Z508">
        <v>5.7193456298650306E-3</v>
      </c>
      <c r="AA508">
        <v>4.8789291589962862E-4</v>
      </c>
      <c r="AB508">
        <v>2.5039696525137171E-3</v>
      </c>
      <c r="AC508">
        <v>7.4493150684931511</v>
      </c>
      <c r="AD508">
        <v>1.35</v>
      </c>
      <c r="AE508" s="13" t="s">
        <v>292</v>
      </c>
    </row>
    <row r="509" spans="1:31">
      <c r="A509" t="s">
        <v>986</v>
      </c>
      <c r="B509" t="s">
        <v>987</v>
      </c>
      <c r="C509">
        <v>0</v>
      </c>
      <c r="D509">
        <v>0</v>
      </c>
      <c r="E509">
        <v>0</v>
      </c>
      <c r="F509">
        <v>0.08</v>
      </c>
      <c r="G509">
        <v>0.08</v>
      </c>
      <c r="H509">
        <v>0.08</v>
      </c>
      <c r="I509">
        <v>0.85</v>
      </c>
      <c r="J509">
        <v>0.88</v>
      </c>
      <c r="K509">
        <v>0.85</v>
      </c>
      <c r="L509">
        <v>0.06</v>
      </c>
      <c r="M509">
        <v>3.3000000000000002E-2</v>
      </c>
      <c r="N509">
        <v>0.06</v>
      </c>
      <c r="O509">
        <v>8.4920000000000009</v>
      </c>
      <c r="P509">
        <v>2.35E-2</v>
      </c>
      <c r="Q509">
        <v>0.36</v>
      </c>
      <c r="R509">
        <v>0.18</v>
      </c>
      <c r="S509">
        <v>2.39</v>
      </c>
      <c r="T509">
        <v>0.24</v>
      </c>
      <c r="U509">
        <v>7.7200075060914086E-2</v>
      </c>
      <c r="V509">
        <v>1.8220473425468421E-3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 s="2"/>
      <c r="AD509">
        <v>3.16</v>
      </c>
      <c r="AE509" s="13" t="s">
        <v>988</v>
      </c>
    </row>
    <row r="510" spans="1:31">
      <c r="A510" t="s">
        <v>989</v>
      </c>
      <c r="B510" t="s">
        <v>990</v>
      </c>
      <c r="C510">
        <v>-0.1</v>
      </c>
      <c r="D510">
        <v>-0.15</v>
      </c>
      <c r="E510">
        <v>-0.1</v>
      </c>
      <c r="F510">
        <v>0.04</v>
      </c>
      <c r="G510">
        <v>0.04</v>
      </c>
      <c r="H510">
        <v>0.04</v>
      </c>
      <c r="I510">
        <v>2.5</v>
      </c>
      <c r="J510">
        <v>1.1299999999999999</v>
      </c>
      <c r="K510">
        <v>2.5</v>
      </c>
      <c r="L510">
        <v>0.31</v>
      </c>
      <c r="M510">
        <v>0.18</v>
      </c>
      <c r="N510">
        <v>0.31</v>
      </c>
      <c r="O510">
        <v>157.54</v>
      </c>
      <c r="P510">
        <v>0.38</v>
      </c>
      <c r="Q510">
        <v>0.01</v>
      </c>
      <c r="R510">
        <v>0.03</v>
      </c>
      <c r="S510">
        <v>115.83</v>
      </c>
      <c r="T510">
        <v>4.67</v>
      </c>
      <c r="U510">
        <v>0.77616947386283541</v>
      </c>
      <c r="V510">
        <v>3.1978222893398169E-2</v>
      </c>
      <c r="W510">
        <v>5.6831474557646278</v>
      </c>
      <c r="X510">
        <v>0.52104383377291874</v>
      </c>
      <c r="Y510">
        <v>0.22913147387050681</v>
      </c>
      <c r="Z510">
        <v>1.1367431654694721E-3</v>
      </c>
      <c r="AA510">
        <v>4.5694131293439961E-3</v>
      </c>
      <c r="AB510">
        <v>0.4679351158796905</v>
      </c>
      <c r="AC510">
        <v>3.2876712328767121</v>
      </c>
      <c r="AD510">
        <v>18</v>
      </c>
      <c r="AE510" s="13" t="s">
        <v>28</v>
      </c>
    </row>
    <row r="511" spans="1:31" s="7" customFormat="1">
      <c r="A511" s="7" t="s">
        <v>991</v>
      </c>
      <c r="B511" s="7" t="s">
        <v>992</v>
      </c>
      <c r="O511" s="7">
        <v>46.151200000000003</v>
      </c>
      <c r="P511" s="7">
        <v>2.0000000000000001E-4</v>
      </c>
      <c r="Q511" s="7">
        <v>0.28499999999999998</v>
      </c>
      <c r="R511" s="7">
        <v>1E-3</v>
      </c>
      <c r="U511" s="7">
        <v>0</v>
      </c>
      <c r="W511" s="7">
        <v>0</v>
      </c>
      <c r="Y511" s="7">
        <v>0</v>
      </c>
      <c r="Z511" s="7">
        <v>0</v>
      </c>
      <c r="AA511" s="7">
        <v>0</v>
      </c>
      <c r="AE511" s="11"/>
    </row>
    <row r="512" spans="1:31">
      <c r="A512" t="s">
        <v>993</v>
      </c>
      <c r="B512" t="s">
        <v>994</v>
      </c>
      <c r="C512">
        <v>0.09</v>
      </c>
      <c r="D512">
        <v>0.11</v>
      </c>
      <c r="E512">
        <v>0.09</v>
      </c>
      <c r="F512">
        <v>0.02</v>
      </c>
      <c r="G512">
        <v>0.05</v>
      </c>
      <c r="H512">
        <v>0.02</v>
      </c>
      <c r="I512">
        <v>1.01</v>
      </c>
      <c r="J512">
        <v>0.94</v>
      </c>
      <c r="K512">
        <v>1.01</v>
      </c>
      <c r="L512">
        <v>0.08</v>
      </c>
      <c r="N512">
        <v>0.08</v>
      </c>
      <c r="O512">
        <v>2372</v>
      </c>
      <c r="P512">
        <v>26</v>
      </c>
      <c r="Q512">
        <v>7.0000000000000007E-2</v>
      </c>
      <c r="R512">
        <v>0.04</v>
      </c>
      <c r="S512">
        <v>11.1</v>
      </c>
      <c r="T512">
        <v>0.4</v>
      </c>
      <c r="U512">
        <v>3.5618514759386342</v>
      </c>
      <c r="V512">
        <v>8.1917788491146906E-2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10.008219178082189</v>
      </c>
      <c r="AD512">
        <v>2.64</v>
      </c>
      <c r="AE512" s="13" t="s">
        <v>1525</v>
      </c>
    </row>
    <row r="513" spans="1:31">
      <c r="A513" t="s">
        <v>995</v>
      </c>
      <c r="B513" t="s">
        <v>996</v>
      </c>
      <c r="C513">
        <v>0.05</v>
      </c>
      <c r="D513">
        <v>0.03</v>
      </c>
      <c r="E513">
        <v>0.05</v>
      </c>
      <c r="F513">
        <v>0.03</v>
      </c>
      <c r="H513">
        <v>0.03</v>
      </c>
      <c r="I513">
        <v>0.82</v>
      </c>
      <c r="J513">
        <v>0.95</v>
      </c>
      <c r="K513">
        <v>0.82</v>
      </c>
      <c r="L513">
        <v>0.06</v>
      </c>
      <c r="N513">
        <v>0.06</v>
      </c>
      <c r="O513">
        <v>3.6413000000000002</v>
      </c>
      <c r="P513">
        <v>1.8699999999999999E-3</v>
      </c>
      <c r="Q513">
        <v>1.8700000000000001E-2</v>
      </c>
      <c r="R513">
        <v>4.3550000000000012E-2</v>
      </c>
      <c r="S513">
        <v>97.84</v>
      </c>
      <c r="T513">
        <v>8.7899999999999991</v>
      </c>
      <c r="U513">
        <v>4.1337914993292223E-2</v>
      </c>
      <c r="V513">
        <v>1.176282313981573E-3</v>
      </c>
      <c r="W513">
        <v>0.69241024374549787</v>
      </c>
      <c r="X513">
        <v>3.9665703357600918E-2</v>
      </c>
      <c r="Y513">
        <v>4.5297866413256871E-3</v>
      </c>
      <c r="Z513">
        <v>2.4221363782237331E-4</v>
      </c>
      <c r="AA513">
        <v>5.450337886002313E-6</v>
      </c>
      <c r="AB513">
        <v>3.9405461026166537E-2</v>
      </c>
      <c r="AC513">
        <v>0.55890410958904113</v>
      </c>
      <c r="AD513">
        <v>2</v>
      </c>
      <c r="AE513" s="13" t="s">
        <v>100</v>
      </c>
    </row>
    <row r="514" spans="1:31">
      <c r="A514" t="s">
        <v>997</v>
      </c>
      <c r="B514" t="s">
        <v>998</v>
      </c>
      <c r="C514">
        <v>0.03</v>
      </c>
      <c r="D514">
        <v>0.05</v>
      </c>
      <c r="E514">
        <v>0.03</v>
      </c>
      <c r="F514">
        <v>0.03</v>
      </c>
      <c r="G514">
        <v>0.03</v>
      </c>
      <c r="H514">
        <v>0.03</v>
      </c>
      <c r="I514">
        <v>1.46</v>
      </c>
      <c r="J514">
        <v>1.48</v>
      </c>
      <c r="K514">
        <v>1.46</v>
      </c>
      <c r="L514">
        <v>0.18</v>
      </c>
      <c r="M514">
        <v>0.1</v>
      </c>
      <c r="N514">
        <v>0.18</v>
      </c>
      <c r="O514">
        <v>326.60000000000002</v>
      </c>
      <c r="P514">
        <v>3.9</v>
      </c>
      <c r="Q514">
        <v>0.22</v>
      </c>
      <c r="R514">
        <v>0.17</v>
      </c>
      <c r="S514">
        <v>30.4</v>
      </c>
      <c r="T514">
        <v>2.5</v>
      </c>
      <c r="U514">
        <v>1.090570842334502</v>
      </c>
      <c r="V514">
        <v>2.1982781151820091E-2</v>
      </c>
      <c r="W514">
        <v>1.410206861364508</v>
      </c>
      <c r="X514">
        <v>0.13061662449176881</v>
      </c>
      <c r="Y514">
        <v>0.1159709589937918</v>
      </c>
      <c r="Z514">
        <v>2.9188534874021881E-2</v>
      </c>
      <c r="AA514">
        <v>5.6131932632390111E-3</v>
      </c>
      <c r="AB514">
        <v>5.2229883754241042E-2</v>
      </c>
      <c r="AC514">
        <v>3.5424657534246582</v>
      </c>
      <c r="AD514">
        <v>8.3000000000000007</v>
      </c>
      <c r="AE514" s="13" t="s">
        <v>25</v>
      </c>
    </row>
    <row r="515" spans="1:31">
      <c r="A515" t="s">
        <v>999</v>
      </c>
      <c r="B515" t="s">
        <v>1000</v>
      </c>
      <c r="C515">
        <v>0.34</v>
      </c>
      <c r="D515">
        <v>0.36599999999999999</v>
      </c>
      <c r="E515">
        <v>0.34</v>
      </c>
      <c r="F515">
        <v>0.02</v>
      </c>
      <c r="G515">
        <v>0.05</v>
      </c>
      <c r="H515">
        <v>0.02</v>
      </c>
      <c r="I515">
        <v>1.33</v>
      </c>
      <c r="J515">
        <v>1.24</v>
      </c>
      <c r="K515">
        <v>1.33</v>
      </c>
      <c r="L515">
        <v>0.09</v>
      </c>
      <c r="M515">
        <v>0.1</v>
      </c>
      <c r="N515">
        <v>0.09</v>
      </c>
      <c r="O515">
        <v>18.180099999999999</v>
      </c>
      <c r="P515">
        <v>8.0000000000000002E-3</v>
      </c>
      <c r="Q515">
        <v>0.45800000000000002</v>
      </c>
      <c r="R515">
        <v>6.1249999999999999E-2</v>
      </c>
      <c r="S515">
        <v>24.48</v>
      </c>
      <c r="T515">
        <v>2.41</v>
      </c>
      <c r="U515">
        <v>0.14886821455508939</v>
      </c>
      <c r="V515">
        <v>3.3581471028359812E-3</v>
      </c>
      <c r="W515">
        <v>0.34580743351311388</v>
      </c>
      <c r="X515">
        <v>3.3360115991263491E-2</v>
      </c>
      <c r="Y515">
        <v>2.744503440580269E-2</v>
      </c>
      <c r="Z515">
        <v>1.0784015598122049E-2</v>
      </c>
      <c r="AA515">
        <v>4.4385497945162062E-5</v>
      </c>
      <c r="AB515">
        <v>1.560033534645627E-2</v>
      </c>
      <c r="AC515">
        <v>2.021917808219178</v>
      </c>
      <c r="AD515">
        <v>3.6</v>
      </c>
      <c r="AE515" s="13" t="s">
        <v>115</v>
      </c>
    </row>
    <row r="516" spans="1:31">
      <c r="A516" t="s">
        <v>1001</v>
      </c>
      <c r="B516" t="s">
        <v>1002</v>
      </c>
      <c r="C516">
        <v>-0.12</v>
      </c>
      <c r="D516">
        <v>-0.12</v>
      </c>
      <c r="E516">
        <v>-0.12</v>
      </c>
      <c r="G516" s="2"/>
      <c r="J516">
        <v>1.25</v>
      </c>
      <c r="M516">
        <v>0.04</v>
      </c>
      <c r="O516">
        <v>388</v>
      </c>
      <c r="P516">
        <v>3</v>
      </c>
      <c r="Q516">
        <v>0.34</v>
      </c>
      <c r="R516">
        <v>0.02</v>
      </c>
      <c r="S516" s="19"/>
      <c r="T516" s="2"/>
      <c r="U516">
        <v>0</v>
      </c>
      <c r="W516">
        <v>0</v>
      </c>
      <c r="Y516">
        <v>0</v>
      </c>
      <c r="Z516">
        <v>0</v>
      </c>
      <c r="AA516">
        <v>0</v>
      </c>
      <c r="AC516">
        <v>1.150684931506849</v>
      </c>
      <c r="AD516">
        <v>6.7</v>
      </c>
      <c r="AE516" s="13" t="s">
        <v>1003</v>
      </c>
    </row>
    <row r="517" spans="1:31">
      <c r="A517" t="s">
        <v>1004</v>
      </c>
      <c r="B517" t="s">
        <v>1005</v>
      </c>
      <c r="C517">
        <v>0.18</v>
      </c>
      <c r="E517">
        <v>0.18</v>
      </c>
      <c r="F517">
        <v>0.04</v>
      </c>
      <c r="H517">
        <v>0.04</v>
      </c>
      <c r="I517">
        <v>1.78</v>
      </c>
      <c r="J517">
        <v>1.75</v>
      </c>
      <c r="K517">
        <v>1.78</v>
      </c>
      <c r="L517">
        <v>0.24</v>
      </c>
      <c r="N517">
        <v>0.24</v>
      </c>
      <c r="O517">
        <v>551.4</v>
      </c>
      <c r="P517">
        <v>7.8</v>
      </c>
      <c r="Q517">
        <v>0.15</v>
      </c>
      <c r="R517">
        <v>7.0000000000000007E-2</v>
      </c>
      <c r="S517">
        <v>33.5</v>
      </c>
      <c r="T517">
        <v>2</v>
      </c>
      <c r="U517">
        <v>1.5203940866899179</v>
      </c>
      <c r="V517">
        <v>5.1403616988228172E-2</v>
      </c>
      <c r="W517">
        <v>1.7816241069095791</v>
      </c>
      <c r="X517">
        <v>0.15853900520981401</v>
      </c>
      <c r="Y517">
        <v>0.1063656183229599</v>
      </c>
      <c r="Z517">
        <v>1.9137650253248671E-2</v>
      </c>
      <c r="AA517">
        <v>8.400839096780759E-3</v>
      </c>
      <c r="AB517">
        <v>0.1156898770720506</v>
      </c>
      <c r="AC517">
        <v>6.5945205479452058</v>
      </c>
      <c r="AD517" s="2"/>
      <c r="AE517" s="13" t="s">
        <v>1525</v>
      </c>
    </row>
    <row r="518" spans="1:31">
      <c r="A518" t="s">
        <v>1006</v>
      </c>
      <c r="B518" t="s">
        <v>1005</v>
      </c>
      <c r="C518">
        <v>0.18</v>
      </c>
      <c r="E518">
        <v>0.18</v>
      </c>
      <c r="F518">
        <v>0.04</v>
      </c>
      <c r="H518">
        <v>0.04</v>
      </c>
      <c r="I518">
        <v>1.78</v>
      </c>
      <c r="J518">
        <v>1.75</v>
      </c>
      <c r="K518">
        <v>1.78</v>
      </c>
      <c r="L518">
        <v>0.24</v>
      </c>
      <c r="N518">
        <v>0.24</v>
      </c>
      <c r="O518">
        <v>916</v>
      </c>
      <c r="P518">
        <v>29.5</v>
      </c>
      <c r="Q518">
        <v>0.13</v>
      </c>
      <c r="R518">
        <v>0.1</v>
      </c>
      <c r="S518">
        <v>25.4</v>
      </c>
      <c r="T518">
        <v>2.9</v>
      </c>
      <c r="U518">
        <v>2.132596275632737</v>
      </c>
      <c r="V518">
        <v>8.3010017447988096E-2</v>
      </c>
      <c r="W518">
        <v>1.604433392958255</v>
      </c>
      <c r="X518">
        <v>0.21250228785094949</v>
      </c>
      <c r="Y518">
        <v>0.18318334014090309</v>
      </c>
      <c r="Z518">
        <v>2.1216187680253601E-2</v>
      </c>
      <c r="AA518">
        <v>1.72237209214951E-2</v>
      </c>
      <c r="AB518">
        <v>0.1041839865557308</v>
      </c>
      <c r="AC518">
        <v>6.5945205479452058</v>
      </c>
      <c r="AD518" s="2"/>
      <c r="AE518" s="13" t="s">
        <v>1525</v>
      </c>
    </row>
    <row r="519" spans="1:31">
      <c r="A519" t="s">
        <v>1007</v>
      </c>
      <c r="B519" t="s">
        <v>1008</v>
      </c>
      <c r="C519">
        <v>0.13</v>
      </c>
      <c r="D519">
        <v>0.14000000000000001</v>
      </c>
      <c r="E519">
        <v>0.13</v>
      </c>
      <c r="F519">
        <v>0.02</v>
      </c>
      <c r="G519">
        <v>0.04</v>
      </c>
      <c r="H519">
        <v>0.02</v>
      </c>
      <c r="I519">
        <v>1.1299999999999999</v>
      </c>
      <c r="J519">
        <v>1.07</v>
      </c>
      <c r="K519">
        <v>1.1299999999999999</v>
      </c>
      <c r="L519">
        <v>0.1</v>
      </c>
      <c r="M519">
        <v>0.02</v>
      </c>
      <c r="N519">
        <v>0.1</v>
      </c>
      <c r="O519">
        <v>1056.7</v>
      </c>
      <c r="P519">
        <v>4.7</v>
      </c>
      <c r="Q519">
        <v>1.4E-2</v>
      </c>
      <c r="R519">
        <v>3.5000000000000003E-2</v>
      </c>
      <c r="S519">
        <v>12.01</v>
      </c>
      <c r="T519">
        <v>0.52</v>
      </c>
      <c r="U519">
        <v>2.111656950712919</v>
      </c>
      <c r="V519">
        <v>5.15541911371451E-2</v>
      </c>
      <c r="W519">
        <v>0.82452057185009664</v>
      </c>
      <c r="X519">
        <v>8.4762004379441161E-2</v>
      </c>
      <c r="Y519">
        <v>7.352412742612327E-2</v>
      </c>
      <c r="Z519">
        <v>1.680880035375561E-2</v>
      </c>
      <c r="AA519">
        <v>2.8820229711951288E-3</v>
      </c>
      <c r="AB519">
        <v>3.8574061840940192E-2</v>
      </c>
      <c r="AC519">
        <v>12.1013698630137</v>
      </c>
      <c r="AD519">
        <v>7.31</v>
      </c>
      <c r="AE519" s="13" t="s">
        <v>1525</v>
      </c>
    </row>
    <row r="520" spans="1:31">
      <c r="A520" t="s">
        <v>1009</v>
      </c>
      <c r="B520" t="s">
        <v>1008</v>
      </c>
      <c r="C520">
        <v>0.13</v>
      </c>
      <c r="D520">
        <v>0.14000000000000001</v>
      </c>
      <c r="E520">
        <v>0.13</v>
      </c>
      <c r="F520">
        <v>0.02</v>
      </c>
      <c r="G520">
        <v>0.04</v>
      </c>
      <c r="H520">
        <v>0.02</v>
      </c>
      <c r="I520">
        <v>1.1299999999999999</v>
      </c>
      <c r="J520">
        <v>1.07</v>
      </c>
      <c r="K520">
        <v>1.1299999999999999</v>
      </c>
      <c r="L520">
        <v>0.1</v>
      </c>
      <c r="M520">
        <v>0.02</v>
      </c>
      <c r="N520">
        <v>0.1</v>
      </c>
      <c r="O520">
        <v>214.67</v>
      </c>
      <c r="P520">
        <v>0.45</v>
      </c>
      <c r="Q520">
        <v>3.5999999999999997E-2</v>
      </c>
      <c r="R520">
        <v>7.0999999999999994E-2</v>
      </c>
      <c r="S520">
        <v>5.45</v>
      </c>
      <c r="T520">
        <v>0.5</v>
      </c>
      <c r="U520">
        <v>0.73544738484067707</v>
      </c>
      <c r="V520">
        <v>2.1342077652037991E-2</v>
      </c>
      <c r="W520">
        <v>3.5862498382658092E-2</v>
      </c>
      <c r="X520">
        <v>2.4497716389486161E-3</v>
      </c>
      <c r="Y520">
        <v>1.2923422840597509E-3</v>
      </c>
      <c r="Z520">
        <v>9.1783497278547047E-5</v>
      </c>
      <c r="AA520">
        <v>2.5058810068471201E-5</v>
      </c>
      <c r="AB520">
        <v>2.0789854134874259E-3</v>
      </c>
      <c r="AC520" s="2"/>
      <c r="AD520" s="2"/>
      <c r="AE520" s="13" t="s">
        <v>1525</v>
      </c>
    </row>
    <row r="521" spans="1:31">
      <c r="A521" t="s">
        <v>1010</v>
      </c>
      <c r="B521" t="s">
        <v>1008</v>
      </c>
      <c r="C521">
        <v>0.13</v>
      </c>
      <c r="D521">
        <v>0.14000000000000001</v>
      </c>
      <c r="E521">
        <v>0.13</v>
      </c>
      <c r="F521">
        <v>0.02</v>
      </c>
      <c r="G521">
        <v>0.04</v>
      </c>
      <c r="H521">
        <v>0.02</v>
      </c>
      <c r="I521">
        <v>1.1299999999999999</v>
      </c>
      <c r="J521">
        <v>1.07</v>
      </c>
      <c r="K521">
        <v>1.1299999999999999</v>
      </c>
      <c r="L521">
        <v>0.1</v>
      </c>
      <c r="M521">
        <v>0.02</v>
      </c>
      <c r="N521">
        <v>0.1</v>
      </c>
      <c r="O521">
        <v>117.87</v>
      </c>
      <c r="P521">
        <v>0.18</v>
      </c>
      <c r="Q521">
        <v>2.7E-2</v>
      </c>
      <c r="R521">
        <v>5.0999999999999997E-2</v>
      </c>
      <c r="S521">
        <v>3.81</v>
      </c>
      <c r="T521">
        <v>0.48</v>
      </c>
      <c r="U521">
        <v>0.49314302270565868</v>
      </c>
      <c r="V521">
        <v>1.430281488119017E-2</v>
      </c>
      <c r="W521">
        <v>2.9374767059460901E-2</v>
      </c>
      <c r="X521">
        <v>2.005544323509495E-3</v>
      </c>
      <c r="Y521">
        <v>1.0585501643048971E-3</v>
      </c>
      <c r="Z521">
        <v>4.0478563113387308E-5</v>
      </c>
      <c r="AA521">
        <v>1.4952795652563451E-5</v>
      </c>
      <c r="AB521">
        <v>1.70288504692527E-3</v>
      </c>
      <c r="AC521" s="2"/>
      <c r="AD521" s="2"/>
      <c r="AE521" s="13" t="s">
        <v>1525</v>
      </c>
    </row>
    <row r="522" spans="1:31">
      <c r="A522" t="s">
        <v>1011</v>
      </c>
      <c r="B522" t="s">
        <v>1008</v>
      </c>
      <c r="C522">
        <v>0.13</v>
      </c>
      <c r="D522">
        <v>0.14000000000000001</v>
      </c>
      <c r="E522">
        <v>0.13</v>
      </c>
      <c r="F522">
        <v>0.02</v>
      </c>
      <c r="G522">
        <v>0.04</v>
      </c>
      <c r="H522">
        <v>0.02</v>
      </c>
      <c r="I522">
        <v>1.1299999999999999</v>
      </c>
      <c r="J522">
        <v>1.07</v>
      </c>
      <c r="K522">
        <v>1.1299999999999999</v>
      </c>
      <c r="L522">
        <v>0.1</v>
      </c>
      <c r="M522">
        <v>0.02</v>
      </c>
      <c r="N522">
        <v>0.1</v>
      </c>
      <c r="O522">
        <v>49.174999999999997</v>
      </c>
      <c r="P522">
        <v>4.4999999999999998E-2</v>
      </c>
      <c r="Q522">
        <v>0.09</v>
      </c>
      <c r="R522">
        <v>6.2E-2</v>
      </c>
      <c r="S522">
        <v>2.75</v>
      </c>
      <c r="T522">
        <v>0.47</v>
      </c>
      <c r="U522">
        <v>0.27533850470616827</v>
      </c>
      <c r="V522">
        <v>7.9825937327681583E-3</v>
      </c>
      <c r="W522">
        <v>2.1868236543748639E-2</v>
      </c>
      <c r="X522">
        <v>1.4977705857170699E-3</v>
      </c>
      <c r="Y522">
        <v>7.8804456013508589E-4</v>
      </c>
      <c r="Z522">
        <v>1.230212318924461E-4</v>
      </c>
      <c r="AA522">
        <v>6.6705347871119379E-6</v>
      </c>
      <c r="AB522">
        <v>1.267723857608617E-3</v>
      </c>
      <c r="AC522" s="2"/>
      <c r="AD522" s="2"/>
      <c r="AE522" s="13" t="s">
        <v>1525</v>
      </c>
    </row>
    <row r="523" spans="1:31">
      <c r="A523" t="s">
        <v>1012</v>
      </c>
      <c r="B523" t="s">
        <v>1008</v>
      </c>
      <c r="C523">
        <v>0.13</v>
      </c>
      <c r="D523">
        <v>0.14000000000000001</v>
      </c>
      <c r="E523">
        <v>0.13</v>
      </c>
      <c r="F523">
        <v>0.02</v>
      </c>
      <c r="G523">
        <v>0.04</v>
      </c>
      <c r="H523">
        <v>0.02</v>
      </c>
      <c r="I523">
        <v>1.1299999999999999</v>
      </c>
      <c r="J523">
        <v>1.07</v>
      </c>
      <c r="K523">
        <v>1.1299999999999999</v>
      </c>
      <c r="L523">
        <v>0.1</v>
      </c>
      <c r="M523">
        <v>0.02</v>
      </c>
      <c r="N523">
        <v>0.1</v>
      </c>
      <c r="O523">
        <v>676.8</v>
      </c>
      <c r="P523">
        <v>7.9</v>
      </c>
      <c r="Q523">
        <v>3.1E-2</v>
      </c>
      <c r="R523">
        <v>4.3999999999999997E-2</v>
      </c>
      <c r="S523">
        <v>2.74</v>
      </c>
      <c r="T523">
        <v>0.46</v>
      </c>
      <c r="U523">
        <v>1.5812878615412309</v>
      </c>
      <c r="V523">
        <v>4.745746955822764E-2</v>
      </c>
      <c r="W523">
        <v>5.2594827222134662E-2</v>
      </c>
      <c r="X523">
        <v>3.5962320290391062E-3</v>
      </c>
      <c r="Y523">
        <v>1.8953090890859339E-3</v>
      </c>
      <c r="Z523">
        <v>5.0592248110905992E-5</v>
      </c>
      <c r="AA523">
        <v>2.0463905390803001E-4</v>
      </c>
      <c r="AB523">
        <v>3.048975491138241E-3</v>
      </c>
      <c r="AC523" s="2"/>
      <c r="AD523" s="2"/>
      <c r="AE523" s="13" t="s">
        <v>1525</v>
      </c>
    </row>
    <row r="524" spans="1:31">
      <c r="A524" t="s">
        <v>1013</v>
      </c>
      <c r="B524" t="s">
        <v>1008</v>
      </c>
      <c r="C524">
        <v>0.13</v>
      </c>
      <c r="D524">
        <v>0.14000000000000001</v>
      </c>
      <c r="E524">
        <v>0.13</v>
      </c>
      <c r="F524">
        <v>0.02</v>
      </c>
      <c r="G524">
        <v>0.04</v>
      </c>
      <c r="H524">
        <v>0.02</v>
      </c>
      <c r="I524">
        <v>1.1299999999999999</v>
      </c>
      <c r="J524">
        <v>1.07</v>
      </c>
      <c r="K524">
        <v>1.1299999999999999</v>
      </c>
      <c r="L524">
        <v>0.1</v>
      </c>
      <c r="M524">
        <v>0.02</v>
      </c>
      <c r="N524">
        <v>0.1</v>
      </c>
      <c r="O524">
        <v>5700</v>
      </c>
      <c r="P524">
        <v>1500</v>
      </c>
      <c r="Q524">
        <v>3.2000000000000001E-2</v>
      </c>
      <c r="R524">
        <v>0.08</v>
      </c>
      <c r="S524">
        <v>4.08</v>
      </c>
      <c r="T524">
        <v>0.98</v>
      </c>
      <c r="U524">
        <v>6.545667503542222</v>
      </c>
      <c r="V524">
        <v>1.163930503492735</v>
      </c>
      <c r="W524">
        <v>0.1070042040280664</v>
      </c>
      <c r="X524">
        <v>1.189647925584182E-2</v>
      </c>
      <c r="Y524">
        <v>3.8560073523627521E-3</v>
      </c>
      <c r="Z524">
        <v>2.742115549441127E-4</v>
      </c>
      <c r="AA524">
        <v>9.3863336866724933E-3</v>
      </c>
      <c r="AB524">
        <v>6.2031422624966026E-3</v>
      </c>
      <c r="AC524" s="2"/>
      <c r="AD524" s="2"/>
      <c r="AE524" s="13" t="s">
        <v>1525</v>
      </c>
    </row>
    <row r="525" spans="1:31">
      <c r="A525" t="s">
        <v>1014</v>
      </c>
      <c r="B525" t="s">
        <v>1015</v>
      </c>
      <c r="C525">
        <v>0.04</v>
      </c>
      <c r="D525">
        <v>0.04</v>
      </c>
      <c r="E525">
        <v>0.04</v>
      </c>
      <c r="F525">
        <v>0.02</v>
      </c>
      <c r="G525">
        <v>0.02</v>
      </c>
      <c r="H525">
        <v>0.02</v>
      </c>
      <c r="I525">
        <v>1.1599999999999999</v>
      </c>
      <c r="J525">
        <v>1.1499999999999999</v>
      </c>
      <c r="K525">
        <v>1.1599999999999999</v>
      </c>
      <c r="L525">
        <v>0.1</v>
      </c>
      <c r="M525">
        <v>0.08</v>
      </c>
      <c r="N525">
        <v>0.1</v>
      </c>
      <c r="O525">
        <v>82.467000000000013</v>
      </c>
      <c r="P525">
        <v>1.9E-2</v>
      </c>
      <c r="Q525">
        <v>0.38900000000000001</v>
      </c>
      <c r="R525">
        <v>6.0000000000000001E-3</v>
      </c>
      <c r="S525">
        <v>173.9</v>
      </c>
      <c r="T525">
        <v>1.3</v>
      </c>
      <c r="U525">
        <v>0.39420183028248529</v>
      </c>
      <c r="V525">
        <v>8.7602499204351893E-3</v>
      </c>
      <c r="W525">
        <v>3.873429851749226</v>
      </c>
      <c r="X525">
        <v>0.17489562692355459</v>
      </c>
      <c r="Y525">
        <v>2.8956059846313931E-2</v>
      </c>
      <c r="Z525">
        <v>1.0652537972522819E-2</v>
      </c>
      <c r="AA525">
        <v>2.9747320012140347E-4</v>
      </c>
      <c r="AB525">
        <v>0.17215243785552109</v>
      </c>
      <c r="AC525">
        <v>3.4547945205479449</v>
      </c>
      <c r="AD525">
        <v>6</v>
      </c>
      <c r="AE525" s="13" t="s">
        <v>422</v>
      </c>
    </row>
    <row r="526" spans="1:31">
      <c r="A526" t="s">
        <v>1016</v>
      </c>
      <c r="B526" t="s">
        <v>1017</v>
      </c>
      <c r="C526">
        <v>0.12</v>
      </c>
      <c r="D526">
        <v>0.05</v>
      </c>
      <c r="E526">
        <v>0.12</v>
      </c>
      <c r="F526">
        <v>0.05</v>
      </c>
      <c r="G526">
        <v>0.05</v>
      </c>
      <c r="H526">
        <v>0.05</v>
      </c>
      <c r="I526">
        <v>0.88</v>
      </c>
      <c r="J526">
        <v>0.79</v>
      </c>
      <c r="K526">
        <v>0.88</v>
      </c>
      <c r="L526">
        <v>0.08</v>
      </c>
      <c r="N526">
        <v>0.08</v>
      </c>
      <c r="O526">
        <v>62.218000000000004</v>
      </c>
      <c r="P526">
        <v>1.4999999999999999E-2</v>
      </c>
      <c r="Q526">
        <v>0.59599999999999997</v>
      </c>
      <c r="R526">
        <v>3.5999999999999997E-2</v>
      </c>
      <c r="S526" s="2"/>
      <c r="T526" s="2"/>
      <c r="U526">
        <v>0.29348677700159831</v>
      </c>
      <c r="V526">
        <v>8.9958869524831512E-3</v>
      </c>
      <c r="W526">
        <v>0</v>
      </c>
      <c r="X526">
        <v>9.9846651763147512E-3</v>
      </c>
      <c r="Y526">
        <v>9.9846651763147512E-3</v>
      </c>
      <c r="Z526">
        <v>0</v>
      </c>
      <c r="AA526">
        <v>0</v>
      </c>
      <c r="AB526">
        <v>0</v>
      </c>
      <c r="AC526">
        <v>20.208219178082189</v>
      </c>
      <c r="AD526">
        <v>6.3</v>
      </c>
      <c r="AE526" s="13" t="s">
        <v>100</v>
      </c>
    </row>
    <row r="527" spans="1:31">
      <c r="A527" t="s">
        <v>1018</v>
      </c>
      <c r="B527" t="s">
        <v>1017</v>
      </c>
      <c r="C527">
        <v>0.12</v>
      </c>
      <c r="D527">
        <v>0.05</v>
      </c>
      <c r="E527">
        <v>0.12</v>
      </c>
      <c r="F527">
        <v>0.05</v>
      </c>
      <c r="G527">
        <v>0.05</v>
      </c>
      <c r="H527">
        <v>0.05</v>
      </c>
      <c r="I527">
        <v>0.88</v>
      </c>
      <c r="J527">
        <v>0.79</v>
      </c>
      <c r="K527">
        <v>0.88</v>
      </c>
      <c r="L527">
        <v>0.08</v>
      </c>
      <c r="N527">
        <v>0.08</v>
      </c>
      <c r="O527">
        <v>31</v>
      </c>
      <c r="P527">
        <v>0.02</v>
      </c>
      <c r="Q527">
        <v>0.04</v>
      </c>
      <c r="R527">
        <v>0.2</v>
      </c>
      <c r="S527" s="2"/>
      <c r="T527" s="2"/>
      <c r="U527">
        <v>0.18445296347682949</v>
      </c>
      <c r="V527">
        <v>5.6542872757306033E-3</v>
      </c>
      <c r="W527">
        <v>0</v>
      </c>
      <c r="X527">
        <v>2.110670470441564E-3</v>
      </c>
      <c r="Y527">
        <v>2.110670470441564E-3</v>
      </c>
      <c r="Z527">
        <v>0</v>
      </c>
      <c r="AA527">
        <v>0</v>
      </c>
      <c r="AB527">
        <v>0</v>
      </c>
      <c r="AC527" s="2"/>
      <c r="AD527" s="2"/>
      <c r="AE527" s="13" t="s">
        <v>100</v>
      </c>
    </row>
    <row r="528" spans="1:31">
      <c r="A528" t="s">
        <v>1019</v>
      </c>
      <c r="B528" t="s">
        <v>1020</v>
      </c>
      <c r="C528">
        <v>-0.43</v>
      </c>
      <c r="D528">
        <v>-0.442</v>
      </c>
      <c r="E528">
        <v>-0.43</v>
      </c>
      <c r="F528">
        <v>0.01</v>
      </c>
      <c r="H528">
        <v>0.01</v>
      </c>
      <c r="I528">
        <v>0.82</v>
      </c>
      <c r="J528">
        <v>0.83</v>
      </c>
      <c r="K528">
        <v>0.82</v>
      </c>
      <c r="L528">
        <v>0.05</v>
      </c>
      <c r="N528">
        <v>0.05</v>
      </c>
      <c r="O528">
        <v>154.37799999999999</v>
      </c>
      <c r="P528">
        <v>2.8000000000000001E-2</v>
      </c>
      <c r="Q528">
        <v>5.4000000000000013E-2</v>
      </c>
      <c r="R528">
        <v>0.03</v>
      </c>
      <c r="S528">
        <v>28.5</v>
      </c>
      <c r="T528">
        <v>0.78</v>
      </c>
      <c r="U528">
        <v>0.52739132435605962</v>
      </c>
      <c r="V528">
        <v>1.2864799965575E-2</v>
      </c>
      <c r="W528">
        <v>0.65789804301687249</v>
      </c>
      <c r="X528">
        <v>3.6812337561356018E-2</v>
      </c>
      <c r="Y528">
        <v>1.8005630650988091E-2</v>
      </c>
      <c r="Z528">
        <v>9.9765099133223602E-4</v>
      </c>
      <c r="AA528">
        <v>1.2642761237244881E-4</v>
      </c>
      <c r="AB528">
        <v>3.2092587464237682E-2</v>
      </c>
      <c r="AC528">
        <v>13.17534246575342</v>
      </c>
      <c r="AD528">
        <v>4.03</v>
      </c>
      <c r="AE528" s="13" t="s">
        <v>1525</v>
      </c>
    </row>
    <row r="529" spans="1:31">
      <c r="A529" t="s">
        <v>1021</v>
      </c>
      <c r="B529" t="s">
        <v>1020</v>
      </c>
      <c r="C529">
        <v>-0.43</v>
      </c>
      <c r="D529">
        <v>-0.442</v>
      </c>
      <c r="E529">
        <v>-0.43</v>
      </c>
      <c r="F529">
        <v>0.01</v>
      </c>
      <c r="H529">
        <v>0.01</v>
      </c>
      <c r="I529">
        <v>0.82</v>
      </c>
      <c r="J529">
        <v>0.83</v>
      </c>
      <c r="K529">
        <v>0.82</v>
      </c>
      <c r="L529">
        <v>0.05</v>
      </c>
      <c r="N529">
        <v>0.05</v>
      </c>
      <c r="O529">
        <v>885.5</v>
      </c>
      <c r="P529">
        <v>5.0999999999999996</v>
      </c>
      <c r="Q529">
        <v>0.125</v>
      </c>
      <c r="R529">
        <v>5.5E-2</v>
      </c>
      <c r="S529">
        <v>15.4</v>
      </c>
      <c r="T529">
        <v>1.2</v>
      </c>
      <c r="U529">
        <v>1.689928842218396</v>
      </c>
      <c r="V529">
        <v>4.1725394510988112E-2</v>
      </c>
      <c r="W529">
        <v>0.63229039982565627</v>
      </c>
      <c r="X529">
        <v>5.8307494802323077E-2</v>
      </c>
      <c r="Y529">
        <v>4.9269381804596592E-2</v>
      </c>
      <c r="Z529">
        <v>4.4159964432268052E-3</v>
      </c>
      <c r="AA529">
        <v>1.213883319823395E-3</v>
      </c>
      <c r="AB529">
        <v>3.0843434137836891E-2</v>
      </c>
      <c r="AC529">
        <v>13.17534246575342</v>
      </c>
      <c r="AD529">
        <v>4.03</v>
      </c>
      <c r="AE529" s="13" t="s">
        <v>1525</v>
      </c>
    </row>
    <row r="530" spans="1:31">
      <c r="A530" t="s">
        <v>1022</v>
      </c>
      <c r="B530" t="s">
        <v>1020</v>
      </c>
      <c r="C530">
        <v>-0.43</v>
      </c>
      <c r="D530">
        <v>-0.442</v>
      </c>
      <c r="E530">
        <v>-0.43</v>
      </c>
      <c r="F530">
        <v>0.01</v>
      </c>
      <c r="H530">
        <v>0.01</v>
      </c>
      <c r="I530">
        <v>0.82</v>
      </c>
      <c r="J530">
        <v>0.83</v>
      </c>
      <c r="K530">
        <v>0.82</v>
      </c>
      <c r="L530">
        <v>0.05</v>
      </c>
      <c r="N530">
        <v>0.05</v>
      </c>
      <c r="O530">
        <v>1862</v>
      </c>
      <c r="P530">
        <v>38</v>
      </c>
      <c r="Q530">
        <v>0.16</v>
      </c>
      <c r="R530">
        <v>0.14000000000000001</v>
      </c>
      <c r="S530">
        <v>12.8</v>
      </c>
      <c r="T530">
        <v>1.3</v>
      </c>
      <c r="U530">
        <v>2.7737191967445738</v>
      </c>
      <c r="V530">
        <v>7.7465366797168311E-2</v>
      </c>
      <c r="W530">
        <v>0.66987107233808463</v>
      </c>
      <c r="X530">
        <v>7.7163872721447396E-2</v>
      </c>
      <c r="Y530">
        <v>6.8033780784336723E-2</v>
      </c>
      <c r="Z530">
        <v>1.5399334996277809E-2</v>
      </c>
      <c r="AA530">
        <v>4.5569460703271062E-3</v>
      </c>
      <c r="AB530">
        <v>3.2676637675028521E-2</v>
      </c>
      <c r="AC530">
        <v>13.17534246575342</v>
      </c>
      <c r="AD530">
        <v>4.03</v>
      </c>
      <c r="AE530" s="13" t="s">
        <v>1525</v>
      </c>
    </row>
    <row r="531" spans="1:31">
      <c r="A531" t="s">
        <v>1023</v>
      </c>
      <c r="B531" t="s">
        <v>1024</v>
      </c>
      <c r="C531">
        <v>0.28000000000000003</v>
      </c>
      <c r="D531">
        <v>0.34</v>
      </c>
      <c r="E531">
        <v>0.28000000000000003</v>
      </c>
      <c r="F531">
        <v>0.03</v>
      </c>
      <c r="G531">
        <v>0.03</v>
      </c>
      <c r="H531">
        <v>0.03</v>
      </c>
      <c r="I531">
        <v>0.99</v>
      </c>
      <c r="J531">
        <v>1</v>
      </c>
      <c r="K531">
        <v>0.99</v>
      </c>
      <c r="L531">
        <v>0.09</v>
      </c>
      <c r="M531">
        <v>0.05</v>
      </c>
      <c r="N531">
        <v>0.09</v>
      </c>
      <c r="O531">
        <v>55.013069999999992</v>
      </c>
      <c r="P531">
        <v>6.3000000000000003E-4</v>
      </c>
      <c r="Q531">
        <v>0.67669999999999997</v>
      </c>
      <c r="R531">
        <v>1.9E-3</v>
      </c>
      <c r="S531">
        <v>202.99</v>
      </c>
      <c r="T531">
        <v>0.72</v>
      </c>
      <c r="U531">
        <v>0.27938671778153218</v>
      </c>
      <c r="V531">
        <v>8.7308351995608671E-3</v>
      </c>
      <c r="W531">
        <v>2.7209346824667731</v>
      </c>
      <c r="X531">
        <v>0.17045427176968381</v>
      </c>
      <c r="Y531">
        <v>9.6510811930443693E-3</v>
      </c>
      <c r="Z531">
        <v>6.4536710455971929E-3</v>
      </c>
      <c r="AA531">
        <v>1.055142106399282E-5</v>
      </c>
      <c r="AB531">
        <v>0.17005841765417329</v>
      </c>
      <c r="AC531">
        <v>8</v>
      </c>
      <c r="AD531">
        <v>7.61</v>
      </c>
      <c r="AE531" s="13" t="s">
        <v>1525</v>
      </c>
    </row>
    <row r="532" spans="1:31">
      <c r="A532" t="s">
        <v>1025</v>
      </c>
      <c r="B532" t="s">
        <v>1024</v>
      </c>
      <c r="C532">
        <v>0.28000000000000003</v>
      </c>
      <c r="D532">
        <v>0.34</v>
      </c>
      <c r="E532">
        <v>0.28000000000000003</v>
      </c>
      <c r="F532">
        <v>0.03</v>
      </c>
      <c r="G532">
        <v>0.03</v>
      </c>
      <c r="H532">
        <v>0.03</v>
      </c>
      <c r="I532">
        <v>0.99</v>
      </c>
      <c r="J532">
        <v>1</v>
      </c>
      <c r="K532">
        <v>0.99</v>
      </c>
      <c r="L532">
        <v>0.09</v>
      </c>
      <c r="M532">
        <v>0.05</v>
      </c>
      <c r="N532">
        <v>0.09</v>
      </c>
      <c r="O532">
        <v>2720</v>
      </c>
      <c r="P532">
        <v>57</v>
      </c>
      <c r="Q532">
        <v>1.2999999999999999E-2</v>
      </c>
      <c r="R532">
        <v>1.4999999999999999E-2</v>
      </c>
      <c r="S532">
        <v>48.9</v>
      </c>
      <c r="T532">
        <v>0.86</v>
      </c>
      <c r="U532">
        <v>3.7636373582353051</v>
      </c>
      <c r="V532">
        <v>0.1288318870668678</v>
      </c>
      <c r="W532">
        <v>3.2672781172870988</v>
      </c>
      <c r="X532">
        <v>0.21336043957105891</v>
      </c>
      <c r="Y532">
        <v>5.7461332942063507E-2</v>
      </c>
      <c r="Z532">
        <v>5.947451292730991E-4</v>
      </c>
      <c r="AA532">
        <v>2.2822898613402549E-2</v>
      </c>
      <c r="AB532">
        <v>0.2042048823304437</v>
      </c>
      <c r="AC532">
        <v>8</v>
      </c>
      <c r="AD532">
        <v>7.61</v>
      </c>
      <c r="AE532" s="13" t="s">
        <v>1525</v>
      </c>
    </row>
    <row r="533" spans="1:31">
      <c r="A533" t="s">
        <v>1026</v>
      </c>
      <c r="B533" t="s">
        <v>1027</v>
      </c>
      <c r="C533">
        <v>-0.14000000000000001</v>
      </c>
      <c r="D533">
        <v>-0.24</v>
      </c>
      <c r="E533">
        <v>-0.14000000000000001</v>
      </c>
      <c r="F533">
        <v>0.02</v>
      </c>
      <c r="G533">
        <v>7.0000000000000007E-2</v>
      </c>
      <c r="H533">
        <v>0.02</v>
      </c>
      <c r="I533">
        <v>1.05</v>
      </c>
      <c r="J533">
        <v>1.085</v>
      </c>
      <c r="K533">
        <v>1.05</v>
      </c>
      <c r="L533">
        <v>0.09</v>
      </c>
      <c r="M533">
        <v>0.02</v>
      </c>
      <c r="N533">
        <v>0.09</v>
      </c>
      <c r="O533">
        <v>363.2</v>
      </c>
      <c r="P533">
        <v>1.6</v>
      </c>
      <c r="Q533">
        <v>0.41</v>
      </c>
      <c r="R533">
        <v>0.16</v>
      </c>
      <c r="S533">
        <v>10</v>
      </c>
      <c r="T533">
        <v>0.8</v>
      </c>
      <c r="U533">
        <v>1.0130520272125529</v>
      </c>
      <c r="V533">
        <v>2.270801467109012E-2</v>
      </c>
      <c r="W533">
        <v>0.33068959534804537</v>
      </c>
      <c r="X533">
        <v>3.9951457838457417E-2</v>
      </c>
      <c r="Y533">
        <v>2.645516762784364E-2</v>
      </c>
      <c r="Z533">
        <v>2.6076736933323449E-2</v>
      </c>
      <c r="AA533">
        <v>4.8559411945381121E-4</v>
      </c>
      <c r="AB533">
        <v>1.4697315348802019E-2</v>
      </c>
      <c r="AC533">
        <v>8.2547945205479447</v>
      </c>
      <c r="AD533">
        <v>4.3</v>
      </c>
      <c r="AE533" s="13" t="s">
        <v>115</v>
      </c>
    </row>
    <row r="534" spans="1:31">
      <c r="A534" t="s">
        <v>1028</v>
      </c>
      <c r="B534" t="s">
        <v>1029</v>
      </c>
      <c r="C534">
        <v>0.37</v>
      </c>
      <c r="D534">
        <v>0.27</v>
      </c>
      <c r="E534">
        <v>0.37</v>
      </c>
      <c r="F534">
        <v>0.02</v>
      </c>
      <c r="G534">
        <v>0.05</v>
      </c>
      <c r="H534">
        <v>0.02</v>
      </c>
      <c r="I534">
        <v>1.4</v>
      </c>
      <c r="J534">
        <v>1.48</v>
      </c>
      <c r="K534">
        <v>1.4</v>
      </c>
      <c r="L534">
        <v>0.1</v>
      </c>
      <c r="M534">
        <v>0.05</v>
      </c>
      <c r="N534">
        <v>0.1</v>
      </c>
      <c r="O534">
        <v>14.3104</v>
      </c>
      <c r="P534">
        <v>2.0000000000000001E-4</v>
      </c>
      <c r="Q534">
        <v>0.248</v>
      </c>
      <c r="R534">
        <v>6.9999999999999993E-3</v>
      </c>
      <c r="S534">
        <v>57.021299999999997</v>
      </c>
      <c r="T534">
        <v>1.2445200000000001</v>
      </c>
      <c r="U534">
        <v>0.1272340615814759</v>
      </c>
      <c r="V534">
        <v>6.3302330007569869E-4</v>
      </c>
      <c r="W534">
        <v>0.80273959188913946</v>
      </c>
      <c r="X534">
        <v>2.0119411238897478E-2</v>
      </c>
      <c r="Y534">
        <v>1.7520215724612941E-2</v>
      </c>
      <c r="Z534">
        <v>5.8337832710691588E-3</v>
      </c>
      <c r="AA534">
        <v>1.506687837757737E-5</v>
      </c>
      <c r="AB534">
        <v>7.9874586257625817E-3</v>
      </c>
      <c r="AC534">
        <v>10.260273972602739</v>
      </c>
      <c r="AD534">
        <v>12.4633</v>
      </c>
      <c r="AE534" s="13" t="s">
        <v>1525</v>
      </c>
    </row>
    <row r="535" spans="1:31">
      <c r="A535" t="s">
        <v>1030</v>
      </c>
      <c r="B535" t="s">
        <v>1029</v>
      </c>
      <c r="C535">
        <v>0.37</v>
      </c>
      <c r="D535">
        <v>0.27</v>
      </c>
      <c r="E535">
        <v>0.37</v>
      </c>
      <c r="F535">
        <v>0.02</v>
      </c>
      <c r="G535">
        <v>0.05</v>
      </c>
      <c r="H535">
        <v>0.02</v>
      </c>
      <c r="I535">
        <v>1.4</v>
      </c>
      <c r="J535">
        <v>1.48</v>
      </c>
      <c r="K535">
        <v>1.4</v>
      </c>
      <c r="L535">
        <v>0.1</v>
      </c>
      <c r="M535">
        <v>0.05</v>
      </c>
      <c r="N535">
        <v>0.1</v>
      </c>
      <c r="O535">
        <v>2134.7600000000002</v>
      </c>
      <c r="P535">
        <v>0.4</v>
      </c>
      <c r="Q535">
        <v>0.36</v>
      </c>
      <c r="R535">
        <v>3.0000000000000001E-3</v>
      </c>
      <c r="S535">
        <v>169.03299999999999</v>
      </c>
      <c r="T535">
        <v>1.4583900000000001</v>
      </c>
      <c r="U535">
        <v>3.5914207519654422</v>
      </c>
      <c r="V535">
        <v>1.8894341145694799E-2</v>
      </c>
      <c r="W535">
        <v>12.186090705931591</v>
      </c>
      <c r="X535">
        <v>0.16495391256814429</v>
      </c>
      <c r="Y535">
        <v>0.10513966399829371</v>
      </c>
      <c r="Z535">
        <v>3.6662427323425881E-2</v>
      </c>
      <c r="AA535">
        <v>1.0422308230609851E-2</v>
      </c>
      <c r="AB535">
        <v>0.1212546338898666</v>
      </c>
      <c r="AC535">
        <v>10.260273972602739</v>
      </c>
      <c r="AD535">
        <v>12.4633</v>
      </c>
      <c r="AE535" s="13" t="s">
        <v>1525</v>
      </c>
    </row>
    <row r="536" spans="1:31">
      <c r="A536" t="s">
        <v>1031</v>
      </c>
      <c r="B536" t="s">
        <v>1032</v>
      </c>
      <c r="C536">
        <v>0.25</v>
      </c>
      <c r="D536">
        <v>0.26</v>
      </c>
      <c r="E536">
        <v>0.25</v>
      </c>
      <c r="F536">
        <v>0.03</v>
      </c>
      <c r="G536">
        <v>0.03</v>
      </c>
      <c r="H536">
        <v>0.03</v>
      </c>
      <c r="I536">
        <v>1.22</v>
      </c>
      <c r="J536">
        <v>1.36</v>
      </c>
      <c r="K536">
        <v>1.22</v>
      </c>
      <c r="L536">
        <v>0.14000000000000001</v>
      </c>
      <c r="M536">
        <v>0.09</v>
      </c>
      <c r="N536">
        <v>0.14000000000000001</v>
      </c>
      <c r="O536">
        <v>696.3</v>
      </c>
      <c r="P536">
        <v>2.7</v>
      </c>
      <c r="Q536">
        <v>0</v>
      </c>
      <c r="R536">
        <v>0</v>
      </c>
      <c r="S536">
        <v>200</v>
      </c>
      <c r="T536">
        <v>3.9</v>
      </c>
      <c r="U536">
        <v>1.643572870631298</v>
      </c>
      <c r="V536">
        <v>3.1720294557343667E-2</v>
      </c>
      <c r="W536">
        <v>9.9558612875364449</v>
      </c>
      <c r="X536">
        <v>0.4276488832618015</v>
      </c>
      <c r="Y536">
        <v>0.19413929510696071</v>
      </c>
      <c r="Z536">
        <v>0</v>
      </c>
      <c r="AA536">
        <v>1.2868411832231509E-2</v>
      </c>
      <c r="AB536">
        <v>0.38082529515166719</v>
      </c>
      <c r="AC536">
        <v>3.131506849315068</v>
      </c>
      <c r="AD536">
        <v>6.5</v>
      </c>
      <c r="AE536" s="13" t="s">
        <v>25</v>
      </c>
    </row>
    <row r="537" spans="1:31">
      <c r="A537" t="s">
        <v>1033</v>
      </c>
      <c r="B537" t="s">
        <v>1034</v>
      </c>
      <c r="C537">
        <v>-0.22</v>
      </c>
      <c r="E537">
        <v>-0.22</v>
      </c>
      <c r="F537">
        <v>0.01</v>
      </c>
      <c r="H537">
        <v>0.01</v>
      </c>
      <c r="I537">
        <v>0.89</v>
      </c>
      <c r="K537">
        <v>0.89</v>
      </c>
      <c r="L537">
        <v>0.06</v>
      </c>
      <c r="N537">
        <v>0.06</v>
      </c>
      <c r="O537">
        <v>407.15</v>
      </c>
      <c r="P537">
        <v>4.2857000000000003</v>
      </c>
      <c r="Q537">
        <v>0.27</v>
      </c>
      <c r="R537">
        <v>0.17</v>
      </c>
      <c r="S537">
        <v>2.99</v>
      </c>
      <c r="T537">
        <v>0.33</v>
      </c>
      <c r="U537">
        <v>1.0345119081933991</v>
      </c>
      <c r="V537">
        <v>2.4362084592451181E-2</v>
      </c>
      <c r="W537">
        <v>9.711172605727883E-2</v>
      </c>
      <c r="X537">
        <v>1.253628439245546E-2</v>
      </c>
      <c r="Y537">
        <v>1.0718016588261541E-2</v>
      </c>
      <c r="Z537">
        <v>4.8079260339004386E-3</v>
      </c>
      <c r="AA537">
        <v>3.4191469912904179E-4</v>
      </c>
      <c r="AB537">
        <v>4.364571957630509E-3</v>
      </c>
      <c r="AC537">
        <v>8.1205479452054803</v>
      </c>
      <c r="AD537">
        <v>1.38</v>
      </c>
      <c r="AE537" s="13" t="s">
        <v>292</v>
      </c>
    </row>
    <row r="538" spans="1:31">
      <c r="A538" t="s">
        <v>1035</v>
      </c>
      <c r="B538" t="s">
        <v>1036</v>
      </c>
      <c r="C538">
        <v>0.09</v>
      </c>
      <c r="D538">
        <v>0.09</v>
      </c>
      <c r="E538">
        <v>0.09</v>
      </c>
      <c r="F538">
        <v>0.01</v>
      </c>
      <c r="H538">
        <v>0.01</v>
      </c>
      <c r="I538">
        <v>1.08</v>
      </c>
      <c r="J538">
        <v>1.1000000000000001</v>
      </c>
      <c r="K538">
        <v>1.08</v>
      </c>
      <c r="L538">
        <v>0.09</v>
      </c>
      <c r="N538">
        <v>0.09</v>
      </c>
      <c r="O538">
        <v>2093.0700000000002</v>
      </c>
      <c r="P538">
        <v>1.73</v>
      </c>
      <c r="Q538">
        <v>0.63700000000000001</v>
      </c>
      <c r="R538">
        <v>2E-3</v>
      </c>
      <c r="S538">
        <v>192.6</v>
      </c>
      <c r="T538">
        <v>1.4</v>
      </c>
      <c r="U538">
        <v>3.3370262517667828</v>
      </c>
      <c r="V538">
        <v>0.1141225363126263</v>
      </c>
      <c r="W538">
        <v>10.01901882583641</v>
      </c>
      <c r="X538">
        <v>0.46785904570596809</v>
      </c>
      <c r="Y538">
        <v>6.6317334386900892E-2</v>
      </c>
      <c r="Z538">
        <v>7.8343269809828822E-2</v>
      </c>
      <c r="AA538">
        <v>0.13197219900760809</v>
      </c>
      <c r="AB538">
        <v>0.43696655315174388</v>
      </c>
      <c r="AC538">
        <v>4.3</v>
      </c>
      <c r="AD538">
        <v>5.5</v>
      </c>
      <c r="AE538" s="13" t="s">
        <v>292</v>
      </c>
    </row>
    <row r="539" spans="1:31">
      <c r="A539" t="s">
        <v>1037</v>
      </c>
      <c r="B539" t="s">
        <v>1038</v>
      </c>
      <c r="C539">
        <v>-0.61</v>
      </c>
      <c r="E539">
        <v>-0.61</v>
      </c>
      <c r="F539">
        <v>0.02</v>
      </c>
      <c r="H539">
        <v>0.02</v>
      </c>
      <c r="I539">
        <v>0.73</v>
      </c>
      <c r="K539">
        <v>0.73</v>
      </c>
      <c r="L539">
        <v>0.03</v>
      </c>
      <c r="N539">
        <v>0.03</v>
      </c>
      <c r="O539">
        <v>5.6363000000000003</v>
      </c>
      <c r="P539">
        <v>8.0000000000000004E-4</v>
      </c>
      <c r="Q539">
        <v>0.2</v>
      </c>
      <c r="R539">
        <v>0.1</v>
      </c>
      <c r="S539">
        <v>1.95</v>
      </c>
      <c r="T539">
        <v>0.16</v>
      </c>
      <c r="U539">
        <v>5.5579118759910437E-2</v>
      </c>
      <c r="V539">
        <v>1.2865644241163441E-3</v>
      </c>
      <c r="W539">
        <v>1.3435899553074081E-2</v>
      </c>
      <c r="X539">
        <v>1.2963930367979159E-3</v>
      </c>
      <c r="Y539">
        <v>1.1024327838419759E-3</v>
      </c>
      <c r="Z539">
        <v>2.7991457402237681E-4</v>
      </c>
      <c r="AA539">
        <v>6.3568414518148823E-7</v>
      </c>
      <c r="AB539">
        <v>6.2203238671639297E-4</v>
      </c>
      <c r="AC539">
        <v>7.4438356164383563</v>
      </c>
      <c r="AD539">
        <v>1.1100000000000001</v>
      </c>
      <c r="AE539" s="13" t="s">
        <v>292</v>
      </c>
    </row>
    <row r="540" spans="1:31">
      <c r="A540" t="s">
        <v>1039</v>
      </c>
      <c r="B540" t="s">
        <v>1038</v>
      </c>
      <c r="C540">
        <v>-0.61</v>
      </c>
      <c r="E540">
        <v>-0.61</v>
      </c>
      <c r="F540">
        <v>0.02</v>
      </c>
      <c r="H540">
        <v>0.02</v>
      </c>
      <c r="I540">
        <v>0.73</v>
      </c>
      <c r="K540">
        <v>0.73</v>
      </c>
      <c r="L540">
        <v>0.03</v>
      </c>
      <c r="N540">
        <v>0.03</v>
      </c>
      <c r="O540">
        <v>14.025</v>
      </c>
      <c r="P540">
        <v>5.1000000000000004E-3</v>
      </c>
      <c r="Q540">
        <v>0.11</v>
      </c>
      <c r="R540">
        <v>6.0000000000000001E-3</v>
      </c>
      <c r="S540">
        <v>2.2599999999999998</v>
      </c>
      <c r="T540">
        <v>0.15</v>
      </c>
      <c r="U540">
        <v>0.1020588888692837</v>
      </c>
      <c r="V540">
        <v>2.362598801038911E-3</v>
      </c>
      <c r="W540">
        <v>2.140577923159017E-2</v>
      </c>
      <c r="X540">
        <v>1.736318381567719E-3</v>
      </c>
      <c r="Y540">
        <v>1.420737559618817E-3</v>
      </c>
      <c r="Z540">
        <v>1.191737886159996E-4</v>
      </c>
      <c r="AA540">
        <v>2.543764614568054E-6</v>
      </c>
      <c r="AB540">
        <v>9.9100829775880463E-4</v>
      </c>
      <c r="AC540">
        <v>7.4438356164383563</v>
      </c>
      <c r="AD540">
        <v>1.1100000000000001</v>
      </c>
      <c r="AE540" s="13" t="s">
        <v>292</v>
      </c>
    </row>
    <row r="541" spans="1:31">
      <c r="A541" t="s">
        <v>1040</v>
      </c>
      <c r="B541" t="s">
        <v>1038</v>
      </c>
      <c r="C541">
        <v>-0.61</v>
      </c>
      <c r="E541">
        <v>-0.61</v>
      </c>
      <c r="F541">
        <v>0.02</v>
      </c>
      <c r="H541">
        <v>0.02</v>
      </c>
      <c r="I541">
        <v>0.73</v>
      </c>
      <c r="K541">
        <v>0.73</v>
      </c>
      <c r="L541">
        <v>0.03</v>
      </c>
      <c r="N541">
        <v>0.03</v>
      </c>
      <c r="O541">
        <v>33.941000000000003</v>
      </c>
      <c r="P541">
        <v>3.5299999999999998E-2</v>
      </c>
      <c r="Q541">
        <v>0.2</v>
      </c>
      <c r="R541">
        <v>0.16</v>
      </c>
      <c r="S541">
        <v>1.49</v>
      </c>
      <c r="T541">
        <v>0.17</v>
      </c>
      <c r="U541">
        <v>0.1839636474146007</v>
      </c>
      <c r="V541">
        <v>4.2602953264341816E-3</v>
      </c>
      <c r="W541">
        <v>1.8677923100692339E-2</v>
      </c>
      <c r="X541">
        <v>2.382589135378854E-3</v>
      </c>
      <c r="Y541">
        <v>2.1310382061192601E-3</v>
      </c>
      <c r="Z541">
        <v>6.2259743668974471E-4</v>
      </c>
      <c r="AA541">
        <v>6.4202322513011009E-6</v>
      </c>
      <c r="AB541">
        <v>8.6471866206909009E-4</v>
      </c>
      <c r="AC541">
        <v>7.4438356164383563</v>
      </c>
      <c r="AD541">
        <v>1.1100000000000001</v>
      </c>
      <c r="AE541" s="13" t="s">
        <v>292</v>
      </c>
    </row>
    <row r="542" spans="1:31">
      <c r="A542" t="s">
        <v>1041</v>
      </c>
      <c r="B542" t="s">
        <v>1042</v>
      </c>
      <c r="C542">
        <v>0.32</v>
      </c>
      <c r="D542">
        <v>0.32</v>
      </c>
      <c r="E542">
        <v>0.32</v>
      </c>
      <c r="F542">
        <v>0.03</v>
      </c>
      <c r="G542">
        <v>0.03</v>
      </c>
      <c r="H542">
        <v>0.03</v>
      </c>
      <c r="I542">
        <v>1.33</v>
      </c>
      <c r="J542">
        <v>1.08</v>
      </c>
      <c r="K542">
        <v>1.33</v>
      </c>
      <c r="L542">
        <v>0.09</v>
      </c>
      <c r="M542">
        <v>0.08</v>
      </c>
      <c r="N542">
        <v>0.09</v>
      </c>
      <c r="O542">
        <v>394.3</v>
      </c>
      <c r="P542">
        <v>1.4</v>
      </c>
      <c r="Q542">
        <v>0.39400000000000002</v>
      </c>
      <c r="R542">
        <v>8.0000000000000002E-3</v>
      </c>
      <c r="S542">
        <v>374.2</v>
      </c>
      <c r="T542">
        <v>2.4</v>
      </c>
      <c r="U542">
        <v>1.157816733745487</v>
      </c>
      <c r="V542">
        <v>2.6239865175337759E-2</v>
      </c>
      <c r="W542">
        <v>15.00346804682837</v>
      </c>
      <c r="X542">
        <v>0.68586235046389221</v>
      </c>
      <c r="Y542">
        <v>9.4222741608890076E-2</v>
      </c>
      <c r="Z542">
        <v>5.5981234147765548E-2</v>
      </c>
      <c r="AA542">
        <v>1.6488721329678661E-2</v>
      </c>
      <c r="AB542">
        <v>0.67684818256368573</v>
      </c>
      <c r="AC542">
        <v>2.2027397260273971</v>
      </c>
      <c r="AD542">
        <v>10</v>
      </c>
      <c r="AE542" s="13" t="s">
        <v>129</v>
      </c>
    </row>
    <row r="543" spans="1:31">
      <c r="A543" t="s">
        <v>1043</v>
      </c>
      <c r="B543" t="s">
        <v>1044</v>
      </c>
      <c r="C543">
        <v>-0.36</v>
      </c>
      <c r="D543">
        <v>-0.31</v>
      </c>
      <c r="E543">
        <v>-0.36</v>
      </c>
      <c r="F543">
        <v>0.02</v>
      </c>
      <c r="G543">
        <v>0.03</v>
      </c>
      <c r="H543">
        <v>0.02</v>
      </c>
      <c r="I543">
        <v>0.7</v>
      </c>
      <c r="J543">
        <v>0.77</v>
      </c>
      <c r="K543">
        <v>0.7</v>
      </c>
      <c r="L543">
        <v>0.03</v>
      </c>
      <c r="M543">
        <v>0.05</v>
      </c>
      <c r="N543">
        <v>0.03</v>
      </c>
      <c r="O543">
        <v>4.3114999999999997</v>
      </c>
      <c r="P543">
        <v>2.7E-4</v>
      </c>
      <c r="Q543">
        <v>0.2</v>
      </c>
      <c r="R543">
        <v>0.15</v>
      </c>
      <c r="S543">
        <v>1.79</v>
      </c>
      <c r="T543">
        <v>0.13</v>
      </c>
      <c r="U543">
        <v>4.6058530887619957E-2</v>
      </c>
      <c r="V543">
        <v>1.315983501824913E-3</v>
      </c>
      <c r="W543">
        <v>1.199819320848996E-2</v>
      </c>
      <c r="X543">
        <v>1.9563863658587418E-3</v>
      </c>
      <c r="Y543">
        <v>1.7935443455990149E-3</v>
      </c>
      <c r="Z543">
        <v>3.7494353776531148E-4</v>
      </c>
      <c r="AA543">
        <v>1.06655552642159E-6</v>
      </c>
      <c r="AB543">
        <v>6.8561104048514088E-4</v>
      </c>
      <c r="AC543">
        <v>4.4602739726027396</v>
      </c>
      <c r="AD543">
        <v>0.85</v>
      </c>
      <c r="AE543" s="13" t="s">
        <v>100</v>
      </c>
    </row>
    <row r="544" spans="1:31">
      <c r="A544" t="s">
        <v>1045</v>
      </c>
      <c r="B544" t="s">
        <v>1044</v>
      </c>
      <c r="C544">
        <v>-0.36</v>
      </c>
      <c r="D544">
        <v>-0.31</v>
      </c>
      <c r="E544">
        <v>-0.36</v>
      </c>
      <c r="F544">
        <v>0.02</v>
      </c>
      <c r="G544">
        <v>0.03</v>
      </c>
      <c r="H544">
        <v>0.02</v>
      </c>
      <c r="I544">
        <v>0.7</v>
      </c>
      <c r="J544">
        <v>0.77</v>
      </c>
      <c r="K544">
        <v>0.7</v>
      </c>
      <c r="L544">
        <v>0.03</v>
      </c>
      <c r="M544">
        <v>0.05</v>
      </c>
      <c r="N544">
        <v>0.03</v>
      </c>
      <c r="O544">
        <v>9.6206999999999994</v>
      </c>
      <c r="P544">
        <v>1.2999999999999999E-3</v>
      </c>
      <c r="Q544">
        <v>0.06</v>
      </c>
      <c r="R544">
        <v>8.4999999999999992E-2</v>
      </c>
      <c r="S544">
        <v>2.31</v>
      </c>
      <c r="T544">
        <v>0.13</v>
      </c>
      <c r="U544">
        <v>7.8627172756887825E-2</v>
      </c>
      <c r="V544">
        <v>2.2466559021334068E-3</v>
      </c>
      <c r="W544">
        <v>2.0169388795203171E-2</v>
      </c>
      <c r="X544">
        <v>2.6530500958009771E-3</v>
      </c>
      <c r="Y544">
        <v>2.3873970410648649E-3</v>
      </c>
      <c r="Z544">
        <v>1.032355307662948E-4</v>
      </c>
      <c r="AA544">
        <v>3.4949313806875668E-6</v>
      </c>
      <c r="AB544">
        <v>1.152536502583039E-3</v>
      </c>
      <c r="AC544">
        <v>4.4602739726027396</v>
      </c>
      <c r="AD544">
        <v>0.85</v>
      </c>
      <c r="AE544" s="13" t="s">
        <v>100</v>
      </c>
    </row>
    <row r="545" spans="1:31">
      <c r="A545" t="s">
        <v>1046</v>
      </c>
      <c r="B545" t="s">
        <v>1044</v>
      </c>
      <c r="C545">
        <v>-0.36</v>
      </c>
      <c r="D545">
        <v>-0.31</v>
      </c>
      <c r="E545">
        <v>-0.36</v>
      </c>
      <c r="F545">
        <v>0.02</v>
      </c>
      <c r="G545">
        <v>0.03</v>
      </c>
      <c r="H545">
        <v>0.02</v>
      </c>
      <c r="I545">
        <v>0.7</v>
      </c>
      <c r="J545">
        <v>0.77</v>
      </c>
      <c r="K545">
        <v>0.7</v>
      </c>
      <c r="L545">
        <v>0.03</v>
      </c>
      <c r="M545">
        <v>0.05</v>
      </c>
      <c r="N545">
        <v>0.03</v>
      </c>
      <c r="O545">
        <v>20.418399999999998</v>
      </c>
      <c r="P545">
        <v>5.1999999999999998E-3</v>
      </c>
      <c r="Q545">
        <v>7.0000000000000007E-2</v>
      </c>
      <c r="R545">
        <v>0.09</v>
      </c>
      <c r="S545">
        <v>2.44</v>
      </c>
      <c r="T545">
        <v>0.13</v>
      </c>
      <c r="U545">
        <v>0.12993057397739941</v>
      </c>
      <c r="V545">
        <v>3.7123149192434851E-3</v>
      </c>
      <c r="W545">
        <v>2.9083401544522519E-2</v>
      </c>
      <c r="X545">
        <v>4.0616650850731437E-3</v>
      </c>
      <c r="Y545">
        <v>3.7015238329392288E-3</v>
      </c>
      <c r="Z545">
        <v>1.841276552411736E-4</v>
      </c>
      <c r="AA545">
        <v>1.091291822507208E-6</v>
      </c>
      <c r="AB545">
        <v>1.661908659687002E-3</v>
      </c>
      <c r="AC545">
        <v>4.4602739726027396</v>
      </c>
      <c r="AD545">
        <v>0.85</v>
      </c>
      <c r="AE545" s="13" t="s">
        <v>100</v>
      </c>
    </row>
    <row r="546" spans="1:31">
      <c r="A546" t="s">
        <v>1047</v>
      </c>
      <c r="B546" t="s">
        <v>1044</v>
      </c>
      <c r="C546">
        <v>-0.36</v>
      </c>
      <c r="D546">
        <v>-0.31</v>
      </c>
      <c r="E546">
        <v>-0.36</v>
      </c>
      <c r="F546">
        <v>0.02</v>
      </c>
      <c r="G546">
        <v>0.03</v>
      </c>
      <c r="H546">
        <v>0.02</v>
      </c>
      <c r="I546">
        <v>0.7</v>
      </c>
      <c r="J546">
        <v>0.77</v>
      </c>
      <c r="K546">
        <v>0.7</v>
      </c>
      <c r="L546">
        <v>0.03</v>
      </c>
      <c r="M546">
        <v>0.05</v>
      </c>
      <c r="N546">
        <v>0.03</v>
      </c>
      <c r="O546">
        <v>34.619999999999997</v>
      </c>
      <c r="P546">
        <v>0.21</v>
      </c>
      <c r="Q546">
        <v>0.15</v>
      </c>
      <c r="R546">
        <v>0.14000000000000001</v>
      </c>
      <c r="S546">
        <v>0.84</v>
      </c>
      <c r="T546">
        <v>0.315</v>
      </c>
      <c r="U546">
        <v>0.1846667953856137</v>
      </c>
      <c r="V546">
        <v>5.3263174871391464E-3</v>
      </c>
      <c r="W546">
        <v>1.049676657391679E-2</v>
      </c>
      <c r="X546">
        <v>3.9881599180914776E-3</v>
      </c>
      <c r="Y546">
        <v>3.936287465218795E-3</v>
      </c>
      <c r="Z546">
        <v>2.255059826621509E-4</v>
      </c>
      <c r="AA546">
        <v>2.0718632270873699E-5</v>
      </c>
      <c r="AB546">
        <v>5.9981523279524496E-4</v>
      </c>
      <c r="AC546" s="2"/>
      <c r="AD546" s="2"/>
      <c r="AE546" s="13" t="s">
        <v>100</v>
      </c>
    </row>
    <row r="547" spans="1:31">
      <c r="A547" t="s">
        <v>1048</v>
      </c>
      <c r="B547" t="s">
        <v>1044</v>
      </c>
      <c r="C547">
        <v>-0.36</v>
      </c>
      <c r="D547">
        <v>-0.31</v>
      </c>
      <c r="E547">
        <v>-0.36</v>
      </c>
      <c r="F547">
        <v>0.02</v>
      </c>
      <c r="G547">
        <v>0.03</v>
      </c>
      <c r="H547">
        <v>0.02</v>
      </c>
      <c r="I547">
        <v>0.7</v>
      </c>
      <c r="J547">
        <v>0.77</v>
      </c>
      <c r="K547">
        <v>0.7</v>
      </c>
      <c r="L547">
        <v>0.03</v>
      </c>
      <c r="M547">
        <v>0.05</v>
      </c>
      <c r="N547">
        <v>0.03</v>
      </c>
      <c r="O547">
        <v>51.56</v>
      </c>
      <c r="P547">
        <v>0.14000000000000001</v>
      </c>
      <c r="Q547">
        <v>0.02</v>
      </c>
      <c r="R547">
        <v>0.11</v>
      </c>
      <c r="S547">
        <v>0.75</v>
      </c>
      <c r="T547">
        <v>0.13</v>
      </c>
      <c r="U547">
        <v>0.24145356135495799</v>
      </c>
      <c r="V547">
        <v>7.0583296380525807E-3</v>
      </c>
      <c r="W547">
        <v>1.5749975895331239E-2</v>
      </c>
      <c r="X547">
        <v>4.4277018673046179E-3</v>
      </c>
      <c r="Y547">
        <v>4.3348557510085976E-3</v>
      </c>
      <c r="Z547">
        <v>3.4663812494726633E-5</v>
      </c>
      <c r="AA547">
        <v>4.8686169691904972E-5</v>
      </c>
      <c r="AB547">
        <v>8.9999862259035693E-4</v>
      </c>
      <c r="AC547" s="2"/>
      <c r="AD547" s="2"/>
      <c r="AE547" s="13" t="s">
        <v>100</v>
      </c>
    </row>
    <row r="548" spans="1:31">
      <c r="A548" t="s">
        <v>1049</v>
      </c>
      <c r="B548" t="s">
        <v>1044</v>
      </c>
      <c r="C548">
        <v>-0.36</v>
      </c>
      <c r="D548">
        <v>-0.31</v>
      </c>
      <c r="E548">
        <v>-0.36</v>
      </c>
      <c r="F548">
        <v>0.02</v>
      </c>
      <c r="G548">
        <v>0.03</v>
      </c>
      <c r="H548">
        <v>0.02</v>
      </c>
      <c r="I548">
        <v>0.7</v>
      </c>
      <c r="J548">
        <v>0.77</v>
      </c>
      <c r="K548">
        <v>0.7</v>
      </c>
      <c r="L548">
        <v>0.03</v>
      </c>
      <c r="M548">
        <v>0.05</v>
      </c>
      <c r="N548">
        <v>0.03</v>
      </c>
      <c r="O548">
        <v>197.8</v>
      </c>
      <c r="P548">
        <v>7.35</v>
      </c>
      <c r="Q548">
        <v>0.28999999999999998</v>
      </c>
      <c r="R548">
        <v>0.3</v>
      </c>
      <c r="S548">
        <v>0.95</v>
      </c>
      <c r="T548">
        <v>0.31</v>
      </c>
      <c r="U548">
        <v>0.59018517371170909</v>
      </c>
      <c r="V548">
        <v>2.2318078152171541E-2</v>
      </c>
      <c r="W548">
        <v>2.054306529121664E-2</v>
      </c>
      <c r="X548">
        <v>7.084336207904854E-3</v>
      </c>
      <c r="Y548">
        <v>6.7035265687127969E-3</v>
      </c>
      <c r="Z548">
        <v>1.9513556942197261E-3</v>
      </c>
      <c r="AA548">
        <v>2.5445151649889172E-4</v>
      </c>
      <c r="AB548">
        <v>1.17388944521238E-3</v>
      </c>
      <c r="AC548" s="2"/>
      <c r="AD548" s="2"/>
      <c r="AE548" s="13" t="s">
        <v>100</v>
      </c>
    </row>
    <row r="549" spans="1:31">
      <c r="A549" t="s">
        <v>1050</v>
      </c>
      <c r="B549" t="s">
        <v>1051</v>
      </c>
      <c r="C549">
        <v>0.14000000000000001</v>
      </c>
      <c r="D549">
        <v>0.14000000000000001</v>
      </c>
      <c r="E549">
        <v>0.14000000000000001</v>
      </c>
      <c r="F549">
        <v>0.05</v>
      </c>
      <c r="G549">
        <v>0.05</v>
      </c>
      <c r="H549">
        <v>0.05</v>
      </c>
      <c r="I549">
        <v>1.78</v>
      </c>
      <c r="J549">
        <v>2</v>
      </c>
      <c r="K549">
        <v>1.78</v>
      </c>
      <c r="L549">
        <v>0.17</v>
      </c>
      <c r="M549">
        <v>1.94</v>
      </c>
      <c r="N549">
        <v>0.17</v>
      </c>
      <c r="O549">
        <v>578.6</v>
      </c>
      <c r="P549">
        <v>3.3</v>
      </c>
      <c r="Q549">
        <v>0.24</v>
      </c>
      <c r="R549">
        <v>0.05</v>
      </c>
      <c r="S549">
        <v>68</v>
      </c>
      <c r="T549">
        <v>2</v>
      </c>
      <c r="U549">
        <v>1.712906701399558</v>
      </c>
      <c r="V549">
        <v>2.3749259701107701E-2</v>
      </c>
      <c r="W549">
        <v>4.2951946255306357</v>
      </c>
      <c r="X549">
        <v>0.17926549402547781</v>
      </c>
      <c r="Y549">
        <v>0.12632925369207751</v>
      </c>
      <c r="Z549">
        <v>5.469263105514393E-2</v>
      </c>
      <c r="AA549">
        <v>8.1657692500582482E-3</v>
      </c>
      <c r="AB549">
        <v>0.1145385233474836</v>
      </c>
      <c r="AC549">
        <v>4.9315068493150687</v>
      </c>
      <c r="AD549">
        <v>19.850000000000001</v>
      </c>
      <c r="AE549" s="13" t="s">
        <v>370</v>
      </c>
    </row>
    <row r="550" spans="1:31">
      <c r="A550" t="s">
        <v>1052</v>
      </c>
      <c r="B550" t="s">
        <v>1053</v>
      </c>
      <c r="C550">
        <v>0.21</v>
      </c>
      <c r="D550">
        <v>0.19400000000000001</v>
      </c>
      <c r="E550">
        <v>0.21</v>
      </c>
      <c r="F550">
        <v>0.05</v>
      </c>
      <c r="H550">
        <v>0.05</v>
      </c>
      <c r="I550">
        <v>1.24</v>
      </c>
      <c r="J550">
        <v>1.1000000000000001</v>
      </c>
      <c r="K550">
        <v>1.24</v>
      </c>
      <c r="L550">
        <v>0.15</v>
      </c>
      <c r="N550">
        <v>0.15</v>
      </c>
      <c r="O550">
        <v>264.10000000000002</v>
      </c>
      <c r="P550">
        <v>0.23</v>
      </c>
      <c r="Q550">
        <v>0.252</v>
      </c>
      <c r="R550">
        <v>1.4E-2</v>
      </c>
      <c r="S550">
        <v>119.4</v>
      </c>
      <c r="T550">
        <v>2.2000000000000002</v>
      </c>
      <c r="U550">
        <v>0.8636548260806225</v>
      </c>
      <c r="V550">
        <v>2.3410648410488469E-2</v>
      </c>
      <c r="W550">
        <v>4.1865317774223056</v>
      </c>
      <c r="X550">
        <v>0.24018701078276691</v>
      </c>
      <c r="Y550">
        <v>7.7138776468417714E-2</v>
      </c>
      <c r="Z550">
        <v>1.5771646767040012E-2</v>
      </c>
      <c r="AA550">
        <v>1.2150953483590519E-3</v>
      </c>
      <c r="AB550">
        <v>0.22691229145920361</v>
      </c>
      <c r="AC550">
        <v>9.830136986301369</v>
      </c>
      <c r="AD550">
        <v>20.3</v>
      </c>
      <c r="AE550" s="13" t="s">
        <v>33</v>
      </c>
    </row>
    <row r="551" spans="1:31">
      <c r="A551" t="s">
        <v>1054</v>
      </c>
      <c r="B551" t="s">
        <v>1055</v>
      </c>
      <c r="C551">
        <v>0.15</v>
      </c>
      <c r="D551">
        <v>-0.09</v>
      </c>
      <c r="E551">
        <v>0.15</v>
      </c>
      <c r="F551">
        <v>0.03</v>
      </c>
      <c r="G551">
        <v>0.1</v>
      </c>
      <c r="H551">
        <v>0.03</v>
      </c>
      <c r="I551">
        <v>0.89</v>
      </c>
      <c r="J551">
        <v>0.7</v>
      </c>
      <c r="K551">
        <v>0.89</v>
      </c>
      <c r="L551">
        <v>7.0000000000000007E-2</v>
      </c>
      <c r="N551">
        <v>7.0000000000000007E-2</v>
      </c>
      <c r="O551">
        <v>963</v>
      </c>
      <c r="P551">
        <v>38</v>
      </c>
      <c r="Q551">
        <v>0.39</v>
      </c>
      <c r="R551">
        <v>0.17</v>
      </c>
      <c r="S551">
        <v>99</v>
      </c>
      <c r="T551">
        <v>60</v>
      </c>
      <c r="U551">
        <v>1.8366184833804029</v>
      </c>
      <c r="V551">
        <v>7.8530456334661117E-2</v>
      </c>
      <c r="W551">
        <v>2.9927842897541659</v>
      </c>
      <c r="X551">
        <v>2.0714102494829429</v>
      </c>
      <c r="Y551">
        <v>1.8138086604570709</v>
      </c>
      <c r="Z551">
        <v>0.97907178356237101</v>
      </c>
      <c r="AA551">
        <v>3.9365110076378787E-2</v>
      </c>
      <c r="AB551">
        <v>0.20176073863511229</v>
      </c>
      <c r="AC551" s="2"/>
      <c r="AD551" s="2"/>
      <c r="AE551" s="13" t="s">
        <v>1525</v>
      </c>
    </row>
    <row r="552" spans="1:31">
      <c r="A552" t="s">
        <v>1056</v>
      </c>
      <c r="B552" t="s">
        <v>1057</v>
      </c>
      <c r="C552">
        <v>0.16</v>
      </c>
      <c r="D552">
        <v>-0.01</v>
      </c>
      <c r="E552">
        <v>0.16</v>
      </c>
      <c r="F552">
        <v>7.0000000000000007E-2</v>
      </c>
      <c r="H552">
        <v>7.0000000000000007E-2</v>
      </c>
      <c r="J552">
        <v>0.4</v>
      </c>
      <c r="M552" s="2"/>
      <c r="O552">
        <v>1.3236300000000001</v>
      </c>
      <c r="P552">
        <v>8.8999999999999995E-5</v>
      </c>
      <c r="Q552">
        <v>5.8000000000000003E-2</v>
      </c>
      <c r="R552">
        <v>5.4550000000000001E-2</v>
      </c>
      <c r="S552">
        <v>4599.21</v>
      </c>
      <c r="T552">
        <v>338</v>
      </c>
      <c r="U552">
        <v>0</v>
      </c>
      <c r="W552">
        <v>0</v>
      </c>
      <c r="Y552">
        <v>0</v>
      </c>
      <c r="Z552">
        <v>0</v>
      </c>
      <c r="AA552">
        <v>0</v>
      </c>
      <c r="AC552" s="2"/>
      <c r="AD552" s="2"/>
      <c r="AE552" s="13" t="s">
        <v>66</v>
      </c>
    </row>
    <row r="553" spans="1:31">
      <c r="A553" t="s">
        <v>1058</v>
      </c>
      <c r="B553" t="s">
        <v>1059</v>
      </c>
      <c r="C553">
        <v>0.2</v>
      </c>
      <c r="D553">
        <v>0.2</v>
      </c>
      <c r="E553">
        <v>0.2</v>
      </c>
      <c r="F553">
        <v>0.04</v>
      </c>
      <c r="G553">
        <v>0.04</v>
      </c>
      <c r="H553">
        <v>0.04</v>
      </c>
      <c r="I553">
        <v>1.01</v>
      </c>
      <c r="J553">
        <v>0.99</v>
      </c>
      <c r="K553">
        <v>1.01</v>
      </c>
      <c r="L553">
        <v>0.08</v>
      </c>
      <c r="N553">
        <v>0.08</v>
      </c>
      <c r="O553">
        <v>526.62</v>
      </c>
      <c r="P553">
        <v>0.3</v>
      </c>
      <c r="Q553">
        <v>0.90300000000000002</v>
      </c>
      <c r="R553">
        <v>5.0000000000000001E-3</v>
      </c>
      <c r="S553">
        <v>97.1</v>
      </c>
      <c r="T553">
        <v>3.8</v>
      </c>
      <c r="U553">
        <v>1.2810815624183189</v>
      </c>
      <c r="V553">
        <v>2.9599942464554739E-2</v>
      </c>
      <c r="W553">
        <v>1.6681995991873151</v>
      </c>
      <c r="X553">
        <v>0.108941360415796</v>
      </c>
      <c r="Y553">
        <v>6.5284845282304799E-2</v>
      </c>
      <c r="Z553">
        <v>4.0803295882955989E-2</v>
      </c>
      <c r="AA553">
        <v>3.1677482799500868E-4</v>
      </c>
      <c r="AB553">
        <v>7.7078529335387475E-2</v>
      </c>
      <c r="AC553">
        <v>8</v>
      </c>
      <c r="AD553">
        <v>8.4</v>
      </c>
      <c r="AE553" s="13" t="s">
        <v>1060</v>
      </c>
    </row>
    <row r="554" spans="1:31">
      <c r="A554" t="s">
        <v>1061</v>
      </c>
      <c r="B554" t="s">
        <v>1062</v>
      </c>
      <c r="C554">
        <v>-0.09</v>
      </c>
      <c r="D554">
        <v>-0.09</v>
      </c>
      <c r="E554">
        <v>-0.09</v>
      </c>
      <c r="F554">
        <v>0.08</v>
      </c>
      <c r="G554">
        <v>0.08</v>
      </c>
      <c r="H554">
        <v>0.08</v>
      </c>
      <c r="I554">
        <v>0.85</v>
      </c>
      <c r="J554">
        <v>0.83</v>
      </c>
      <c r="K554">
        <v>0.85</v>
      </c>
      <c r="L554">
        <v>0.06</v>
      </c>
      <c r="M554">
        <v>0.08</v>
      </c>
      <c r="N554">
        <v>0.06</v>
      </c>
      <c r="O554">
        <v>857.5</v>
      </c>
      <c r="P554">
        <v>6.25</v>
      </c>
      <c r="Q554">
        <v>0</v>
      </c>
      <c r="R554">
        <v>0.1</v>
      </c>
      <c r="S554">
        <v>39</v>
      </c>
      <c r="T554">
        <v>0.9</v>
      </c>
      <c r="U554">
        <v>1.8017875734734381</v>
      </c>
      <c r="V554">
        <v>4.3113946552424162E-2</v>
      </c>
      <c r="W554">
        <v>3.9154186940727601E-2</v>
      </c>
      <c r="X554">
        <v>3.9389387556417084E-3</v>
      </c>
      <c r="Y554">
        <v>3.4803721725091201E-3</v>
      </c>
      <c r="Z554">
        <v>0</v>
      </c>
      <c r="AA554">
        <v>8.5191877590791126E-5</v>
      </c>
      <c r="AB554">
        <v>1.842549973681299E-3</v>
      </c>
      <c r="AC554">
        <v>8.24</v>
      </c>
      <c r="AD554">
        <v>9.3000000000000007</v>
      </c>
      <c r="AE554" s="13" t="s">
        <v>700</v>
      </c>
    </row>
    <row r="555" spans="1:31">
      <c r="A555" t="s">
        <v>1063</v>
      </c>
      <c r="B555" t="s">
        <v>1064</v>
      </c>
      <c r="C555">
        <v>0.38</v>
      </c>
      <c r="D555">
        <v>0.45300000000000001</v>
      </c>
      <c r="E555">
        <v>0.38</v>
      </c>
      <c r="F555">
        <v>0.03</v>
      </c>
      <c r="H555">
        <v>0.03</v>
      </c>
      <c r="I555">
        <v>1.21</v>
      </c>
      <c r="J555">
        <v>1.1299999999999999</v>
      </c>
      <c r="K555">
        <v>1.21</v>
      </c>
      <c r="L555">
        <v>0.12</v>
      </c>
      <c r="N555">
        <v>0.12</v>
      </c>
      <c r="O555">
        <v>437.05</v>
      </c>
      <c r="P555">
        <v>0.27</v>
      </c>
      <c r="Q555">
        <v>0.52</v>
      </c>
      <c r="R555">
        <v>0.02</v>
      </c>
      <c r="S555">
        <v>52.82</v>
      </c>
      <c r="T555">
        <v>1.5</v>
      </c>
      <c r="U555">
        <v>1.174496304348297</v>
      </c>
      <c r="V555">
        <v>3.4649285308802388E-2</v>
      </c>
      <c r="W555">
        <v>1.827175665392742</v>
      </c>
      <c r="X555">
        <v>0.12243913844809259</v>
      </c>
      <c r="Y555">
        <v>5.1888744757461441E-2</v>
      </c>
      <c r="Z555">
        <v>2.6045267160203559E-2</v>
      </c>
      <c r="AA555">
        <v>3.7626315040692601E-4</v>
      </c>
      <c r="AB555">
        <v>0.1077979743594538</v>
      </c>
      <c r="AC555">
        <v>5.5</v>
      </c>
      <c r="AD555">
        <v>4.0999999999999996</v>
      </c>
      <c r="AE555" s="13" t="s">
        <v>1525</v>
      </c>
    </row>
    <row r="556" spans="1:31">
      <c r="A556" t="s">
        <v>1065</v>
      </c>
      <c r="B556" t="s">
        <v>1064</v>
      </c>
      <c r="C556">
        <v>0.38</v>
      </c>
      <c r="D556">
        <v>0.45300000000000001</v>
      </c>
      <c r="E556">
        <v>0.38</v>
      </c>
      <c r="F556">
        <v>0.03</v>
      </c>
      <c r="H556">
        <v>0.03</v>
      </c>
      <c r="I556">
        <v>1.21</v>
      </c>
      <c r="J556">
        <v>1.1299999999999999</v>
      </c>
      <c r="K556">
        <v>1.21</v>
      </c>
      <c r="L556">
        <v>0.12</v>
      </c>
      <c r="N556">
        <v>0.12</v>
      </c>
      <c r="O556">
        <v>6700</v>
      </c>
      <c r="P556">
        <v>4500</v>
      </c>
      <c r="Q556">
        <v>0.24</v>
      </c>
      <c r="R556">
        <v>0.13</v>
      </c>
      <c r="S556">
        <v>22.2</v>
      </c>
      <c r="T556">
        <v>3.7069999999999999</v>
      </c>
      <c r="U556">
        <v>7.2479319418298891</v>
      </c>
      <c r="V556">
        <v>3.2523777204060198</v>
      </c>
      <c r="W556">
        <v>2.1681600217187702</v>
      </c>
      <c r="X556">
        <v>0.62306682353567366</v>
      </c>
      <c r="Y556">
        <v>0.36204365768069718</v>
      </c>
      <c r="Z556">
        <v>7.1781189174050949E-2</v>
      </c>
      <c r="AA556">
        <v>0.48540896008629242</v>
      </c>
      <c r="AB556">
        <v>0.12791504552913099</v>
      </c>
      <c r="AC556" s="2"/>
      <c r="AD556" s="2"/>
      <c r="AE556" s="13" t="s">
        <v>1525</v>
      </c>
    </row>
    <row r="557" spans="1:31">
      <c r="A557" t="s">
        <v>1066</v>
      </c>
      <c r="B557" t="s">
        <v>1067</v>
      </c>
      <c r="C557">
        <v>-0.28000000000000003</v>
      </c>
      <c r="D557">
        <v>-0.28399999999999997</v>
      </c>
      <c r="E557">
        <v>-0.28000000000000003</v>
      </c>
      <c r="F557">
        <v>0.01</v>
      </c>
      <c r="H557">
        <v>0.01</v>
      </c>
      <c r="I557">
        <v>0.86</v>
      </c>
      <c r="J557">
        <v>0.87</v>
      </c>
      <c r="K557">
        <v>0.86</v>
      </c>
      <c r="L557">
        <v>0.06</v>
      </c>
      <c r="N557">
        <v>0.06</v>
      </c>
      <c r="O557">
        <v>828</v>
      </c>
      <c r="P557">
        <v>8.1</v>
      </c>
      <c r="Q557">
        <v>5.1999999999999998E-2</v>
      </c>
      <c r="R557">
        <v>0.04</v>
      </c>
      <c r="S557">
        <v>19.059999999999999</v>
      </c>
      <c r="T557">
        <v>0.73</v>
      </c>
      <c r="U557">
        <v>1.641815930503659</v>
      </c>
      <c r="V557">
        <v>3.9654731054456667E-2</v>
      </c>
      <c r="W557">
        <v>0.79509832252474466</v>
      </c>
      <c r="X557">
        <v>4.8004536014467747E-2</v>
      </c>
      <c r="Y557">
        <v>3.0452349183791382E-2</v>
      </c>
      <c r="Z557">
        <v>1.658288523017709E-3</v>
      </c>
      <c r="AA557">
        <v>2.5927119212763431E-3</v>
      </c>
      <c r="AB557">
        <v>3.6981317326732308E-2</v>
      </c>
      <c r="AC557">
        <v>4.9890410958904106</v>
      </c>
      <c r="AD557">
        <v>3.4</v>
      </c>
      <c r="AE557" s="13" t="s">
        <v>292</v>
      </c>
    </row>
    <row r="558" spans="1:31">
      <c r="A558" t="s">
        <v>1068</v>
      </c>
      <c r="B558" t="s">
        <v>1069</v>
      </c>
      <c r="C558">
        <v>-0.09</v>
      </c>
      <c r="D558">
        <v>-0.09</v>
      </c>
      <c r="E558">
        <v>-0.09</v>
      </c>
      <c r="F558">
        <v>0.01</v>
      </c>
      <c r="G558">
        <v>0.04</v>
      </c>
      <c r="H558">
        <v>0.01</v>
      </c>
      <c r="I558">
        <v>0.94</v>
      </c>
      <c r="J558">
        <v>1.0149999999999999</v>
      </c>
      <c r="K558">
        <v>0.94</v>
      </c>
      <c r="L558">
        <v>7.0000000000000007E-2</v>
      </c>
      <c r="M558">
        <v>6.0999999999999999E-2</v>
      </c>
      <c r="N558">
        <v>7.0000000000000007E-2</v>
      </c>
      <c r="O558">
        <v>149.61000000000001</v>
      </c>
      <c r="P558">
        <v>0.35499999999999998</v>
      </c>
      <c r="Q558">
        <v>0.19</v>
      </c>
      <c r="R558">
        <v>0.13500000000000001</v>
      </c>
      <c r="S558" s="2"/>
      <c r="T558" s="2"/>
      <c r="U558">
        <v>0.55545033057555415</v>
      </c>
      <c r="V558">
        <v>1.2736724144329491E-2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 s="2"/>
      <c r="AD558" s="2"/>
      <c r="AE558" s="13" t="s">
        <v>1525</v>
      </c>
    </row>
    <row r="559" spans="1:31">
      <c r="A559" t="s">
        <v>1071</v>
      </c>
      <c r="B559" t="s">
        <v>1072</v>
      </c>
      <c r="C559">
        <v>-0.34</v>
      </c>
      <c r="D559">
        <v>-0.34</v>
      </c>
      <c r="E559">
        <v>-0.34</v>
      </c>
      <c r="F559">
        <v>0.01</v>
      </c>
      <c r="H559">
        <v>0.01</v>
      </c>
      <c r="I559">
        <v>0.87</v>
      </c>
      <c r="J559">
        <v>0.85</v>
      </c>
      <c r="K559">
        <v>0.87</v>
      </c>
      <c r="L559">
        <v>0.06</v>
      </c>
      <c r="N559">
        <v>0.06</v>
      </c>
      <c r="O559">
        <v>15.609</v>
      </c>
      <c r="P559">
        <v>6.9999999999999993E-3</v>
      </c>
      <c r="Q559">
        <v>0.27</v>
      </c>
      <c r="R559">
        <v>0.12</v>
      </c>
      <c r="S559">
        <v>4.07</v>
      </c>
      <c r="T559">
        <v>0.2</v>
      </c>
      <c r="U559">
        <v>0.1164977585977216</v>
      </c>
      <c r="V559">
        <v>2.6799692705569492E-3</v>
      </c>
      <c r="W559">
        <v>4.554988285721822E-2</v>
      </c>
      <c r="X559">
        <v>3.065345888473142E-3</v>
      </c>
      <c r="Y559">
        <v>2.2383234819271861E-3</v>
      </c>
      <c r="Z559">
        <v>0</v>
      </c>
      <c r="AA559">
        <v>1.951580242382957E-5</v>
      </c>
      <c r="AB559">
        <v>2.0942474876881941E-3</v>
      </c>
      <c r="AC559">
        <v>1.8630136986301371</v>
      </c>
      <c r="AD559">
        <v>1.3</v>
      </c>
      <c r="AE559" s="13" t="s">
        <v>292</v>
      </c>
    </row>
    <row r="560" spans="1:31">
      <c r="A560" t="s">
        <v>1073</v>
      </c>
      <c r="B560" t="s">
        <v>1074</v>
      </c>
      <c r="C560">
        <v>0.05</v>
      </c>
      <c r="D560">
        <v>0.14000000000000001</v>
      </c>
      <c r="E560">
        <v>0.05</v>
      </c>
      <c r="F560">
        <v>0.03</v>
      </c>
      <c r="G560">
        <v>0.03</v>
      </c>
      <c r="H560">
        <v>0.03</v>
      </c>
      <c r="I560">
        <v>1.42</v>
      </c>
      <c r="J560">
        <v>1.72</v>
      </c>
      <c r="K560">
        <v>1.42</v>
      </c>
      <c r="L560">
        <v>0.19</v>
      </c>
      <c r="M560">
        <v>0.12</v>
      </c>
      <c r="N560">
        <v>0.19</v>
      </c>
      <c r="O560">
        <v>356</v>
      </c>
      <c r="P560">
        <v>2.6</v>
      </c>
      <c r="Q560">
        <v>4.0999999999999988E-2</v>
      </c>
      <c r="R560">
        <v>3.7000000000000012E-2</v>
      </c>
      <c r="S560">
        <v>46.9</v>
      </c>
      <c r="T560">
        <v>1.9</v>
      </c>
      <c r="U560">
        <v>1.1332748023644419</v>
      </c>
      <c r="V560">
        <v>2.2895904943411372E-2</v>
      </c>
      <c r="W560">
        <v>2.169178477924405</v>
      </c>
      <c r="X560">
        <v>0.1224636352397851</v>
      </c>
      <c r="Y560">
        <v>8.7877166483078251E-2</v>
      </c>
      <c r="Z560">
        <v>3.2961846373867698E-3</v>
      </c>
      <c r="AA560">
        <v>5.2807715754713998E-3</v>
      </c>
      <c r="AB560">
        <v>8.5065822663702176E-2</v>
      </c>
      <c r="AC560">
        <v>2.495890410958904</v>
      </c>
      <c r="AD560">
        <v>3.7</v>
      </c>
      <c r="AE560" s="13" t="s">
        <v>25</v>
      </c>
    </row>
    <row r="561" spans="1:31">
      <c r="A561" t="s">
        <v>1075</v>
      </c>
      <c r="B561" t="s">
        <v>1076</v>
      </c>
      <c r="C561">
        <v>0.36</v>
      </c>
      <c r="D561">
        <v>0.4</v>
      </c>
      <c r="E561">
        <v>0.36</v>
      </c>
      <c r="F561">
        <v>0.03</v>
      </c>
      <c r="G561">
        <v>0.04</v>
      </c>
      <c r="H561">
        <v>0.03</v>
      </c>
      <c r="I561">
        <v>1.01</v>
      </c>
      <c r="J561">
        <v>0.96</v>
      </c>
      <c r="K561">
        <v>1.01</v>
      </c>
      <c r="L561">
        <v>0.09</v>
      </c>
      <c r="N561">
        <v>0.09</v>
      </c>
      <c r="O561">
        <v>327.8</v>
      </c>
      <c r="P561">
        <v>1.2</v>
      </c>
      <c r="Q561">
        <v>0.83</v>
      </c>
      <c r="R561">
        <v>0.01</v>
      </c>
      <c r="S561">
        <v>32.4</v>
      </c>
      <c r="T561">
        <v>7.1</v>
      </c>
      <c r="U561">
        <v>0.93393757308036929</v>
      </c>
      <c r="V561">
        <v>2.4763535957958039E-2</v>
      </c>
      <c r="W561">
        <v>0.61700555004619739</v>
      </c>
      <c r="X561">
        <v>0.14758762405441991</v>
      </c>
      <c r="Y561">
        <v>0.135208006337284</v>
      </c>
      <c r="Z561">
        <v>4.9384243639184547E-2</v>
      </c>
      <c r="AA561">
        <v>7.5290488108138796E-4</v>
      </c>
      <c r="AB561">
        <v>3.2581151157554979E-2</v>
      </c>
      <c r="AC561">
        <v>5.3232876712328769</v>
      </c>
      <c r="AD561">
        <v>1.42</v>
      </c>
      <c r="AE561" s="13" t="s">
        <v>109</v>
      </c>
    </row>
    <row r="562" spans="1:31">
      <c r="A562" t="s">
        <v>1077</v>
      </c>
      <c r="B562" t="s">
        <v>1078</v>
      </c>
      <c r="C562">
        <v>0.32</v>
      </c>
      <c r="D562">
        <v>0.28000000000000003</v>
      </c>
      <c r="E562">
        <v>0.32</v>
      </c>
      <c r="F562">
        <v>0.03</v>
      </c>
      <c r="G562">
        <v>0.05</v>
      </c>
      <c r="H562">
        <v>0.03</v>
      </c>
      <c r="I562">
        <v>1.32</v>
      </c>
      <c r="J562">
        <v>1.38</v>
      </c>
      <c r="K562">
        <v>1.32</v>
      </c>
      <c r="L562">
        <v>0.09</v>
      </c>
      <c r="M562">
        <v>0.05</v>
      </c>
      <c r="N562">
        <v>0.09</v>
      </c>
      <c r="O562">
        <v>36.96</v>
      </c>
      <c r="P562">
        <v>0.02</v>
      </c>
      <c r="Q562">
        <v>0.14000000000000001</v>
      </c>
      <c r="R562">
        <v>0.02</v>
      </c>
      <c r="S562">
        <v>124</v>
      </c>
      <c r="T562">
        <v>2</v>
      </c>
      <c r="U562">
        <v>0.2371048886152835</v>
      </c>
      <c r="V562">
        <v>6.0802142108493211E-3</v>
      </c>
      <c r="W562">
        <v>2.3962918507399751</v>
      </c>
      <c r="X562">
        <v>0.1290038461211189</v>
      </c>
      <c r="Y562">
        <v>3.8649868560322188E-2</v>
      </c>
      <c r="Z562">
        <v>6.8437547756751626E-3</v>
      </c>
      <c r="AA562">
        <v>4.3223158650337531E-4</v>
      </c>
      <c r="AB562">
        <v>0.122886761576409</v>
      </c>
      <c r="AC562">
        <v>2.3287671232876712</v>
      </c>
      <c r="AD562">
        <v>10</v>
      </c>
      <c r="AE562" s="13" t="s">
        <v>1525</v>
      </c>
    </row>
    <row r="563" spans="1:31">
      <c r="A563" t="s">
        <v>1080</v>
      </c>
      <c r="B563" t="s">
        <v>1081</v>
      </c>
      <c r="D563" s="2"/>
      <c r="G563" s="2"/>
      <c r="J563" s="2"/>
      <c r="M563" s="2"/>
      <c r="O563">
        <v>2354.3000000000002</v>
      </c>
      <c r="P563">
        <v>8.9</v>
      </c>
      <c r="Q563">
        <v>0.70299999999999996</v>
      </c>
      <c r="R563">
        <v>0.02</v>
      </c>
      <c r="S563" s="2"/>
      <c r="T563" s="2"/>
      <c r="U563">
        <v>0</v>
      </c>
      <c r="W563">
        <v>0</v>
      </c>
      <c r="Y563">
        <v>0</v>
      </c>
      <c r="Z563">
        <v>0</v>
      </c>
      <c r="AA563">
        <v>0</v>
      </c>
      <c r="AC563">
        <v>4.1369863013698627</v>
      </c>
      <c r="AD563">
        <v>7.16</v>
      </c>
      <c r="AE563" s="18"/>
    </row>
    <row r="564" spans="1:31">
      <c r="A564" t="s">
        <v>1082</v>
      </c>
      <c r="B564" t="s">
        <v>1083</v>
      </c>
      <c r="C564">
        <v>0.04</v>
      </c>
      <c r="D564">
        <v>0.03</v>
      </c>
      <c r="E564">
        <v>0.04</v>
      </c>
      <c r="F564">
        <v>0.01</v>
      </c>
      <c r="G564">
        <v>0.01</v>
      </c>
      <c r="H564">
        <v>0.01</v>
      </c>
      <c r="I564">
        <v>1.07</v>
      </c>
      <c r="J564">
        <v>1</v>
      </c>
      <c r="K564">
        <v>1.07</v>
      </c>
      <c r="L564">
        <v>0.09</v>
      </c>
      <c r="N564">
        <v>0.09</v>
      </c>
      <c r="O564">
        <v>472.3</v>
      </c>
      <c r="P564">
        <v>5</v>
      </c>
      <c r="Q564">
        <v>0.61</v>
      </c>
      <c r="R564">
        <v>0.09</v>
      </c>
      <c r="S564">
        <v>19.399999999999999</v>
      </c>
      <c r="T564">
        <v>3</v>
      </c>
      <c r="U564">
        <v>1.2145385758582481</v>
      </c>
      <c r="V564">
        <v>2.8200895101170902E-2</v>
      </c>
      <c r="W564">
        <v>0.61605425424899907</v>
      </c>
      <c r="X564">
        <v>0.1099818750790803</v>
      </c>
      <c r="Y564">
        <v>9.5266121791082334E-2</v>
      </c>
      <c r="Z564">
        <v>4.7879355960106958E-2</v>
      </c>
      <c r="AA564">
        <v>2.4565647092291971E-3</v>
      </c>
      <c r="AB564">
        <v>2.6868409842635471E-2</v>
      </c>
      <c r="AC564">
        <v>5.4465753424657537</v>
      </c>
      <c r="AD564">
        <v>2.39</v>
      </c>
      <c r="AE564" s="13" t="s">
        <v>109</v>
      </c>
    </row>
    <row r="565" spans="1:31">
      <c r="A565" t="s">
        <v>1084</v>
      </c>
      <c r="B565" t="s">
        <v>1085</v>
      </c>
      <c r="C565">
        <v>0.04</v>
      </c>
      <c r="E565">
        <v>0.04</v>
      </c>
      <c r="F565">
        <v>0.01</v>
      </c>
      <c r="H565">
        <v>0.01</v>
      </c>
      <c r="I565">
        <v>1</v>
      </c>
      <c r="K565">
        <v>1</v>
      </c>
      <c r="L565">
        <v>0.08</v>
      </c>
      <c r="N565">
        <v>0.08</v>
      </c>
      <c r="O565">
        <v>5.8872</v>
      </c>
      <c r="P565">
        <v>1.5E-3</v>
      </c>
      <c r="Q565">
        <v>0.3</v>
      </c>
      <c r="R565">
        <v>0.19</v>
      </c>
      <c r="S565">
        <v>4.7699999999999996</v>
      </c>
      <c r="T565">
        <v>1.18</v>
      </c>
      <c r="U565">
        <v>6.3837707666292515E-2</v>
      </c>
      <c r="V565">
        <v>1.4895859803997619E-3</v>
      </c>
      <c r="W565">
        <v>4.0415891322323767E-2</v>
      </c>
      <c r="X565">
        <v>1.0484619057117809E-2</v>
      </c>
      <c r="Y565">
        <v>9.9980611656901603E-3</v>
      </c>
      <c r="Z565">
        <v>2.531544841068632E-3</v>
      </c>
      <c r="AA565">
        <v>3.432522363969611E-6</v>
      </c>
      <c r="AB565">
        <v>1.88607492837511E-3</v>
      </c>
      <c r="AC565">
        <v>7.5013698630136982</v>
      </c>
      <c r="AD565">
        <v>3.81</v>
      </c>
      <c r="AE565" s="13" t="s">
        <v>292</v>
      </c>
    </row>
    <row r="566" spans="1:31">
      <c r="A566" t="s">
        <v>1086</v>
      </c>
      <c r="B566" t="s">
        <v>1087</v>
      </c>
      <c r="C566">
        <v>0.28000000000000003</v>
      </c>
      <c r="D566">
        <v>0.28999999999999998</v>
      </c>
      <c r="E566">
        <v>0.28000000000000003</v>
      </c>
      <c r="F566">
        <v>0.02</v>
      </c>
      <c r="H566">
        <v>0.02</v>
      </c>
      <c r="I566">
        <v>1.06</v>
      </c>
      <c r="J566">
        <v>1.02</v>
      </c>
      <c r="K566">
        <v>1.06</v>
      </c>
      <c r="L566">
        <v>0.09</v>
      </c>
      <c r="N566">
        <v>0.09</v>
      </c>
      <c r="O566">
        <v>890.76</v>
      </c>
      <c r="P566">
        <v>37.42</v>
      </c>
      <c r="Q566">
        <v>0.77800000000000002</v>
      </c>
      <c r="R566">
        <v>9.0000000000000011E-3</v>
      </c>
      <c r="S566">
        <v>58</v>
      </c>
      <c r="T566">
        <v>1.7</v>
      </c>
      <c r="U566">
        <v>1.94762155775392</v>
      </c>
      <c r="V566">
        <v>4.3116263128852368E-2</v>
      </c>
      <c r="W566">
        <v>1.840560181397122</v>
      </c>
      <c r="X566">
        <v>0.10269893971885009</v>
      </c>
      <c r="Y566">
        <v>5.3947453592674263E-2</v>
      </c>
      <c r="Z566">
        <v>3.2650316658414273E-2</v>
      </c>
      <c r="AA566">
        <v>2.1647656761969742E-3</v>
      </c>
      <c r="AB566">
        <v>8.1030951382263239E-2</v>
      </c>
      <c r="AC566">
        <v>5.2301369863013702</v>
      </c>
      <c r="AD566">
        <v>7.3</v>
      </c>
      <c r="AE566" s="13" t="s">
        <v>712</v>
      </c>
    </row>
    <row r="567" spans="1:31">
      <c r="A567" t="s">
        <v>1088</v>
      </c>
      <c r="B567" t="s">
        <v>1089</v>
      </c>
      <c r="C567">
        <v>-0.17</v>
      </c>
      <c r="D567">
        <v>-0.17</v>
      </c>
      <c r="E567">
        <v>-0.17</v>
      </c>
      <c r="F567">
        <v>0.01</v>
      </c>
      <c r="G567">
        <v>0.01</v>
      </c>
      <c r="H567">
        <v>0.01</v>
      </c>
      <c r="I567">
        <v>0.86</v>
      </c>
      <c r="J567">
        <v>0.82</v>
      </c>
      <c r="K567">
        <v>0.86</v>
      </c>
      <c r="L567">
        <v>0.06</v>
      </c>
      <c r="M567">
        <v>0.05</v>
      </c>
      <c r="N567">
        <v>0.06</v>
      </c>
      <c r="O567">
        <v>226.93</v>
      </c>
      <c r="P567">
        <v>0.37</v>
      </c>
      <c r="Q567">
        <v>0.16839999999999999</v>
      </c>
      <c r="R567">
        <v>1.9E-2</v>
      </c>
      <c r="S567">
        <v>7.22</v>
      </c>
      <c r="T567">
        <v>0.14000000000000001</v>
      </c>
      <c r="U567">
        <v>0.6900369406615583</v>
      </c>
      <c r="V567">
        <v>1.6253478882272621E-2</v>
      </c>
      <c r="W567">
        <v>0.19160652276446949</v>
      </c>
      <c r="X567">
        <v>9.7731848874794639E-3</v>
      </c>
      <c r="Y567">
        <v>3.71536193726118E-3</v>
      </c>
      <c r="Z567">
        <v>6.309572698311389E-4</v>
      </c>
      <c r="AA567">
        <v>1.0413550936831281E-4</v>
      </c>
      <c r="AB567">
        <v>9.0167775418573837E-3</v>
      </c>
      <c r="AC567">
        <v>4.3369863013698629</v>
      </c>
      <c r="AD567">
        <v>1.4159999999999999</v>
      </c>
      <c r="AE567" s="13" t="s">
        <v>292</v>
      </c>
    </row>
    <row r="568" spans="1:31">
      <c r="A568" t="s">
        <v>1090</v>
      </c>
      <c r="B568" t="s">
        <v>1089</v>
      </c>
      <c r="C568">
        <v>-0.17</v>
      </c>
      <c r="D568">
        <v>-0.17</v>
      </c>
      <c r="E568">
        <v>-0.17</v>
      </c>
      <c r="F568">
        <v>0.01</v>
      </c>
      <c r="G568">
        <v>0.01</v>
      </c>
      <c r="H568">
        <v>0.01</v>
      </c>
      <c r="I568">
        <v>0.86</v>
      </c>
      <c r="J568">
        <v>0.82</v>
      </c>
      <c r="K568">
        <v>0.86</v>
      </c>
      <c r="L568">
        <v>0.06</v>
      </c>
      <c r="M568">
        <v>0.05</v>
      </c>
      <c r="N568">
        <v>0.06</v>
      </c>
      <c r="O568">
        <v>342.85</v>
      </c>
      <c r="P568">
        <v>0.28000000000000003</v>
      </c>
      <c r="Q568">
        <v>9.74E-2</v>
      </c>
      <c r="R568">
        <v>1.2E-2</v>
      </c>
      <c r="S568">
        <v>21.92</v>
      </c>
      <c r="T568">
        <v>0.43</v>
      </c>
      <c r="U568">
        <v>0.90854651767359318</v>
      </c>
      <c r="V568">
        <v>2.1383287455922849E-2</v>
      </c>
      <c r="W568">
        <v>0.67395078468971825</v>
      </c>
      <c r="X568">
        <v>3.4370285810821279E-2</v>
      </c>
      <c r="Y568">
        <v>1.3220749882143199E-2</v>
      </c>
      <c r="Z568">
        <v>7.9525809987693135E-4</v>
      </c>
      <c r="AA568">
        <v>1.8346820253086491E-4</v>
      </c>
      <c r="AB568">
        <v>3.1715331044222028E-2</v>
      </c>
      <c r="AC568">
        <v>4.3369863013698629</v>
      </c>
      <c r="AD568">
        <v>1.4159999999999999</v>
      </c>
      <c r="AE568" s="13" t="s">
        <v>292</v>
      </c>
    </row>
    <row r="569" spans="1:31">
      <c r="A569" t="s">
        <v>1091</v>
      </c>
      <c r="B569" t="s">
        <v>1092</v>
      </c>
      <c r="C569">
        <v>0.28999999999999998</v>
      </c>
      <c r="D569">
        <v>0.28999999999999998</v>
      </c>
      <c r="E569">
        <v>0.28999999999999998</v>
      </c>
      <c r="F569">
        <v>7.0000000000000007E-2</v>
      </c>
      <c r="G569">
        <v>7.0000000000000007E-2</v>
      </c>
      <c r="H569">
        <v>7.0000000000000007E-2</v>
      </c>
      <c r="I569">
        <v>0.96</v>
      </c>
      <c r="J569">
        <v>0.83</v>
      </c>
      <c r="K569">
        <v>0.96</v>
      </c>
      <c r="L569">
        <v>0.11</v>
      </c>
      <c r="M569">
        <v>0.05</v>
      </c>
      <c r="N569">
        <v>0.11</v>
      </c>
      <c r="O569">
        <v>43.6</v>
      </c>
      <c r="P569">
        <v>0.2</v>
      </c>
      <c r="Q569">
        <v>0.38</v>
      </c>
      <c r="R569">
        <v>0.06</v>
      </c>
      <c r="S569">
        <v>33.1</v>
      </c>
      <c r="T569">
        <v>2.5</v>
      </c>
      <c r="U569">
        <v>0.23843515312429189</v>
      </c>
      <c r="V569">
        <v>8.3978609080461383E-3</v>
      </c>
      <c r="W569">
        <v>0.5122533071224058</v>
      </c>
      <c r="X569">
        <v>5.4553483603709742E-2</v>
      </c>
      <c r="Y569">
        <v>3.8689826821933969E-2</v>
      </c>
      <c r="Z569">
        <v>1.3650508885449801E-2</v>
      </c>
      <c r="AA569">
        <v>7.8326193749603343E-4</v>
      </c>
      <c r="AB569">
        <v>3.5947600499817947E-2</v>
      </c>
      <c r="AC569">
        <v>1.3205479452054789</v>
      </c>
      <c r="AD569">
        <v>8.9</v>
      </c>
      <c r="AE569" s="13" t="s">
        <v>1093</v>
      </c>
    </row>
    <row r="570" spans="1:31">
      <c r="A570" t="s">
        <v>1094</v>
      </c>
      <c r="B570" t="s">
        <v>1095</v>
      </c>
      <c r="C570">
        <v>0.23</v>
      </c>
      <c r="D570">
        <v>0.24</v>
      </c>
      <c r="E570">
        <v>0.23</v>
      </c>
      <c r="F570">
        <v>0.03</v>
      </c>
      <c r="H570">
        <v>0.03</v>
      </c>
      <c r="I570">
        <v>0.91</v>
      </c>
      <c r="J570">
        <v>0.91</v>
      </c>
      <c r="K570">
        <v>0.91</v>
      </c>
      <c r="L570">
        <v>7.0000000000000007E-2</v>
      </c>
      <c r="N570">
        <v>7.0000000000000007E-2</v>
      </c>
      <c r="O570">
        <v>3.0235799999999999</v>
      </c>
      <c r="P570">
        <v>6.4490200000000001E-5</v>
      </c>
      <c r="Q570">
        <v>5.2400000000000002E-2</v>
      </c>
      <c r="R570">
        <v>2.7449999999999999E-2</v>
      </c>
      <c r="S570">
        <v>33.67</v>
      </c>
      <c r="T570">
        <v>0.81</v>
      </c>
      <c r="U570">
        <v>3.9380545852317213E-2</v>
      </c>
      <c r="V570">
        <v>1.179941583740693E-3</v>
      </c>
      <c r="W570">
        <v>0.22102011951921649</v>
      </c>
      <c r="X570">
        <v>1.411301154304858E-2</v>
      </c>
      <c r="Y570">
        <v>4.8604721677331436E-3</v>
      </c>
      <c r="Z570">
        <v>3.6347358242110609E-4</v>
      </c>
      <c r="AA570">
        <v>1.58381135704337E-6</v>
      </c>
      <c r="AB570">
        <v>1.3244651356956801E-2</v>
      </c>
      <c r="AC570" s="2"/>
      <c r="AD570">
        <v>4.2</v>
      </c>
      <c r="AE570" s="13" t="s">
        <v>1525</v>
      </c>
    </row>
    <row r="571" spans="1:31">
      <c r="A571" t="s">
        <v>1096</v>
      </c>
      <c r="B571" t="s">
        <v>1097</v>
      </c>
      <c r="C571">
        <v>0.23</v>
      </c>
      <c r="D571">
        <v>0.23</v>
      </c>
      <c r="E571">
        <v>0.23</v>
      </c>
      <c r="F571">
        <v>0.02</v>
      </c>
      <c r="G571">
        <v>0.02</v>
      </c>
      <c r="H571">
        <v>0.02</v>
      </c>
      <c r="I571">
        <v>1.03</v>
      </c>
      <c r="J571">
        <v>0.99</v>
      </c>
      <c r="K571">
        <v>1.03</v>
      </c>
      <c r="L571">
        <v>0.09</v>
      </c>
      <c r="N571">
        <v>0.09</v>
      </c>
      <c r="O571">
        <v>4.0845000000000002</v>
      </c>
      <c r="P571">
        <v>2.0000000000000001E-4</v>
      </c>
      <c r="Q571">
        <v>3.7999999999999999E-2</v>
      </c>
      <c r="R571">
        <v>0.02</v>
      </c>
      <c r="S571">
        <v>9.1199999999999992</v>
      </c>
      <c r="T571">
        <v>0.18</v>
      </c>
      <c r="U571">
        <v>5.0525400593319808E-2</v>
      </c>
      <c r="V571">
        <v>1.144589551292566E-3</v>
      </c>
      <c r="W571">
        <v>7.3085124356628908E-2</v>
      </c>
      <c r="X571">
        <v>3.6122738773028571E-3</v>
      </c>
      <c r="Y571">
        <v>1.4424695596703071E-3</v>
      </c>
      <c r="Z571">
        <v>5.5625017035637431E-5</v>
      </c>
      <c r="AA571">
        <v>1.192885695623763E-6</v>
      </c>
      <c r="AB571">
        <v>3.3113001326627988E-3</v>
      </c>
      <c r="AC571">
        <v>4.3369863013698629</v>
      </c>
      <c r="AD571">
        <v>0.91</v>
      </c>
      <c r="AE571" s="13" t="s">
        <v>292</v>
      </c>
    </row>
    <row r="572" spans="1:31">
      <c r="A572" t="s">
        <v>1098</v>
      </c>
      <c r="B572" t="s">
        <v>1097</v>
      </c>
      <c r="C572">
        <v>0.23</v>
      </c>
      <c r="D572">
        <v>0.23</v>
      </c>
      <c r="E572">
        <v>0.23</v>
      </c>
      <c r="F572">
        <v>0.02</v>
      </c>
      <c r="G572">
        <v>0.02</v>
      </c>
      <c r="H572">
        <v>0.02</v>
      </c>
      <c r="I572">
        <v>1.03</v>
      </c>
      <c r="J572">
        <v>0.99</v>
      </c>
      <c r="K572">
        <v>1.03</v>
      </c>
      <c r="L572">
        <v>0.09</v>
      </c>
      <c r="N572">
        <v>0.09</v>
      </c>
      <c r="O572">
        <v>1353.6</v>
      </c>
      <c r="P572">
        <v>57.1</v>
      </c>
      <c r="Q572">
        <v>0.249</v>
      </c>
      <c r="R572">
        <v>7.2999999999999995E-2</v>
      </c>
      <c r="S572">
        <v>6.65</v>
      </c>
      <c r="T572">
        <v>1.43</v>
      </c>
      <c r="U572">
        <v>2.4196027107831291</v>
      </c>
      <c r="V572">
        <v>8.7376414147070397E-2</v>
      </c>
      <c r="W572">
        <v>0.35742746468267461</v>
      </c>
      <c r="X572">
        <v>7.9012634513254368E-2</v>
      </c>
      <c r="Y572">
        <v>7.6860342029507464E-2</v>
      </c>
      <c r="Z572">
        <v>6.926402933837855E-3</v>
      </c>
      <c r="AA572">
        <v>5.0258836272115649E-3</v>
      </c>
      <c r="AB572">
        <v>1.6194124613454521E-2</v>
      </c>
      <c r="AC572">
        <v>4.3369863013698629</v>
      </c>
      <c r="AD572">
        <v>0.91</v>
      </c>
      <c r="AE572" s="13" t="s">
        <v>292</v>
      </c>
    </row>
    <row r="573" spans="1:31">
      <c r="A573" t="s">
        <v>1099</v>
      </c>
      <c r="B573" t="s">
        <v>1100</v>
      </c>
      <c r="C573">
        <v>7.0000000000000007E-2</v>
      </c>
      <c r="D573">
        <v>0.01</v>
      </c>
      <c r="E573">
        <v>7.0000000000000007E-2</v>
      </c>
      <c r="F573">
        <v>0.03</v>
      </c>
      <c r="G573">
        <v>0.04</v>
      </c>
      <c r="H573">
        <v>0.03</v>
      </c>
      <c r="I573">
        <v>1.51</v>
      </c>
      <c r="J573">
        <v>1.74</v>
      </c>
      <c r="K573">
        <v>1.51</v>
      </c>
      <c r="L573">
        <v>0.14000000000000001</v>
      </c>
      <c r="M573">
        <v>0.17</v>
      </c>
      <c r="N573">
        <v>0.14000000000000001</v>
      </c>
      <c r="O573">
        <v>360.2</v>
      </c>
      <c r="P573">
        <v>1.4</v>
      </c>
      <c r="Q573">
        <v>0.13</v>
      </c>
      <c r="R573">
        <v>0.06</v>
      </c>
      <c r="S573">
        <v>47.3</v>
      </c>
      <c r="T573">
        <v>3.5</v>
      </c>
      <c r="U573">
        <v>1.137172141504273</v>
      </c>
      <c r="V573">
        <v>3.5267700907581842E-2</v>
      </c>
      <c r="W573">
        <v>2.1604091718238969</v>
      </c>
      <c r="X573">
        <v>0.20901886352494181</v>
      </c>
      <c r="Y573">
        <v>0.15986114379246599</v>
      </c>
      <c r="Z573">
        <v>1.7140872281788629E-2</v>
      </c>
      <c r="AA573">
        <v>2.7989754215745491E-3</v>
      </c>
      <c r="AB573">
        <v>0.13353522474849699</v>
      </c>
      <c r="AC573">
        <v>7.7863013698630139</v>
      </c>
      <c r="AD573">
        <v>7.09</v>
      </c>
      <c r="AE573" s="13" t="s">
        <v>137</v>
      </c>
    </row>
    <row r="574" spans="1:31">
      <c r="A574" t="s">
        <v>1101</v>
      </c>
      <c r="B574" t="s">
        <v>1100</v>
      </c>
      <c r="C574">
        <v>7.0000000000000007E-2</v>
      </c>
      <c r="D574">
        <v>0.01</v>
      </c>
      <c r="E574">
        <v>7.0000000000000007E-2</v>
      </c>
      <c r="F574">
        <v>0.03</v>
      </c>
      <c r="G574">
        <v>0.04</v>
      </c>
      <c r="H574">
        <v>0.03</v>
      </c>
      <c r="I574">
        <v>1.51</v>
      </c>
      <c r="J574">
        <v>1.74</v>
      </c>
      <c r="K574">
        <v>1.51</v>
      </c>
      <c r="L574">
        <v>0.14000000000000001</v>
      </c>
      <c r="M574">
        <v>0.17</v>
      </c>
      <c r="N574">
        <v>0.14000000000000001</v>
      </c>
      <c r="O574">
        <v>2732</v>
      </c>
      <c r="P574">
        <v>81</v>
      </c>
      <c r="Q574">
        <v>0.23</v>
      </c>
      <c r="R574">
        <v>7.0000000000000007E-2</v>
      </c>
      <c r="S574">
        <v>24.4</v>
      </c>
      <c r="T574">
        <v>2.2000000000000002</v>
      </c>
      <c r="U574">
        <v>4.3898620153695331</v>
      </c>
      <c r="V574">
        <v>0.16104322657294201</v>
      </c>
      <c r="W574">
        <v>2.1491963635511611</v>
      </c>
      <c r="X574">
        <v>0.23871251098233931</v>
      </c>
      <c r="Y574">
        <v>0.19377999999231779</v>
      </c>
      <c r="Z574">
        <v>3.6534749712990908E-2</v>
      </c>
      <c r="AA574">
        <v>2.1240227604641799E-2</v>
      </c>
      <c r="AB574">
        <v>0.1328421593364956</v>
      </c>
      <c r="AC574">
        <v>7.7863013698630139</v>
      </c>
      <c r="AD574">
        <v>7.09</v>
      </c>
      <c r="AE574" s="13" t="s">
        <v>137</v>
      </c>
    </row>
    <row r="575" spans="1:31">
      <c r="A575" t="s">
        <v>1102</v>
      </c>
      <c r="B575" t="s">
        <v>1103</v>
      </c>
      <c r="C575">
        <v>0</v>
      </c>
      <c r="D575">
        <v>-0.02</v>
      </c>
      <c r="E575">
        <v>0</v>
      </c>
      <c r="F575">
        <v>0.03</v>
      </c>
      <c r="G575">
        <v>0.09</v>
      </c>
      <c r="H575">
        <v>0.03</v>
      </c>
      <c r="I575">
        <v>1.67</v>
      </c>
      <c r="J575">
        <v>1.81</v>
      </c>
      <c r="K575">
        <v>1.67</v>
      </c>
      <c r="L575">
        <v>0.15</v>
      </c>
      <c r="M575">
        <v>0.13</v>
      </c>
      <c r="N575">
        <v>0.15</v>
      </c>
      <c r="O575">
        <v>363.3</v>
      </c>
      <c r="P575">
        <v>2.5</v>
      </c>
      <c r="Q575">
        <v>8.900000000000001E-2</v>
      </c>
      <c r="R575">
        <v>6.9500000000000006E-2</v>
      </c>
      <c r="S575">
        <v>33.6</v>
      </c>
      <c r="T575">
        <v>3.2</v>
      </c>
      <c r="U575">
        <v>1.205885605455717</v>
      </c>
      <c r="V575">
        <v>3.6754254689358723E-2</v>
      </c>
      <c r="W575">
        <v>1.7188047234901349</v>
      </c>
      <c r="X575">
        <v>0.1042089518303022</v>
      </c>
      <c r="Y575">
        <v>0</v>
      </c>
      <c r="Z575">
        <v>1.0716552428937849E-2</v>
      </c>
      <c r="AA575">
        <v>3.9425743726262423E-3</v>
      </c>
      <c r="AB575">
        <v>0.103581452263059</v>
      </c>
      <c r="AC575" s="2"/>
      <c r="AD575" s="2"/>
      <c r="AE575" s="13" t="s">
        <v>1525</v>
      </c>
    </row>
    <row r="576" spans="1:31">
      <c r="A576" t="s">
        <v>1105</v>
      </c>
      <c r="B576" t="s">
        <v>1103</v>
      </c>
      <c r="C576">
        <v>0</v>
      </c>
      <c r="D576">
        <v>-0.02</v>
      </c>
      <c r="E576">
        <v>0</v>
      </c>
      <c r="F576">
        <v>0.03</v>
      </c>
      <c r="G576">
        <v>0.09</v>
      </c>
      <c r="H576">
        <v>0.03</v>
      </c>
      <c r="I576">
        <v>1.67</v>
      </c>
      <c r="J576">
        <v>1.81</v>
      </c>
      <c r="K576">
        <v>1.67</v>
      </c>
      <c r="L576">
        <v>0.15</v>
      </c>
      <c r="M576">
        <v>0.13</v>
      </c>
      <c r="N576">
        <v>0.15</v>
      </c>
      <c r="O576">
        <v>684.7</v>
      </c>
      <c r="P576">
        <v>5</v>
      </c>
      <c r="Q576">
        <v>0.27800000000000002</v>
      </c>
      <c r="R576">
        <v>6.5500000000000003E-2</v>
      </c>
      <c r="S576">
        <v>30.1</v>
      </c>
      <c r="T576">
        <v>2.1</v>
      </c>
      <c r="U576">
        <v>1.839907816354027</v>
      </c>
      <c r="V576">
        <v>5.6158720141206653E-2</v>
      </c>
      <c r="W576">
        <v>1.8342546584013171</v>
      </c>
      <c r="X576">
        <v>0.1164003184240711</v>
      </c>
      <c r="Y576">
        <v>0</v>
      </c>
      <c r="Z576">
        <v>3.6197424857517993E-2</v>
      </c>
      <c r="AA576">
        <v>4.464862125508293E-3</v>
      </c>
      <c r="AB576">
        <v>0.1105388871352959</v>
      </c>
      <c r="AC576" s="2"/>
      <c r="AD576" s="2"/>
      <c r="AE576" s="13" t="s">
        <v>1525</v>
      </c>
    </row>
    <row r="577" spans="1:31">
      <c r="A577" t="s">
        <v>1106</v>
      </c>
      <c r="B577" t="s">
        <v>1107</v>
      </c>
      <c r="C577">
        <v>-0.21</v>
      </c>
      <c r="D577">
        <v>-0.22</v>
      </c>
      <c r="E577">
        <v>-0.21</v>
      </c>
      <c r="F577">
        <v>0.02</v>
      </c>
      <c r="G577">
        <v>0.04</v>
      </c>
      <c r="H577">
        <v>0.02</v>
      </c>
      <c r="I577">
        <v>0.81</v>
      </c>
      <c r="J577">
        <v>0.82</v>
      </c>
      <c r="K577">
        <v>0.81</v>
      </c>
      <c r="L577">
        <v>0.05</v>
      </c>
      <c r="M577">
        <v>0.04</v>
      </c>
      <c r="N577">
        <v>0.05</v>
      </c>
      <c r="O577">
        <v>13835.67</v>
      </c>
      <c r="P577">
        <v>299.5</v>
      </c>
      <c r="Q577">
        <v>0.74</v>
      </c>
      <c r="R577">
        <v>2E-3</v>
      </c>
      <c r="S577">
        <v>755.3</v>
      </c>
      <c r="T577">
        <v>12</v>
      </c>
      <c r="U577">
        <v>9.3490751070973435</v>
      </c>
      <c r="V577">
        <v>0.60601596479929509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13.0986301369863</v>
      </c>
      <c r="AD577">
        <v>4.7</v>
      </c>
      <c r="AE577" s="13" t="s">
        <v>1525</v>
      </c>
    </row>
    <row r="578" spans="1:31">
      <c r="A578" t="s">
        <v>1109</v>
      </c>
      <c r="B578" t="s">
        <v>1110</v>
      </c>
      <c r="C578">
        <v>-0.65</v>
      </c>
      <c r="D578">
        <v>-0.68</v>
      </c>
      <c r="E578">
        <v>-0.65</v>
      </c>
      <c r="F578">
        <v>0.04</v>
      </c>
      <c r="H578">
        <v>0.04</v>
      </c>
      <c r="I578">
        <v>2.2999999999999998</v>
      </c>
      <c r="J578">
        <v>0.94</v>
      </c>
      <c r="K578">
        <v>2.2999999999999998</v>
      </c>
      <c r="L578">
        <v>0.37</v>
      </c>
      <c r="M578">
        <v>0.06</v>
      </c>
      <c r="N578">
        <v>0.37</v>
      </c>
      <c r="O578">
        <v>430</v>
      </c>
      <c r="P578">
        <v>0.31</v>
      </c>
      <c r="Q578">
        <v>0.2</v>
      </c>
      <c r="R578">
        <v>0.08</v>
      </c>
      <c r="S578">
        <v>113</v>
      </c>
      <c r="T578">
        <v>11</v>
      </c>
      <c r="U578">
        <v>1.550908954301059</v>
      </c>
      <c r="V578">
        <v>4.7478938130312683E-2</v>
      </c>
      <c r="W578">
        <v>4.7983806116115471</v>
      </c>
      <c r="X578">
        <v>0.55756918119614707</v>
      </c>
      <c r="Y578">
        <v>0.46709899759050449</v>
      </c>
      <c r="Z578">
        <v>7.997301019352579E-2</v>
      </c>
      <c r="AA578">
        <v>6.9626706247435206E-4</v>
      </c>
      <c r="AB578">
        <v>0.29377840479254358</v>
      </c>
      <c r="AC578">
        <v>2.2547945205479452</v>
      </c>
      <c r="AD578">
        <v>25.9</v>
      </c>
      <c r="AE578" s="13" t="s">
        <v>25</v>
      </c>
    </row>
    <row r="579" spans="1:31">
      <c r="A579" t="s">
        <v>1111</v>
      </c>
      <c r="B579" t="s">
        <v>1112</v>
      </c>
      <c r="C579">
        <v>0.36</v>
      </c>
      <c r="D579">
        <v>0.17</v>
      </c>
      <c r="E579">
        <v>0.36</v>
      </c>
      <c r="F579">
        <v>0.02</v>
      </c>
      <c r="H579">
        <v>0.02</v>
      </c>
      <c r="I579">
        <v>1.37</v>
      </c>
      <c r="J579">
        <v>0.93</v>
      </c>
      <c r="K579">
        <v>1.37</v>
      </c>
      <c r="L579">
        <v>0.13</v>
      </c>
      <c r="N579">
        <v>0.13</v>
      </c>
      <c r="O579">
        <v>700</v>
      </c>
      <c r="P579">
        <v>8</v>
      </c>
      <c r="Q579">
        <v>0.18</v>
      </c>
      <c r="R579">
        <v>0.13</v>
      </c>
      <c r="S579">
        <v>29</v>
      </c>
      <c r="T579">
        <v>6</v>
      </c>
      <c r="U579">
        <v>1.740616895330273</v>
      </c>
      <c r="V579">
        <v>7.852109160824379E-2</v>
      </c>
      <c r="W579">
        <v>1.436264291566187</v>
      </c>
      <c r="X579">
        <v>0.30270386813720551</v>
      </c>
      <c r="Y579">
        <v>0.29715812928955598</v>
      </c>
      <c r="Z579">
        <v>3.6577189089121921E-2</v>
      </c>
      <c r="AA579">
        <v>3.1414354583687402E-2</v>
      </c>
      <c r="AB579">
        <v>3.1653207527629471E-2</v>
      </c>
      <c r="AC579">
        <v>4.3890410958904109</v>
      </c>
      <c r="AD579">
        <v>5.14</v>
      </c>
      <c r="AE579" s="13" t="s">
        <v>25</v>
      </c>
    </row>
    <row r="580" spans="1:31">
      <c r="A580" t="s">
        <v>1113</v>
      </c>
      <c r="B580" t="s">
        <v>1114</v>
      </c>
      <c r="C580">
        <v>0.3</v>
      </c>
      <c r="D580">
        <v>0.25</v>
      </c>
      <c r="E580">
        <v>0.3</v>
      </c>
      <c r="F580">
        <v>0.02</v>
      </c>
      <c r="H580">
        <v>0.02</v>
      </c>
      <c r="I580">
        <v>1.03</v>
      </c>
      <c r="J580">
        <v>1.07</v>
      </c>
      <c r="K580">
        <v>1.03</v>
      </c>
      <c r="L580">
        <v>0.08</v>
      </c>
      <c r="N580">
        <v>0.08</v>
      </c>
      <c r="O580">
        <v>4.9473900000000004</v>
      </c>
      <c r="P580">
        <v>9.7492499999999997E-4</v>
      </c>
      <c r="Q580">
        <v>4.9500000000000002E-2</v>
      </c>
      <c r="R580">
        <v>5.9299999999999999E-2</v>
      </c>
      <c r="S580">
        <v>11.78</v>
      </c>
      <c r="T580">
        <v>1.18</v>
      </c>
      <c r="U580">
        <v>5.7596858664876863E-2</v>
      </c>
      <c r="V580">
        <v>1.476862116122532E-3</v>
      </c>
      <c r="W580">
        <v>0.1031970209041382</v>
      </c>
      <c r="X580">
        <v>9.2507343778867514E-3</v>
      </c>
      <c r="Y580">
        <v>7.5426394016313621E-3</v>
      </c>
      <c r="Z580">
        <v>8.232419326865666E-4</v>
      </c>
      <c r="AA580">
        <v>6.8139287800761092E-6</v>
      </c>
      <c r="AB580">
        <v>5.2921549181609321E-3</v>
      </c>
      <c r="AC580" s="2"/>
      <c r="AD580">
        <v>4.7</v>
      </c>
      <c r="AE580" s="13" t="s">
        <v>1525</v>
      </c>
    </row>
    <row r="581" spans="1:31">
      <c r="A581" t="s">
        <v>1115</v>
      </c>
      <c r="B581" t="s">
        <v>1116</v>
      </c>
      <c r="C581">
        <v>0.34</v>
      </c>
      <c r="D581">
        <v>0.23</v>
      </c>
      <c r="E581">
        <v>0.34</v>
      </c>
      <c r="F581">
        <v>0.01</v>
      </c>
      <c r="H581">
        <v>0.01</v>
      </c>
      <c r="I581">
        <v>1.23</v>
      </c>
      <c r="J581">
        <v>1.27</v>
      </c>
      <c r="K581">
        <v>1.23</v>
      </c>
      <c r="L581">
        <v>0.12</v>
      </c>
      <c r="N581">
        <v>0.12</v>
      </c>
      <c r="O581">
        <v>2482.6999999999998</v>
      </c>
      <c r="P581">
        <v>110</v>
      </c>
      <c r="Q581">
        <v>0.23</v>
      </c>
      <c r="R581">
        <v>0.14000000000000001</v>
      </c>
      <c r="S581">
        <v>23.021899999999999</v>
      </c>
      <c r="T581">
        <v>1.08893</v>
      </c>
      <c r="U581">
        <v>3.7788520053763528</v>
      </c>
      <c r="V581">
        <v>9.3185180854538238E-2</v>
      </c>
      <c r="W581">
        <v>1.660066582638867</v>
      </c>
      <c r="X581">
        <v>0.141837021104917</v>
      </c>
      <c r="Y581">
        <v>7.8520726083987052E-2</v>
      </c>
      <c r="Z581">
        <v>9.1344292574373612E-2</v>
      </c>
      <c r="AA581">
        <v>8.5431701732603792E-3</v>
      </c>
      <c r="AB581">
        <v>7.4400743199501046E-2</v>
      </c>
      <c r="AC581">
        <v>8.3972602739726021</v>
      </c>
      <c r="AD581">
        <v>4.6262400000000001</v>
      </c>
      <c r="AE581" s="13" t="s">
        <v>1525</v>
      </c>
    </row>
    <row r="582" spans="1:31">
      <c r="A582" t="s">
        <v>1117</v>
      </c>
      <c r="B582" t="s">
        <v>1118</v>
      </c>
      <c r="C582">
        <v>0.01</v>
      </c>
      <c r="D582">
        <v>-7.0000000000000007E-2</v>
      </c>
      <c r="E582">
        <v>0.01</v>
      </c>
      <c r="F582">
        <v>0.04</v>
      </c>
      <c r="H582">
        <v>0.04</v>
      </c>
      <c r="I582">
        <v>1.07</v>
      </c>
      <c r="J582">
        <v>1.04</v>
      </c>
      <c r="K582">
        <v>1.07</v>
      </c>
      <c r="L582">
        <v>0.1</v>
      </c>
      <c r="N582">
        <v>0.1</v>
      </c>
      <c r="O582">
        <v>1293</v>
      </c>
      <c r="P582">
        <v>37</v>
      </c>
      <c r="Q582">
        <v>0.5</v>
      </c>
      <c r="R582">
        <v>0.03</v>
      </c>
      <c r="S582">
        <v>91.5</v>
      </c>
      <c r="T582">
        <v>7.6</v>
      </c>
      <c r="U582">
        <v>2.284341294474872</v>
      </c>
      <c r="V582">
        <v>5.9375517587710737E-2</v>
      </c>
      <c r="W582">
        <v>4.4848710278070314</v>
      </c>
      <c r="X582">
        <v>0.44585183771519099</v>
      </c>
      <c r="Y582">
        <v>0.37251387771949113</v>
      </c>
      <c r="Z582">
        <v>9.4248520273869804E-2</v>
      </c>
      <c r="AA582">
        <v>1.4656441267343249E-2</v>
      </c>
      <c r="AB582">
        <v>0.22565388819154869</v>
      </c>
      <c r="AC582">
        <v>8</v>
      </c>
      <c r="AD582">
        <v>12</v>
      </c>
      <c r="AE582" s="13" t="s">
        <v>33</v>
      </c>
    </row>
    <row r="583" spans="1:31">
      <c r="A583" t="s">
        <v>1119</v>
      </c>
      <c r="B583" t="s">
        <v>1120</v>
      </c>
      <c r="C583">
        <v>-7.0000000000000007E-2</v>
      </c>
      <c r="E583">
        <v>-7.0000000000000007E-2</v>
      </c>
      <c r="F583">
        <v>0.01</v>
      </c>
      <c r="H583">
        <v>0.01</v>
      </c>
      <c r="I583">
        <v>0.86</v>
      </c>
      <c r="K583">
        <v>0.86</v>
      </c>
      <c r="L583">
        <v>0.06</v>
      </c>
      <c r="N583">
        <v>0.06</v>
      </c>
      <c r="O583">
        <v>14.07</v>
      </c>
      <c r="P583">
        <v>3.7000000000000002E-3</v>
      </c>
      <c r="Q583">
        <v>0.15</v>
      </c>
      <c r="R583">
        <v>0.06</v>
      </c>
      <c r="S583">
        <v>4.0999999999999996</v>
      </c>
      <c r="T583">
        <v>0.27</v>
      </c>
      <c r="U583">
        <v>0.1085176313571786</v>
      </c>
      <c r="V583">
        <v>2.5237496526179719E-3</v>
      </c>
      <c r="W583">
        <v>4.3532745942333327E-2</v>
      </c>
      <c r="X583">
        <v>3.5325466547544248E-3</v>
      </c>
      <c r="Y583">
        <v>2.8667905864463421E-3</v>
      </c>
      <c r="Z583">
        <v>4.0081300611866989E-4</v>
      </c>
      <c r="AA583">
        <v>4.1253490587380554E-6</v>
      </c>
      <c r="AB583">
        <v>2.0247788810387598E-3</v>
      </c>
      <c r="AC583">
        <v>7.3890410958904109</v>
      </c>
      <c r="AD583">
        <v>1.82</v>
      </c>
      <c r="AE583" s="13" t="s">
        <v>292</v>
      </c>
    </row>
    <row r="584" spans="1:31">
      <c r="A584" t="s">
        <v>1121</v>
      </c>
      <c r="B584" t="s">
        <v>1120</v>
      </c>
      <c r="C584">
        <v>-7.0000000000000007E-2</v>
      </c>
      <c r="E584">
        <v>-7.0000000000000007E-2</v>
      </c>
      <c r="F584">
        <v>0.01</v>
      </c>
      <c r="H584">
        <v>0.01</v>
      </c>
      <c r="I584">
        <v>0.86</v>
      </c>
      <c r="K584">
        <v>0.86</v>
      </c>
      <c r="L584">
        <v>0.06</v>
      </c>
      <c r="N584">
        <v>0.06</v>
      </c>
      <c r="O584">
        <v>95.415000000000006</v>
      </c>
      <c r="P584">
        <v>0.39079999999999998</v>
      </c>
      <c r="Q584">
        <v>0.41</v>
      </c>
      <c r="R584">
        <v>0.18</v>
      </c>
      <c r="S584">
        <v>3.25</v>
      </c>
      <c r="T584">
        <v>0.61</v>
      </c>
      <c r="U584">
        <v>0.38880381317002211</v>
      </c>
      <c r="V584">
        <v>9.1038011754860631E-3</v>
      </c>
      <c r="W584">
        <v>6.0257047843289217E-2</v>
      </c>
      <c r="X584">
        <v>1.2819821515358419E-2</v>
      </c>
      <c r="Y584">
        <v>1.1309784364432741E-2</v>
      </c>
      <c r="Z584">
        <v>5.3455585176520534E-3</v>
      </c>
      <c r="AA584">
        <v>8.2094070631184268E-5</v>
      </c>
      <c r="AB584">
        <v>2.8026533880599639E-3</v>
      </c>
      <c r="AC584">
        <v>7.3890410958904109</v>
      </c>
      <c r="AD584">
        <v>1.82</v>
      </c>
      <c r="AE584" s="13" t="s">
        <v>292</v>
      </c>
    </row>
    <row r="585" spans="1:31">
      <c r="A585" t="s">
        <v>1122</v>
      </c>
      <c r="B585" t="s">
        <v>1123</v>
      </c>
      <c r="D585" s="2"/>
      <c r="G585" s="2"/>
      <c r="J585" s="2"/>
      <c r="M585" s="2"/>
      <c r="O585">
        <v>1437</v>
      </c>
      <c r="P585">
        <v>13</v>
      </c>
      <c r="Q585">
        <v>0.73499999999999999</v>
      </c>
      <c r="R585">
        <v>3.0000000000000001E-3</v>
      </c>
      <c r="S585" s="2"/>
      <c r="T585" s="2"/>
      <c r="U585">
        <v>0</v>
      </c>
      <c r="W585">
        <v>0</v>
      </c>
      <c r="Y585">
        <v>0</v>
      </c>
      <c r="Z585">
        <v>0</v>
      </c>
      <c r="AA585">
        <v>0</v>
      </c>
      <c r="AC585" s="2"/>
      <c r="AD585" s="2"/>
      <c r="AE585" s="18"/>
    </row>
    <row r="586" spans="1:31">
      <c r="A586" t="s">
        <v>1124</v>
      </c>
      <c r="B586" t="s">
        <v>1125</v>
      </c>
      <c r="C586">
        <v>0.21</v>
      </c>
      <c r="D586">
        <v>0.21</v>
      </c>
      <c r="E586">
        <v>0.21</v>
      </c>
      <c r="F586">
        <v>0.02</v>
      </c>
      <c r="G586">
        <v>0.06</v>
      </c>
      <c r="H586">
        <v>0.02</v>
      </c>
      <c r="I586">
        <v>1.19</v>
      </c>
      <c r="J586">
        <v>1.2</v>
      </c>
      <c r="K586">
        <v>1.19</v>
      </c>
      <c r="L586">
        <v>0.11</v>
      </c>
      <c r="N586">
        <v>0.11</v>
      </c>
      <c r="O586">
        <v>119.6</v>
      </c>
      <c r="P586">
        <v>0.4</v>
      </c>
      <c r="Q586">
        <v>0.35</v>
      </c>
      <c r="R586">
        <v>0.03</v>
      </c>
      <c r="S586" s="2"/>
      <c r="T586" s="2"/>
      <c r="U586">
        <v>0.50279363347681161</v>
      </c>
      <c r="V586">
        <v>1.126967538442869E-2</v>
      </c>
      <c r="W586">
        <v>0</v>
      </c>
      <c r="X586">
        <v>7.9719456481860337E-2</v>
      </c>
      <c r="Y586">
        <v>7.9719456481860337E-2</v>
      </c>
      <c r="Z586">
        <v>0</v>
      </c>
      <c r="AA586">
        <v>0</v>
      </c>
      <c r="AB586">
        <v>0</v>
      </c>
      <c r="AC586">
        <v>2.0465753424657529</v>
      </c>
      <c r="AD586">
        <v>10</v>
      </c>
      <c r="AE586" s="13" t="s">
        <v>292</v>
      </c>
    </row>
    <row r="587" spans="1:31">
      <c r="A587" t="s">
        <v>1126</v>
      </c>
      <c r="B587" t="s">
        <v>1125</v>
      </c>
      <c r="C587">
        <v>0.21</v>
      </c>
      <c r="D587">
        <v>0.21</v>
      </c>
      <c r="E587">
        <v>0.21</v>
      </c>
      <c r="F587">
        <v>0.02</v>
      </c>
      <c r="G587">
        <v>0.06</v>
      </c>
      <c r="H587">
        <v>0.02</v>
      </c>
      <c r="I587">
        <v>1.19</v>
      </c>
      <c r="J587">
        <v>1.2</v>
      </c>
      <c r="K587">
        <v>1.19</v>
      </c>
      <c r="L587">
        <v>0.11</v>
      </c>
      <c r="N587">
        <v>0.11</v>
      </c>
      <c r="O587">
        <v>59.9</v>
      </c>
      <c r="P587">
        <v>0.2</v>
      </c>
      <c r="Q587">
        <v>0.05</v>
      </c>
      <c r="R587">
        <v>0.1</v>
      </c>
      <c r="S587" s="2"/>
      <c r="T587" s="2"/>
      <c r="U587">
        <v>0.3176422710352948</v>
      </c>
      <c r="V587">
        <v>7.1530643167438974E-3</v>
      </c>
      <c r="W587">
        <v>0</v>
      </c>
      <c r="X587">
        <v>6.4758201360376163E-4</v>
      </c>
      <c r="Y587">
        <v>6.4758201360376163E-4</v>
      </c>
      <c r="Z587">
        <v>0</v>
      </c>
      <c r="AA587">
        <v>0</v>
      </c>
      <c r="AB587">
        <v>0</v>
      </c>
      <c r="AC587" s="2"/>
      <c r="AD587" s="2"/>
      <c r="AE587" s="13" t="s">
        <v>292</v>
      </c>
    </row>
    <row r="588" spans="1:31">
      <c r="A588" t="s">
        <v>1127</v>
      </c>
      <c r="B588" t="s">
        <v>1128</v>
      </c>
      <c r="D588" s="2"/>
      <c r="G588" s="2"/>
      <c r="J588" s="2"/>
      <c r="M588" s="2"/>
      <c r="O588">
        <v>52.865699999999997</v>
      </c>
      <c r="P588">
        <v>1E-4</v>
      </c>
      <c r="Q588">
        <v>0.67800000000000005</v>
      </c>
      <c r="R588">
        <v>2.9999999999999997E-4</v>
      </c>
      <c r="S588" s="2"/>
      <c r="T588" s="2"/>
      <c r="U588">
        <v>0</v>
      </c>
      <c r="W588">
        <v>0</v>
      </c>
      <c r="Y588">
        <v>0</v>
      </c>
      <c r="Z588">
        <v>0</v>
      </c>
      <c r="AA588">
        <v>0</v>
      </c>
      <c r="AC588" s="2"/>
      <c r="AD588" s="2"/>
      <c r="AE588" s="18"/>
    </row>
    <row r="589" spans="1:31">
      <c r="A589" t="s">
        <v>1129</v>
      </c>
      <c r="B589" t="s">
        <v>1130</v>
      </c>
      <c r="C589">
        <v>0.02</v>
      </c>
      <c r="D589">
        <v>0.15</v>
      </c>
      <c r="E589">
        <v>0.02</v>
      </c>
      <c r="F589">
        <v>0.03</v>
      </c>
      <c r="G589">
        <v>0.05</v>
      </c>
      <c r="H589">
        <v>0.03</v>
      </c>
      <c r="I589">
        <v>1.5</v>
      </c>
      <c r="J589">
        <v>1.56</v>
      </c>
      <c r="K589">
        <v>1.5</v>
      </c>
      <c r="L589">
        <v>0.15</v>
      </c>
      <c r="M589">
        <v>0.18</v>
      </c>
      <c r="N589">
        <v>0.15</v>
      </c>
      <c r="O589">
        <v>675</v>
      </c>
      <c r="P589">
        <v>17</v>
      </c>
      <c r="Q589">
        <v>0.12</v>
      </c>
      <c r="R589">
        <v>0.08</v>
      </c>
      <c r="S589">
        <v>31.6</v>
      </c>
      <c r="T589">
        <v>1.2</v>
      </c>
      <c r="U589">
        <v>1.58044759495922</v>
      </c>
      <c r="V589">
        <v>4.1288574056988013E-2</v>
      </c>
      <c r="W589">
        <v>1.5796820569450549</v>
      </c>
      <c r="X589">
        <v>0.1018397900728006</v>
      </c>
      <c r="Y589">
        <v>5.9987926213103379E-2</v>
      </c>
      <c r="Z589">
        <v>9.4818850957086173E-4</v>
      </c>
      <c r="AA589">
        <v>1.642935056625124E-3</v>
      </c>
      <c r="AB589">
        <v>8.2275107132554981E-2</v>
      </c>
      <c r="AC589">
        <v>9.7917808219178077</v>
      </c>
      <c r="AD589">
        <v>6.08</v>
      </c>
      <c r="AE589" s="13" t="s">
        <v>25</v>
      </c>
    </row>
    <row r="590" spans="1:31">
      <c r="A590" t="s">
        <v>1131</v>
      </c>
      <c r="B590" t="s">
        <v>1130</v>
      </c>
      <c r="C590">
        <v>0.02</v>
      </c>
      <c r="D590">
        <v>0.15</v>
      </c>
      <c r="E590">
        <v>0.02</v>
      </c>
      <c r="F590">
        <v>0.03</v>
      </c>
      <c r="G590">
        <v>0.05</v>
      </c>
      <c r="H590">
        <v>0.03</v>
      </c>
      <c r="I590">
        <v>1.5</v>
      </c>
      <c r="J590">
        <v>1.56</v>
      </c>
      <c r="K590">
        <v>1.5</v>
      </c>
      <c r="L590">
        <v>0.15</v>
      </c>
      <c r="M590">
        <v>0.18</v>
      </c>
      <c r="N590">
        <v>0.15</v>
      </c>
      <c r="O590">
        <v>886</v>
      </c>
      <c r="P590">
        <v>8</v>
      </c>
      <c r="Q590">
        <v>0.15</v>
      </c>
      <c r="R590">
        <v>0.06</v>
      </c>
      <c r="S590">
        <v>18.8</v>
      </c>
      <c r="T590">
        <v>1.3</v>
      </c>
      <c r="U590">
        <v>1.9610886590325021</v>
      </c>
      <c r="V590">
        <v>5.2416622046189333E-2</v>
      </c>
      <c r="W590">
        <v>1.0352477022494719</v>
      </c>
      <c r="X590">
        <v>9.0179996456160233E-2</v>
      </c>
      <c r="Y590">
        <v>7.1586277283208197E-2</v>
      </c>
      <c r="Z590">
        <v>9.5316923992278778E-3</v>
      </c>
      <c r="AA590">
        <v>3.1158696832188811E-3</v>
      </c>
      <c r="AB590">
        <v>5.39191511588267E-2</v>
      </c>
      <c r="AC590">
        <v>3.054794520547945</v>
      </c>
      <c r="AD590">
        <v>7.18</v>
      </c>
      <c r="AE590" s="13" t="s">
        <v>25</v>
      </c>
    </row>
    <row r="591" spans="1:31">
      <c r="A591" t="s">
        <v>1132</v>
      </c>
      <c r="B591" t="s">
        <v>1133</v>
      </c>
      <c r="D591" s="2"/>
      <c r="G591" s="2"/>
      <c r="J591" s="2"/>
      <c r="M591" s="2"/>
      <c r="O591">
        <v>1688.6</v>
      </c>
      <c r="P591">
        <v>1.1000000000000001</v>
      </c>
      <c r="Q591">
        <v>0.47499999999999998</v>
      </c>
      <c r="R591">
        <v>2E-3</v>
      </c>
      <c r="S591" s="2"/>
      <c r="T591" s="2"/>
      <c r="U591">
        <v>0</v>
      </c>
      <c r="W591">
        <v>0</v>
      </c>
      <c r="Y591">
        <v>0</v>
      </c>
      <c r="Z591">
        <v>0</v>
      </c>
      <c r="AA591">
        <v>0</v>
      </c>
      <c r="AC591">
        <v>9.0986301369863014</v>
      </c>
      <c r="AD591">
        <v>7.77</v>
      </c>
      <c r="AE591" s="18"/>
    </row>
    <row r="592" spans="1:31">
      <c r="A592" t="s">
        <v>1134</v>
      </c>
      <c r="B592" t="s">
        <v>1135</v>
      </c>
      <c r="C592">
        <v>-0.35</v>
      </c>
      <c r="D592">
        <v>-0.5</v>
      </c>
      <c r="E592">
        <v>-0.35</v>
      </c>
      <c r="F592">
        <v>0.03</v>
      </c>
      <c r="G592">
        <v>0.18</v>
      </c>
      <c r="H592">
        <v>0.03</v>
      </c>
      <c r="I592">
        <v>1.84</v>
      </c>
      <c r="J592">
        <v>1.01</v>
      </c>
      <c r="K592">
        <v>1.84</v>
      </c>
      <c r="L592">
        <v>0.18</v>
      </c>
      <c r="M592">
        <v>0.1</v>
      </c>
      <c r="N592">
        <v>0.18</v>
      </c>
      <c r="O592">
        <v>139.35</v>
      </c>
      <c r="P592">
        <v>0.22</v>
      </c>
      <c r="Q592">
        <v>7.5999999999999998E-2</v>
      </c>
      <c r="R592">
        <v>4.65E-2</v>
      </c>
      <c r="S592">
        <v>225.8</v>
      </c>
      <c r="T592">
        <v>4.25</v>
      </c>
      <c r="U592">
        <v>0.64488461097989425</v>
      </c>
      <c r="V592">
        <v>2.1039797026392311E-2</v>
      </c>
      <c r="W592">
        <v>8.6216506477577433</v>
      </c>
      <c r="X592">
        <v>0.58603230544688367</v>
      </c>
      <c r="Y592">
        <v>0.16227641830367759</v>
      </c>
      <c r="Z592">
        <v>3.031639818045136E-2</v>
      </c>
      <c r="AA592">
        <v>4.5371681437787444E-3</v>
      </c>
      <c r="AB592">
        <v>0.56228156398420071</v>
      </c>
      <c r="AC592">
        <v>8.8356164383561637</v>
      </c>
      <c r="AD592">
        <v>69.5</v>
      </c>
      <c r="AE592" s="13" t="s">
        <v>137</v>
      </c>
    </row>
    <row r="593" spans="1:31">
      <c r="A593" t="s">
        <v>1136</v>
      </c>
      <c r="B593" t="s">
        <v>1137</v>
      </c>
      <c r="C593">
        <v>0.12</v>
      </c>
      <c r="D593">
        <v>0.06</v>
      </c>
      <c r="E593">
        <v>0.12</v>
      </c>
      <c r="F593">
        <v>0.03</v>
      </c>
      <c r="G593">
        <v>0.04</v>
      </c>
      <c r="H593">
        <v>0.03</v>
      </c>
      <c r="I593">
        <v>1.52</v>
      </c>
      <c r="J593">
        <v>1.55</v>
      </c>
      <c r="K593">
        <v>1.52</v>
      </c>
      <c r="L593">
        <v>0.21</v>
      </c>
      <c r="M593">
        <v>0.2</v>
      </c>
      <c r="N593">
        <v>0.21</v>
      </c>
      <c r="O593">
        <v>792.6</v>
      </c>
      <c r="P593">
        <v>7.7</v>
      </c>
      <c r="Q593">
        <v>0.19</v>
      </c>
      <c r="R593">
        <v>6.0999999999999999E-2</v>
      </c>
      <c r="S593">
        <v>23.5</v>
      </c>
      <c r="T593">
        <v>1.6</v>
      </c>
      <c r="U593">
        <v>1.9895107619785559</v>
      </c>
      <c r="V593">
        <v>3.4282283277657137E-2</v>
      </c>
      <c r="W593">
        <v>1.478392253969625</v>
      </c>
      <c r="X593">
        <v>0.1126934759309082</v>
      </c>
      <c r="Y593">
        <v>0.1006564938872936</v>
      </c>
      <c r="Z593">
        <v>1.777629030346297E-2</v>
      </c>
      <c r="AA593">
        <v>4.7874591452460738E-3</v>
      </c>
      <c r="AB593">
        <v>4.7214123879269473E-2</v>
      </c>
      <c r="AC593">
        <v>8.742465753424657</v>
      </c>
      <c r="AD593">
        <v>6.3</v>
      </c>
      <c r="AE593" s="13" t="s">
        <v>25</v>
      </c>
    </row>
    <row r="594" spans="1:31">
      <c r="A594" t="s">
        <v>1138</v>
      </c>
      <c r="B594" t="s">
        <v>1139</v>
      </c>
      <c r="C594">
        <v>-0.2</v>
      </c>
      <c r="D594">
        <v>0.13</v>
      </c>
      <c r="E594">
        <v>-0.2</v>
      </c>
      <c r="F594">
        <v>0.05</v>
      </c>
      <c r="G594">
        <v>0.06</v>
      </c>
      <c r="H594">
        <v>0.05</v>
      </c>
      <c r="I594">
        <v>0.94</v>
      </c>
      <c r="J594">
        <v>0.92</v>
      </c>
      <c r="K594">
        <v>0.94</v>
      </c>
      <c r="L594">
        <v>7.0000000000000007E-2</v>
      </c>
      <c r="M594">
        <v>0.03</v>
      </c>
      <c r="N594">
        <v>7.0000000000000007E-2</v>
      </c>
      <c r="O594">
        <v>492.3</v>
      </c>
      <c r="P594">
        <v>2.2999999999999998</v>
      </c>
      <c r="Q594">
        <v>9.6000000000000002E-2</v>
      </c>
      <c r="R594">
        <v>6.7000000000000004E-2</v>
      </c>
      <c r="S594">
        <v>8.7899999999999991</v>
      </c>
      <c r="T594">
        <v>0.45</v>
      </c>
      <c r="U594">
        <v>1.2601498998924969</v>
      </c>
      <c r="V594">
        <v>3.0800189483888719E-2</v>
      </c>
      <c r="W594">
        <v>0.36212645955245187</v>
      </c>
      <c r="X594">
        <v>2.5647733885819389E-2</v>
      </c>
      <c r="Y594">
        <v>1.8538897246712559E-2</v>
      </c>
      <c r="Z594">
        <v>2.350862940702888E-3</v>
      </c>
      <c r="AA594">
        <v>5.6394532938630875E-4</v>
      </c>
      <c r="AB594">
        <v>1.755764652375524E-2</v>
      </c>
      <c r="AC594" s="2"/>
      <c r="AD594" s="2"/>
      <c r="AE594" s="13" t="s">
        <v>320</v>
      </c>
    </row>
    <row r="595" spans="1:31">
      <c r="A595" t="s">
        <v>1140</v>
      </c>
      <c r="B595" t="s">
        <v>1141</v>
      </c>
      <c r="D595" s="2"/>
      <c r="G595" s="2"/>
      <c r="J595" s="2"/>
      <c r="M595" s="2"/>
      <c r="O595">
        <v>2499</v>
      </c>
      <c r="P595">
        <v>5.6</v>
      </c>
      <c r="Q595">
        <v>0.106</v>
      </c>
      <c r="R595">
        <v>6.0000000000000001E-3</v>
      </c>
      <c r="S595" s="2"/>
      <c r="T595" s="2"/>
      <c r="U595">
        <v>0</v>
      </c>
      <c r="W595">
        <v>0</v>
      </c>
      <c r="Y595">
        <v>0</v>
      </c>
      <c r="Z595">
        <v>0</v>
      </c>
      <c r="AA595">
        <v>0</v>
      </c>
      <c r="AC595" s="2"/>
      <c r="AD595" s="2"/>
      <c r="AE595" s="18"/>
    </row>
    <row r="596" spans="1:31">
      <c r="A596" t="s">
        <v>1142</v>
      </c>
      <c r="B596" t="s">
        <v>1143</v>
      </c>
      <c r="C596">
        <v>-0.38</v>
      </c>
      <c r="D596">
        <v>-0.02</v>
      </c>
      <c r="E596">
        <v>-0.38</v>
      </c>
      <c r="F596">
        <v>0.04</v>
      </c>
      <c r="G596">
        <v>0.03</v>
      </c>
      <c r="H596">
        <v>0.04</v>
      </c>
      <c r="I596">
        <v>2.11</v>
      </c>
      <c r="J596">
        <v>1.91</v>
      </c>
      <c r="K596">
        <v>2.11</v>
      </c>
      <c r="L596">
        <v>0.23</v>
      </c>
      <c r="M596">
        <v>0.13</v>
      </c>
      <c r="N596">
        <v>0.23</v>
      </c>
      <c r="O596">
        <v>177.11</v>
      </c>
      <c r="P596">
        <v>0.31</v>
      </c>
      <c r="Q596">
        <v>6.6000000000000003E-2</v>
      </c>
      <c r="R596">
        <v>0.02</v>
      </c>
      <c r="S596">
        <v>178.5</v>
      </c>
      <c r="T596">
        <v>4.0999999999999996</v>
      </c>
      <c r="U596">
        <v>0.63549037671141062</v>
      </c>
      <c r="V596">
        <v>3.6932450672094337E-2</v>
      </c>
      <c r="W596">
        <v>5.2111364271679994</v>
      </c>
      <c r="X596">
        <v>0.61734617927195312</v>
      </c>
      <c r="Y596">
        <v>0.1196955705960156</v>
      </c>
      <c r="Z596">
        <v>7.5996742733827893E-3</v>
      </c>
      <c r="AA596">
        <v>3.1384707370066809E-3</v>
      </c>
      <c r="AB596">
        <v>0.60557548694918628</v>
      </c>
      <c r="AC596">
        <v>3.8136986301369862</v>
      </c>
      <c r="AD596">
        <v>28.4</v>
      </c>
      <c r="AE596" s="13" t="s">
        <v>25</v>
      </c>
    </row>
    <row r="597" spans="1:31">
      <c r="A597" t="s">
        <v>1144</v>
      </c>
      <c r="B597" t="s">
        <v>1145</v>
      </c>
      <c r="C597">
        <v>0.12</v>
      </c>
      <c r="D597">
        <v>0.15</v>
      </c>
      <c r="E597">
        <v>0.12</v>
      </c>
      <c r="F597">
        <v>0.04</v>
      </c>
      <c r="G597">
        <v>0.1</v>
      </c>
      <c r="H597">
        <v>0.04</v>
      </c>
      <c r="I597">
        <v>2.33</v>
      </c>
      <c r="J597">
        <v>1.9</v>
      </c>
      <c r="K597">
        <v>2.33</v>
      </c>
      <c r="L597">
        <v>0.45</v>
      </c>
      <c r="M597">
        <v>0.2</v>
      </c>
      <c r="N597">
        <v>0.45</v>
      </c>
      <c r="O597">
        <v>299.36</v>
      </c>
      <c r="P597">
        <v>0.28499999999999998</v>
      </c>
      <c r="Q597">
        <v>0.05</v>
      </c>
      <c r="R597">
        <v>2.5000000000000001E-2</v>
      </c>
      <c r="S597">
        <v>136.9</v>
      </c>
      <c r="T597">
        <v>4.1999999999999993</v>
      </c>
      <c r="U597">
        <v>1.107603689183861</v>
      </c>
      <c r="V597">
        <v>5.3008636361776107E-2</v>
      </c>
      <c r="W597">
        <v>7.1895585672098674</v>
      </c>
      <c r="X597">
        <v>0.7226565288046769</v>
      </c>
      <c r="Y597">
        <v>0.22057082529058761</v>
      </c>
      <c r="Z597">
        <v>9.0094718887341694E-3</v>
      </c>
      <c r="AA597">
        <v>2.2415334923601049E-3</v>
      </c>
      <c r="AB597">
        <v>0.68810956583856808</v>
      </c>
      <c r="AC597" s="2"/>
      <c r="AD597" s="2"/>
      <c r="AE597" s="13" t="s">
        <v>25</v>
      </c>
    </row>
    <row r="598" spans="1:31">
      <c r="A598" t="s">
        <v>1146</v>
      </c>
      <c r="B598" t="s">
        <v>1147</v>
      </c>
      <c r="C598">
        <v>-0.09</v>
      </c>
      <c r="D598">
        <v>-0.26</v>
      </c>
      <c r="E598">
        <v>-0.09</v>
      </c>
      <c r="F598">
        <v>0.02</v>
      </c>
      <c r="H598">
        <v>0.02</v>
      </c>
      <c r="I598">
        <v>1.34</v>
      </c>
      <c r="J598">
        <v>1.44</v>
      </c>
      <c r="K598">
        <v>1.34</v>
      </c>
      <c r="L598">
        <v>0.09</v>
      </c>
      <c r="M598">
        <v>0.1</v>
      </c>
      <c r="N598">
        <v>0.09</v>
      </c>
      <c r="O598">
        <v>201.83</v>
      </c>
      <c r="P598">
        <v>0.14000000000000001</v>
      </c>
      <c r="Q598">
        <v>0.27800000000000002</v>
      </c>
      <c r="R598">
        <v>6.0000000000000001E-3</v>
      </c>
      <c r="S598">
        <v>29.3</v>
      </c>
      <c r="T598">
        <v>1.4</v>
      </c>
      <c r="U598">
        <v>0.74326759092607386</v>
      </c>
      <c r="V598">
        <v>1.6582958972205009E-2</v>
      </c>
      <c r="W598">
        <v>0.9904961228863437</v>
      </c>
      <c r="X598">
        <v>6.5270987677553419E-2</v>
      </c>
      <c r="Y598">
        <v>4.7327459796617108E-2</v>
      </c>
      <c r="Z598">
        <v>9.0279594533911548E-3</v>
      </c>
      <c r="AA598">
        <v>9.8409947629045564E-4</v>
      </c>
      <c r="AB598">
        <v>4.4022049906059707E-2</v>
      </c>
      <c r="AC598">
        <v>2.3561643835616439</v>
      </c>
      <c r="AD598">
        <v>4.4000000000000004</v>
      </c>
      <c r="AE598" s="13" t="s">
        <v>115</v>
      </c>
    </row>
    <row r="599" spans="1:31">
      <c r="A599" t="s">
        <v>1148</v>
      </c>
      <c r="B599" t="s">
        <v>1147</v>
      </c>
      <c r="C599">
        <v>-0.09</v>
      </c>
      <c r="D599">
        <v>-0.26</v>
      </c>
      <c r="E599">
        <v>-0.09</v>
      </c>
      <c r="F599">
        <v>0.02</v>
      </c>
      <c r="H599">
        <v>0.02</v>
      </c>
      <c r="I599">
        <v>1.34</v>
      </c>
      <c r="J599">
        <v>1.44</v>
      </c>
      <c r="K599">
        <v>1.34</v>
      </c>
      <c r="L599">
        <v>0.09</v>
      </c>
      <c r="M599">
        <v>0.1</v>
      </c>
      <c r="N599">
        <v>0.09</v>
      </c>
      <c r="O599">
        <v>607.05999999999995</v>
      </c>
      <c r="P599">
        <v>2.1</v>
      </c>
      <c r="Q599">
        <v>3.7999999999999999E-2</v>
      </c>
      <c r="R599">
        <v>8.0000000000000002E-3</v>
      </c>
      <c r="S599">
        <v>46.4</v>
      </c>
      <c r="T599">
        <v>1.7</v>
      </c>
      <c r="U599">
        <v>1.54622956230835</v>
      </c>
      <c r="V599">
        <v>3.7637496730625219E-2</v>
      </c>
      <c r="W599">
        <v>2.356185172875628</v>
      </c>
      <c r="X599">
        <v>0.13622085912942461</v>
      </c>
      <c r="Y599">
        <v>8.6325749868288115E-2</v>
      </c>
      <c r="Z599">
        <v>9.4285120963410497E-4</v>
      </c>
      <c r="AA599">
        <v>1.170290648779285E-2</v>
      </c>
      <c r="AB599">
        <v>0.1047193410166946</v>
      </c>
      <c r="AC599">
        <v>2.3561643835616439</v>
      </c>
      <c r="AD599">
        <v>4.4000000000000004</v>
      </c>
      <c r="AE599" s="13" t="s">
        <v>115</v>
      </c>
    </row>
    <row r="600" spans="1:31">
      <c r="A600" t="s">
        <v>1149</v>
      </c>
      <c r="B600" t="s">
        <v>1150</v>
      </c>
      <c r="C600">
        <v>0.09</v>
      </c>
      <c r="D600">
        <v>0.19</v>
      </c>
      <c r="E600">
        <v>0.09</v>
      </c>
      <c r="F600">
        <v>0.04</v>
      </c>
      <c r="H600">
        <v>0.04</v>
      </c>
      <c r="I600">
        <v>1.95</v>
      </c>
      <c r="J600">
        <v>1.47</v>
      </c>
      <c r="K600">
        <v>1.95</v>
      </c>
      <c r="L600">
        <v>0.24</v>
      </c>
      <c r="M600">
        <v>0.45</v>
      </c>
      <c r="N600">
        <v>0.24</v>
      </c>
      <c r="O600">
        <v>589.64</v>
      </c>
      <c r="P600">
        <v>0.81</v>
      </c>
      <c r="Q600">
        <v>0.02</v>
      </c>
      <c r="R600">
        <v>0.03</v>
      </c>
      <c r="S600">
        <v>46</v>
      </c>
      <c r="T600">
        <v>1.6</v>
      </c>
      <c r="U600">
        <v>1.757453455406589</v>
      </c>
      <c r="V600">
        <v>2.5398933638978941E-2</v>
      </c>
      <c r="W600">
        <v>2.7551484749220672</v>
      </c>
      <c r="X600">
        <v>0.13371594494289071</v>
      </c>
      <c r="Y600">
        <v>0.1075179892652514</v>
      </c>
      <c r="Z600">
        <v>1.3781254876560961E-3</v>
      </c>
      <c r="AA600">
        <v>1.261600426723009E-3</v>
      </c>
      <c r="AB600">
        <v>7.947543677659806E-2</v>
      </c>
      <c r="AC600" s="2"/>
      <c r="AD600" s="2"/>
      <c r="AE600" s="13" t="s">
        <v>25</v>
      </c>
    </row>
    <row r="601" spans="1:31">
      <c r="A601" t="s">
        <v>1151</v>
      </c>
      <c r="B601" t="s">
        <v>1152</v>
      </c>
      <c r="C601">
        <v>0.13</v>
      </c>
      <c r="D601">
        <v>0.11</v>
      </c>
      <c r="E601">
        <v>0.13</v>
      </c>
      <c r="F601">
        <v>0.05</v>
      </c>
      <c r="G601">
        <v>7.0000000000000007E-2</v>
      </c>
      <c r="H601">
        <v>0.05</v>
      </c>
      <c r="I601">
        <v>0.78</v>
      </c>
      <c r="J601">
        <v>0.8</v>
      </c>
      <c r="K601">
        <v>0.78</v>
      </c>
      <c r="L601">
        <v>0.06</v>
      </c>
      <c r="N601">
        <v>0.06</v>
      </c>
      <c r="O601">
        <v>2.8174700000000001</v>
      </c>
      <c r="P601">
        <v>3.8224699999999989E-4</v>
      </c>
      <c r="Q601">
        <v>1.77E-2</v>
      </c>
      <c r="R601">
        <v>1.9E-2</v>
      </c>
      <c r="S601">
        <v>63.19</v>
      </c>
      <c r="T601">
        <v>1.82</v>
      </c>
      <c r="U601">
        <v>3.5804204223122617E-2</v>
      </c>
      <c r="V601">
        <v>1.2399725864630699E-3</v>
      </c>
      <c r="W601">
        <v>0.37467455065161581</v>
      </c>
      <c r="X601">
        <v>2.7680957888976621E-2</v>
      </c>
      <c r="Y601">
        <v>9.6309862685023534E-3</v>
      </c>
      <c r="Z601">
        <v>0</v>
      </c>
      <c r="AA601">
        <v>3.1466087703779841E-6</v>
      </c>
      <c r="AB601">
        <v>2.5951484027817551E-2</v>
      </c>
      <c r="AC601">
        <v>6.0684931506849313</v>
      </c>
      <c r="AD601">
        <v>6.84</v>
      </c>
      <c r="AE601" s="13" t="s">
        <v>100</v>
      </c>
    </row>
    <row r="602" spans="1:31">
      <c r="A602" t="s">
        <v>1153</v>
      </c>
      <c r="B602" t="s">
        <v>1154</v>
      </c>
      <c r="C602">
        <v>-0.16</v>
      </c>
      <c r="D602">
        <v>-0.16</v>
      </c>
      <c r="E602">
        <v>-0.16</v>
      </c>
      <c r="F602">
        <v>0.01</v>
      </c>
      <c r="G602">
        <v>0.01</v>
      </c>
      <c r="H602">
        <v>0.01</v>
      </c>
      <c r="I602">
        <v>0.85</v>
      </c>
      <c r="J602">
        <v>0.86499999999999999</v>
      </c>
      <c r="K602">
        <v>0.85</v>
      </c>
      <c r="L602">
        <v>0.05</v>
      </c>
      <c r="M602">
        <v>2.9000000000000001E-2</v>
      </c>
      <c r="N602">
        <v>0.05</v>
      </c>
      <c r="O602">
        <v>358</v>
      </c>
      <c r="P602">
        <v>1</v>
      </c>
      <c r="Q602">
        <v>0.24</v>
      </c>
      <c r="R602">
        <v>4.2999999999999997E-2</v>
      </c>
      <c r="S602">
        <v>20.9</v>
      </c>
      <c r="T602">
        <v>1.3</v>
      </c>
      <c r="U602">
        <v>0.93511799983859523</v>
      </c>
      <c r="V602">
        <v>2.2071578029335358E-2</v>
      </c>
      <c r="W602">
        <v>0.6358886013423688</v>
      </c>
      <c r="X602">
        <v>5.0087190058437647E-2</v>
      </c>
      <c r="Y602">
        <v>3.9552879509333949E-2</v>
      </c>
      <c r="Z602">
        <v>6.9634660079087923E-3</v>
      </c>
      <c r="AA602">
        <v>5.920750478048128E-4</v>
      </c>
      <c r="AB602">
        <v>2.9924169474935002E-2</v>
      </c>
      <c r="AC602">
        <v>10.77</v>
      </c>
      <c r="AD602">
        <v>3.41</v>
      </c>
      <c r="AE602" s="13" t="s">
        <v>292</v>
      </c>
    </row>
    <row r="603" spans="1:31">
      <c r="A603" t="s">
        <v>1155</v>
      </c>
      <c r="B603" t="s">
        <v>1156</v>
      </c>
      <c r="C603">
        <v>-0.53</v>
      </c>
      <c r="D603">
        <v>-0.52</v>
      </c>
      <c r="E603">
        <v>-0.53</v>
      </c>
      <c r="F603">
        <v>0.04</v>
      </c>
      <c r="H603">
        <v>0.04</v>
      </c>
      <c r="I603">
        <v>0.88</v>
      </c>
      <c r="J603">
        <v>0.79</v>
      </c>
      <c r="K603">
        <v>0.88</v>
      </c>
      <c r="L603">
        <v>0.06</v>
      </c>
      <c r="N603">
        <v>0.06</v>
      </c>
      <c r="O603">
        <v>21.998000000000001</v>
      </c>
      <c r="P603">
        <v>8.9999999999999998E-4</v>
      </c>
      <c r="Q603">
        <v>0.17</v>
      </c>
      <c r="R603">
        <v>0.03</v>
      </c>
      <c r="S603">
        <v>34.200000000000003</v>
      </c>
      <c r="T603">
        <v>1.1000000000000001</v>
      </c>
      <c r="U603">
        <v>0.14503961480566571</v>
      </c>
      <c r="V603">
        <v>4.0290724049633821E-3</v>
      </c>
      <c r="W603">
        <v>0.41353806285103212</v>
      </c>
      <c r="X603">
        <v>2.663559417838884E-2</v>
      </c>
      <c r="Y603">
        <v>1.330093184608583E-2</v>
      </c>
      <c r="Z603">
        <v>2.171809412563344E-3</v>
      </c>
      <c r="AA603">
        <v>5.6396683559859073E-5</v>
      </c>
      <c r="AB603">
        <v>2.297433682505734E-2</v>
      </c>
      <c r="AC603">
        <v>4.1123287671232873</v>
      </c>
      <c r="AD603">
        <v>10.6</v>
      </c>
      <c r="AE603" s="13" t="s">
        <v>1525</v>
      </c>
    </row>
    <row r="604" spans="1:31">
      <c r="A604" t="s">
        <v>1157</v>
      </c>
      <c r="B604" t="s">
        <v>1158</v>
      </c>
      <c r="C604">
        <v>-0.17</v>
      </c>
      <c r="D604">
        <v>-0.12</v>
      </c>
      <c r="E604">
        <v>-0.17</v>
      </c>
      <c r="F604">
        <v>0.01</v>
      </c>
      <c r="H604">
        <v>0.01</v>
      </c>
      <c r="I604">
        <v>0.89</v>
      </c>
      <c r="J604">
        <v>0.92</v>
      </c>
      <c r="K604">
        <v>0.89</v>
      </c>
      <c r="L604">
        <v>0.06</v>
      </c>
      <c r="N604">
        <v>0.06</v>
      </c>
      <c r="O604">
        <v>572.4</v>
      </c>
      <c r="P604">
        <v>0.21</v>
      </c>
      <c r="Q604">
        <v>0.41</v>
      </c>
      <c r="R604">
        <v>0.06</v>
      </c>
      <c r="S604" s="2"/>
      <c r="T604" s="2"/>
      <c r="U604">
        <v>1.354107621167193</v>
      </c>
      <c r="V604">
        <v>3.5055182794271472E-2</v>
      </c>
      <c r="W604">
        <v>0</v>
      </c>
      <c r="X604">
        <v>3.8500876675010003E-2</v>
      </c>
      <c r="Y604">
        <v>3.8500876675010003E-2</v>
      </c>
      <c r="Z604">
        <v>0</v>
      </c>
      <c r="AA604">
        <v>0</v>
      </c>
      <c r="AB604">
        <v>0</v>
      </c>
      <c r="AC604">
        <v>4</v>
      </c>
      <c r="AD604">
        <v>6.8</v>
      </c>
      <c r="AE604" s="13" t="s">
        <v>292</v>
      </c>
    </row>
    <row r="605" spans="1:31">
      <c r="A605" t="s">
        <v>1159</v>
      </c>
      <c r="B605" t="s">
        <v>1158</v>
      </c>
      <c r="C605">
        <v>-0.17</v>
      </c>
      <c r="D605">
        <v>-0.12</v>
      </c>
      <c r="E605">
        <v>-0.17</v>
      </c>
      <c r="F605">
        <v>0.01</v>
      </c>
      <c r="H605">
        <v>0.01</v>
      </c>
      <c r="I605">
        <v>0.89</v>
      </c>
      <c r="J605">
        <v>0.92</v>
      </c>
      <c r="K605">
        <v>0.89</v>
      </c>
      <c r="L605">
        <v>0.06</v>
      </c>
      <c r="N605">
        <v>0.06</v>
      </c>
      <c r="O605">
        <v>152.6</v>
      </c>
      <c r="P605">
        <v>0.6</v>
      </c>
      <c r="Q605">
        <v>0.02</v>
      </c>
      <c r="R605">
        <v>0.1</v>
      </c>
      <c r="S605" s="2"/>
      <c r="T605" s="2"/>
      <c r="U605">
        <v>0.53579912926154227</v>
      </c>
      <c r="V605">
        <v>1.2257976163305311E-2</v>
      </c>
      <c r="W605">
        <v>0</v>
      </c>
      <c r="X605">
        <v>7.2402099559671479E-4</v>
      </c>
      <c r="Y605">
        <v>7.2402099559671479E-4</v>
      </c>
      <c r="Z605">
        <v>0</v>
      </c>
      <c r="AA605">
        <v>0</v>
      </c>
      <c r="AB605">
        <v>0</v>
      </c>
      <c r="AC605" s="2"/>
      <c r="AD605" s="2"/>
      <c r="AE605" s="13" t="s">
        <v>292</v>
      </c>
    </row>
    <row r="606" spans="1:31">
      <c r="A606" t="s">
        <v>1160</v>
      </c>
      <c r="B606" t="s">
        <v>1161</v>
      </c>
      <c r="D606" s="2"/>
      <c r="G606" s="2"/>
      <c r="J606" s="2"/>
      <c r="M606" s="2"/>
      <c r="O606">
        <v>3138</v>
      </c>
      <c r="P606">
        <v>342</v>
      </c>
      <c r="Q606">
        <v>0.32</v>
      </c>
      <c r="R606">
        <v>0.02</v>
      </c>
      <c r="S606" s="2"/>
      <c r="T606" s="2"/>
      <c r="U606">
        <v>0</v>
      </c>
      <c r="W606">
        <v>0</v>
      </c>
      <c r="Y606">
        <v>0</v>
      </c>
      <c r="Z606">
        <v>0</v>
      </c>
      <c r="AA606">
        <v>0</v>
      </c>
      <c r="AC606" s="2"/>
      <c r="AD606" s="2"/>
      <c r="AE606" s="18"/>
    </row>
    <row r="607" spans="1:31">
      <c r="A607" t="s">
        <v>1162</v>
      </c>
      <c r="B607" t="s">
        <v>1163</v>
      </c>
      <c r="C607">
        <v>-0.42</v>
      </c>
      <c r="D607">
        <v>-0.32</v>
      </c>
      <c r="E607">
        <v>-0.42</v>
      </c>
      <c r="F607">
        <v>0.03</v>
      </c>
      <c r="G607">
        <v>3.4000000000000002E-2</v>
      </c>
      <c r="H607">
        <v>0.03</v>
      </c>
      <c r="I607">
        <v>3.05</v>
      </c>
      <c r="J607">
        <v>1.1000000000000001</v>
      </c>
      <c r="K607">
        <v>3.05</v>
      </c>
      <c r="L607">
        <v>0.42</v>
      </c>
      <c r="M607">
        <v>0.1</v>
      </c>
      <c r="N607">
        <v>0.42</v>
      </c>
      <c r="O607">
        <v>480.5</v>
      </c>
      <c r="P607">
        <v>0.5</v>
      </c>
      <c r="Q607">
        <v>7.0000000000000007E-2</v>
      </c>
      <c r="R607">
        <v>0.03</v>
      </c>
      <c r="S607">
        <v>146.19999999999999</v>
      </c>
      <c r="T607">
        <v>2.7</v>
      </c>
      <c r="U607">
        <v>1.201158590654924</v>
      </c>
      <c r="V607">
        <v>2.4037618907087131E-2</v>
      </c>
      <c r="W607">
        <v>5.6189524333413674</v>
      </c>
      <c r="X607">
        <v>0.24784838154060079</v>
      </c>
      <c r="Y607">
        <v>0.1037699833790813</v>
      </c>
      <c r="Z607">
        <v>1.1857903838827131E-2</v>
      </c>
      <c r="AA607">
        <v>1.9489949473955491E-3</v>
      </c>
      <c r="AB607">
        <v>0.22475809733365459</v>
      </c>
      <c r="AC607">
        <v>7.1369863013698627</v>
      </c>
      <c r="AD607">
        <v>38.799999999999997</v>
      </c>
      <c r="AE607" s="13" t="s">
        <v>25</v>
      </c>
    </row>
    <row r="608" spans="1:31">
      <c r="A608" t="s">
        <v>1164</v>
      </c>
      <c r="B608" t="s">
        <v>1165</v>
      </c>
      <c r="C608">
        <v>0.25</v>
      </c>
      <c r="D608">
        <v>0.31</v>
      </c>
      <c r="E608">
        <v>0.25</v>
      </c>
      <c r="F608">
        <v>0.02</v>
      </c>
      <c r="H608">
        <v>0.02</v>
      </c>
      <c r="I608">
        <v>1.07</v>
      </c>
      <c r="J608">
        <v>1.1455200000000001</v>
      </c>
      <c r="K608">
        <v>1.07</v>
      </c>
      <c r="L608">
        <v>0.09</v>
      </c>
      <c r="N608">
        <v>0.09</v>
      </c>
      <c r="O608">
        <v>1973</v>
      </c>
      <c r="P608">
        <v>31</v>
      </c>
      <c r="Q608">
        <v>0.46500000000000002</v>
      </c>
      <c r="R608">
        <v>0.03</v>
      </c>
      <c r="S608">
        <v>48.3</v>
      </c>
      <c r="T608">
        <v>2.7</v>
      </c>
      <c r="U608">
        <v>3.1404467629750838</v>
      </c>
      <c r="V608">
        <v>8.5579714543454935E-2</v>
      </c>
      <c r="W608">
        <v>2.742621830783238</v>
      </c>
      <c r="X608">
        <v>0.2124539150147968</v>
      </c>
      <c r="Y608">
        <v>0.1533142638326033</v>
      </c>
      <c r="Z608">
        <v>4.8814486988518598E-2</v>
      </c>
      <c r="AA608">
        <v>1.4364128527501329E-2</v>
      </c>
      <c r="AB608">
        <v>0.13799355123437679</v>
      </c>
      <c r="AC608">
        <v>5.0999999999999996</v>
      </c>
      <c r="AD608">
        <v>2.9</v>
      </c>
      <c r="AE608" s="13" t="s">
        <v>292</v>
      </c>
    </row>
    <row r="609" spans="1:31">
      <c r="A609" t="s">
        <v>1166</v>
      </c>
      <c r="B609" t="s">
        <v>1167</v>
      </c>
      <c r="D609" s="2"/>
      <c r="G609" s="2"/>
      <c r="J609" s="2"/>
      <c r="M609" s="2"/>
      <c r="O609">
        <v>1718</v>
      </c>
      <c r="P609">
        <v>11</v>
      </c>
      <c r="Q609">
        <v>0.28899999999999998</v>
      </c>
      <c r="R609">
        <v>2E-3</v>
      </c>
      <c r="S609" s="2"/>
      <c r="T609" s="2"/>
      <c r="U609">
        <v>0</v>
      </c>
      <c r="W609">
        <v>0</v>
      </c>
      <c r="Y609">
        <v>0</v>
      </c>
      <c r="Z609">
        <v>0</v>
      </c>
      <c r="AA609">
        <v>0</v>
      </c>
      <c r="AC609">
        <v>4.3205479452054796</v>
      </c>
      <c r="AD609" s="2"/>
      <c r="AE609" s="18"/>
    </row>
    <row r="610" spans="1:31">
      <c r="A610" t="s">
        <v>1168</v>
      </c>
      <c r="B610" t="s">
        <v>1169</v>
      </c>
      <c r="C610">
        <v>0.25</v>
      </c>
      <c r="D610">
        <v>0.25</v>
      </c>
      <c r="E610">
        <v>0.25</v>
      </c>
      <c r="F610">
        <v>0.04</v>
      </c>
      <c r="G610">
        <v>0.04</v>
      </c>
      <c r="H610">
        <v>0.04</v>
      </c>
      <c r="I610">
        <v>1.37</v>
      </c>
      <c r="J610">
        <v>1.36</v>
      </c>
      <c r="K610">
        <v>1.37</v>
      </c>
      <c r="L610">
        <v>0.1</v>
      </c>
      <c r="M610">
        <v>0.04</v>
      </c>
      <c r="N610">
        <v>0.1</v>
      </c>
      <c r="O610">
        <v>352.2</v>
      </c>
      <c r="P610">
        <v>1.7</v>
      </c>
      <c r="Q610">
        <v>0.17</v>
      </c>
      <c r="R610">
        <v>7.0000000000000007E-2</v>
      </c>
      <c r="S610">
        <v>73.599999999999994</v>
      </c>
      <c r="T610">
        <v>4.1500000000000004</v>
      </c>
      <c r="U610">
        <v>1.0845207036441951</v>
      </c>
      <c r="V610">
        <v>2.660387521023418E-2</v>
      </c>
      <c r="W610">
        <v>3.107874281716263</v>
      </c>
      <c r="X610">
        <v>0.23463812390723279</v>
      </c>
      <c r="Y610">
        <v>0.1752401938739469</v>
      </c>
      <c r="Z610">
        <v>3.80843414194455E-2</v>
      </c>
      <c r="AA610">
        <v>4.8532960106301669E-3</v>
      </c>
      <c r="AB610">
        <v>0.15123475823436799</v>
      </c>
      <c r="AC610">
        <v>9.3780821917808215</v>
      </c>
      <c r="AD610">
        <v>11.8</v>
      </c>
      <c r="AE610" s="13" t="s">
        <v>618</v>
      </c>
    </row>
    <row r="611" spans="1:31">
      <c r="A611" t="s">
        <v>1170</v>
      </c>
      <c r="B611" t="s">
        <v>1169</v>
      </c>
      <c r="C611">
        <v>0.25</v>
      </c>
      <c r="D611">
        <v>0.25</v>
      </c>
      <c r="E611">
        <v>0.25</v>
      </c>
      <c r="F611">
        <v>0.04</v>
      </c>
      <c r="G611">
        <v>0.04</v>
      </c>
      <c r="H611">
        <v>0.04</v>
      </c>
      <c r="I611">
        <v>1.37</v>
      </c>
      <c r="J611">
        <v>1.36</v>
      </c>
      <c r="K611">
        <v>1.37</v>
      </c>
      <c r="L611">
        <v>0.1</v>
      </c>
      <c r="M611">
        <v>0.04</v>
      </c>
      <c r="N611">
        <v>0.1</v>
      </c>
      <c r="O611">
        <v>2374</v>
      </c>
      <c r="P611">
        <v>174.5</v>
      </c>
      <c r="Q611">
        <v>0.76</v>
      </c>
      <c r="R611">
        <v>0.20499999999999999</v>
      </c>
      <c r="S611">
        <v>93.3</v>
      </c>
      <c r="T611">
        <v>96.1</v>
      </c>
      <c r="U611">
        <v>3.8698912053663381</v>
      </c>
      <c r="V611">
        <v>0.21172568561057481</v>
      </c>
      <c r="W611">
        <v>4.9082616270485486</v>
      </c>
      <c r="X611">
        <v>5.376589603002544</v>
      </c>
      <c r="Y611">
        <v>5.0555620831657597</v>
      </c>
      <c r="Z611">
        <v>1.810386272476713</v>
      </c>
      <c r="AA611">
        <v>0.1202599907217034</v>
      </c>
      <c r="AB611">
        <v>0.2388448480315595</v>
      </c>
      <c r="AC611">
        <v>9.3780821917808215</v>
      </c>
      <c r="AD611">
        <v>11.8</v>
      </c>
      <c r="AE611" s="13" t="s">
        <v>618</v>
      </c>
    </row>
    <row r="612" spans="1:31">
      <c r="A612" t="s">
        <v>1171</v>
      </c>
      <c r="B612" t="s">
        <v>1172</v>
      </c>
      <c r="C612">
        <v>-7.0000000000000007E-2</v>
      </c>
      <c r="D612">
        <v>-0.06</v>
      </c>
      <c r="E612">
        <v>-7.0000000000000007E-2</v>
      </c>
      <c r="F612">
        <v>0.01</v>
      </c>
      <c r="G612">
        <v>0.02</v>
      </c>
      <c r="H612">
        <v>0.01</v>
      </c>
      <c r="I612">
        <v>0.94</v>
      </c>
      <c r="J612">
        <v>0.96</v>
      </c>
      <c r="K612">
        <v>0.94</v>
      </c>
      <c r="L612">
        <v>7.0000000000000007E-2</v>
      </c>
      <c r="N612">
        <v>7.0000000000000007E-2</v>
      </c>
      <c r="O612">
        <v>2496</v>
      </c>
      <c r="P612">
        <v>176</v>
      </c>
      <c r="Q612">
        <v>0.1</v>
      </c>
      <c r="R612">
        <v>0.04</v>
      </c>
      <c r="S612">
        <v>24.1</v>
      </c>
      <c r="T612">
        <v>1.5</v>
      </c>
      <c r="U612">
        <v>3.5292067043077662</v>
      </c>
      <c r="V612">
        <v>0.18761209997120321</v>
      </c>
      <c r="W612">
        <v>1.5353647251127289</v>
      </c>
      <c r="X612">
        <v>0.12798356799723609</v>
      </c>
      <c r="Y612">
        <v>9.5562119820294361E-2</v>
      </c>
      <c r="Z612">
        <v>1.1631550947823709E-2</v>
      </c>
      <c r="AA612">
        <v>3.6087632427863288E-2</v>
      </c>
      <c r="AB612">
        <v>7.6223780679355355E-2</v>
      </c>
      <c r="AC612">
        <v>5.5561643835616437</v>
      </c>
      <c r="AD612">
        <v>1.79</v>
      </c>
      <c r="AE612" s="13" t="s">
        <v>109</v>
      </c>
    </row>
    <row r="613" spans="1:31">
      <c r="A613" t="s">
        <v>1173</v>
      </c>
      <c r="B613" t="s">
        <v>1174</v>
      </c>
      <c r="C613">
        <v>0.27</v>
      </c>
      <c r="D613">
        <v>0.28999999999999998</v>
      </c>
      <c r="E613">
        <v>0.27</v>
      </c>
      <c r="F613">
        <v>0.03</v>
      </c>
      <c r="G613">
        <v>0.1</v>
      </c>
      <c r="H613">
        <v>0.03</v>
      </c>
      <c r="I613">
        <v>1.1000000000000001</v>
      </c>
      <c r="J613">
        <v>1.1200000000000001</v>
      </c>
      <c r="K613">
        <v>1.1000000000000001</v>
      </c>
      <c r="L613">
        <v>0.1</v>
      </c>
      <c r="M613">
        <v>0.05</v>
      </c>
      <c r="N613">
        <v>0.1</v>
      </c>
      <c r="O613">
        <v>1103</v>
      </c>
      <c r="P613">
        <v>33</v>
      </c>
      <c r="Q613">
        <v>0.03</v>
      </c>
      <c r="R613">
        <v>4.4999999999999998E-2</v>
      </c>
      <c r="S613">
        <v>54.7</v>
      </c>
      <c r="T613">
        <v>5.3</v>
      </c>
      <c r="U613">
        <v>2.2025057585664531</v>
      </c>
      <c r="V613">
        <v>7.1548875730283581E-2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 s="2"/>
      <c r="AD613" s="2"/>
      <c r="AE613" s="13" t="s">
        <v>1525</v>
      </c>
    </row>
    <row r="614" spans="1:31">
      <c r="A614" t="s">
        <v>1175</v>
      </c>
      <c r="B614" t="s">
        <v>1176</v>
      </c>
      <c r="C614">
        <v>0.34</v>
      </c>
      <c r="D614">
        <v>0.24</v>
      </c>
      <c r="E614">
        <v>0.34</v>
      </c>
      <c r="F614">
        <v>0.05</v>
      </c>
      <c r="H614">
        <v>0.05</v>
      </c>
      <c r="I614">
        <v>1.1599999999999999</v>
      </c>
      <c r="J614">
        <v>1.2</v>
      </c>
      <c r="K614">
        <v>1.1599999999999999</v>
      </c>
      <c r="L614">
        <v>0.12</v>
      </c>
      <c r="N614">
        <v>0.12</v>
      </c>
      <c r="O614">
        <v>6.2770999999999999</v>
      </c>
      <c r="P614">
        <v>2.1000000000000001E-4</v>
      </c>
      <c r="Q614">
        <v>0.1249</v>
      </c>
      <c r="R614">
        <v>8.6999999999999994E-3</v>
      </c>
      <c r="S614">
        <v>184.7</v>
      </c>
      <c r="T614">
        <v>3.7</v>
      </c>
      <c r="U614">
        <v>7.0005244962947091E-2</v>
      </c>
      <c r="V614">
        <v>1.810481146425742E-3</v>
      </c>
      <c r="W614">
        <v>1.8357833398712251</v>
      </c>
      <c r="X614">
        <v>0.1018471934885626</v>
      </c>
      <c r="Y614">
        <v>3.6775302422975283E-2</v>
      </c>
      <c r="Z614">
        <v>2.0264295721948039E-3</v>
      </c>
      <c r="AA614">
        <v>2.0471974171391901E-5</v>
      </c>
      <c r="AB614">
        <v>9.4954310682994411E-2</v>
      </c>
      <c r="AC614" s="2"/>
      <c r="AD614">
        <v>13</v>
      </c>
      <c r="AE614" s="13" t="s">
        <v>1525</v>
      </c>
    </row>
    <row r="615" spans="1:31">
      <c r="A615" t="s">
        <v>1177</v>
      </c>
      <c r="B615" t="s">
        <v>1178</v>
      </c>
      <c r="C615">
        <v>-0.06</v>
      </c>
      <c r="D615">
        <v>-0.05</v>
      </c>
      <c r="E615">
        <v>-0.06</v>
      </c>
      <c r="F615">
        <v>0.02</v>
      </c>
      <c r="G615">
        <v>0.02</v>
      </c>
      <c r="H615">
        <v>0.02</v>
      </c>
      <c r="I615">
        <v>0.87</v>
      </c>
      <c r="J615">
        <v>0.86</v>
      </c>
      <c r="K615">
        <v>0.87</v>
      </c>
      <c r="L615">
        <v>0.06</v>
      </c>
      <c r="M615">
        <v>0.03</v>
      </c>
      <c r="N615">
        <v>0.06</v>
      </c>
      <c r="O615">
        <v>8.6669999999999998</v>
      </c>
      <c r="P615">
        <v>3.0000000000000001E-3</v>
      </c>
      <c r="Q615">
        <v>0.1</v>
      </c>
      <c r="R615">
        <v>0.04</v>
      </c>
      <c r="S615">
        <v>3.51</v>
      </c>
      <c r="T615">
        <v>0.15</v>
      </c>
      <c r="U615">
        <v>7.856276593838285E-2</v>
      </c>
      <c r="V615">
        <v>1.827131011248417E-3</v>
      </c>
      <c r="W615">
        <v>3.1912201534387501E-2</v>
      </c>
      <c r="X615">
        <v>2.019806300303858E-3</v>
      </c>
      <c r="Y615">
        <v>1.3637692963413459E-3</v>
      </c>
      <c r="Z615">
        <v>1.289381880177273E-4</v>
      </c>
      <c r="AA615">
        <v>3.68203556833906E-6</v>
      </c>
      <c r="AB615">
        <v>1.4842884434598841E-3</v>
      </c>
      <c r="AC615">
        <v>2.2630136986301368</v>
      </c>
      <c r="AD615">
        <v>0.81</v>
      </c>
      <c r="AE615" s="13" t="s">
        <v>292</v>
      </c>
    </row>
    <row r="616" spans="1:31">
      <c r="A616" t="s">
        <v>1179</v>
      </c>
      <c r="B616" t="s">
        <v>1178</v>
      </c>
      <c r="C616">
        <v>-0.06</v>
      </c>
      <c r="D616">
        <v>-0.05</v>
      </c>
      <c r="E616">
        <v>-0.06</v>
      </c>
      <c r="F616">
        <v>0.02</v>
      </c>
      <c r="G616">
        <v>0.02</v>
      </c>
      <c r="H616">
        <v>0.02</v>
      </c>
      <c r="I616">
        <v>0.87</v>
      </c>
      <c r="J616">
        <v>0.86</v>
      </c>
      <c r="K616">
        <v>0.87</v>
      </c>
      <c r="L616">
        <v>0.06</v>
      </c>
      <c r="M616">
        <v>0.03</v>
      </c>
      <c r="N616">
        <v>0.06</v>
      </c>
      <c r="O616">
        <v>31.56</v>
      </c>
      <c r="P616">
        <v>0.04</v>
      </c>
      <c r="Q616">
        <v>0.13</v>
      </c>
      <c r="R616">
        <v>0.06</v>
      </c>
      <c r="S616">
        <v>2.66</v>
      </c>
      <c r="T616">
        <v>0.16</v>
      </c>
      <c r="U616">
        <v>0.18594973393782269</v>
      </c>
      <c r="V616">
        <v>4.3272657620502036E-3</v>
      </c>
      <c r="W616">
        <v>3.7076773594962129E-2</v>
      </c>
      <c r="X616">
        <v>2.8345011456532682E-3</v>
      </c>
      <c r="Y616">
        <v>2.2301818703736619E-3</v>
      </c>
      <c r="Z616">
        <v>2.941703123188939E-4</v>
      </c>
      <c r="AA616">
        <v>1.566403665811783E-5</v>
      </c>
      <c r="AB616">
        <v>1.724501097440099E-3</v>
      </c>
      <c r="AC616">
        <v>2.2630136986301368</v>
      </c>
      <c r="AD616">
        <v>0.81</v>
      </c>
      <c r="AE616" s="13" t="s">
        <v>292</v>
      </c>
    </row>
    <row r="617" spans="1:31">
      <c r="A617" t="s">
        <v>1180</v>
      </c>
      <c r="B617" t="s">
        <v>1178</v>
      </c>
      <c r="C617">
        <v>-0.06</v>
      </c>
      <c r="D617">
        <v>-0.05</v>
      </c>
      <c r="E617">
        <v>-0.06</v>
      </c>
      <c r="F617">
        <v>0.02</v>
      </c>
      <c r="G617">
        <v>0.02</v>
      </c>
      <c r="H617">
        <v>0.02</v>
      </c>
      <c r="I617">
        <v>0.87</v>
      </c>
      <c r="J617">
        <v>0.86</v>
      </c>
      <c r="K617">
        <v>0.87</v>
      </c>
      <c r="L617">
        <v>0.06</v>
      </c>
      <c r="M617">
        <v>0.03</v>
      </c>
      <c r="N617">
        <v>0.06</v>
      </c>
      <c r="O617">
        <v>197</v>
      </c>
      <c r="P617">
        <v>3</v>
      </c>
      <c r="Q617">
        <v>7.0000000000000007E-2</v>
      </c>
      <c r="R617">
        <v>7.0000000000000007E-2</v>
      </c>
      <c r="S617">
        <v>2.2000000000000002</v>
      </c>
      <c r="T617">
        <v>0.19</v>
      </c>
      <c r="U617">
        <v>0.63039833614372875</v>
      </c>
      <c r="V617">
        <v>1.599649607435193E-2</v>
      </c>
      <c r="W617">
        <v>5.680508875208972E-2</v>
      </c>
      <c r="X617">
        <v>5.5865786031370802E-3</v>
      </c>
      <c r="Y617">
        <v>4.9058940285895657E-3</v>
      </c>
      <c r="Z617">
        <v>2.7971554103631762E-4</v>
      </c>
      <c r="AA617">
        <v>2.8835070432532863E-4</v>
      </c>
      <c r="AB617">
        <v>2.6420971512599871E-3</v>
      </c>
      <c r="AC617">
        <v>2.2630136986301368</v>
      </c>
      <c r="AD617">
        <v>0.81</v>
      </c>
      <c r="AE617" s="13" t="s">
        <v>292</v>
      </c>
    </row>
    <row r="618" spans="1:31">
      <c r="A618" t="s">
        <v>1181</v>
      </c>
      <c r="B618" t="s">
        <v>1182</v>
      </c>
      <c r="C618">
        <v>0.18</v>
      </c>
      <c r="D618">
        <v>0.16</v>
      </c>
      <c r="E618">
        <v>0.18</v>
      </c>
      <c r="F618">
        <v>0.01</v>
      </c>
      <c r="G618">
        <v>0.02</v>
      </c>
      <c r="H618">
        <v>0.01</v>
      </c>
      <c r="I618">
        <v>1</v>
      </c>
      <c r="J618">
        <v>1</v>
      </c>
      <c r="K618">
        <v>1</v>
      </c>
      <c r="L618">
        <v>0.08</v>
      </c>
      <c r="M618">
        <v>0.05</v>
      </c>
      <c r="N618">
        <v>0.08</v>
      </c>
      <c r="O618">
        <v>2231</v>
      </c>
      <c r="P618">
        <v>400</v>
      </c>
      <c r="Q618">
        <v>0.1</v>
      </c>
      <c r="R618">
        <v>0.06</v>
      </c>
      <c r="S618">
        <v>30.4</v>
      </c>
      <c r="T618">
        <v>1.3</v>
      </c>
      <c r="U618">
        <v>3.178130893655315</v>
      </c>
      <c r="V618">
        <v>8.4236241038074769E-2</v>
      </c>
      <c r="W618">
        <v>1.9040692974841229</v>
      </c>
      <c r="X618">
        <v>0.1211398164869098</v>
      </c>
      <c r="Y618">
        <v>8.1424016010834183E-2</v>
      </c>
      <c r="Z618">
        <v>2.495311290258255E-3</v>
      </c>
      <c r="AA618">
        <v>1.196948784685377E-2</v>
      </c>
      <c r="AB618">
        <v>8.8856567215925733E-2</v>
      </c>
      <c r="AC618">
        <v>7.5</v>
      </c>
      <c r="AD618">
        <v>4.3</v>
      </c>
      <c r="AE618" s="13" t="s">
        <v>292</v>
      </c>
    </row>
    <row r="619" spans="1:31">
      <c r="A619" t="s">
        <v>1183</v>
      </c>
      <c r="B619" t="s">
        <v>1184</v>
      </c>
      <c r="C619">
        <v>0.28000000000000003</v>
      </c>
      <c r="D619">
        <v>0.28000000000000003</v>
      </c>
      <c r="E619">
        <v>0.28000000000000003</v>
      </c>
      <c r="F619">
        <v>0.03</v>
      </c>
      <c r="G619">
        <v>0.03</v>
      </c>
      <c r="H619">
        <v>0.03</v>
      </c>
      <c r="I619">
        <v>0.96</v>
      </c>
      <c r="J619">
        <v>0.89</v>
      </c>
      <c r="K619">
        <v>0.96</v>
      </c>
      <c r="L619">
        <v>0.08</v>
      </c>
      <c r="N619">
        <v>0.08</v>
      </c>
      <c r="O619">
        <v>615</v>
      </c>
      <c r="P619">
        <v>7</v>
      </c>
      <c r="Q619">
        <v>0.19</v>
      </c>
      <c r="R619">
        <v>0.13</v>
      </c>
      <c r="S619">
        <v>7.76</v>
      </c>
      <c r="T619">
        <v>0.57999999999999996</v>
      </c>
      <c r="U619">
        <v>1.3919683779814349</v>
      </c>
      <c r="V619">
        <v>3.5783103372062218E-2</v>
      </c>
      <c r="W619">
        <v>0.30798434576882572</v>
      </c>
      <c r="X619">
        <v>2.9231805086077981E-2</v>
      </c>
      <c r="Y619">
        <v>2.3019448523958621E-2</v>
      </c>
      <c r="Z619">
        <v>9.7133770218615027E-3</v>
      </c>
      <c r="AA619">
        <v>1.168504292889854E-3</v>
      </c>
      <c r="AB619">
        <v>1.5129055581626531E-2</v>
      </c>
      <c r="AC619">
        <v>7.065753424657534</v>
      </c>
      <c r="AD619">
        <v>2.63</v>
      </c>
      <c r="AE619" s="13" t="s">
        <v>292</v>
      </c>
    </row>
    <row r="620" spans="1:31">
      <c r="A620" t="s">
        <v>1185</v>
      </c>
      <c r="B620" t="s">
        <v>1186</v>
      </c>
      <c r="C620">
        <v>-0.02</v>
      </c>
      <c r="D620">
        <v>-0.02</v>
      </c>
      <c r="E620">
        <v>-0.02</v>
      </c>
      <c r="F620">
        <v>0.01</v>
      </c>
      <c r="G620">
        <v>0.01</v>
      </c>
      <c r="H620">
        <v>0.01</v>
      </c>
      <c r="I620">
        <v>1.0900000000000001</v>
      </c>
      <c r="J620">
        <v>0.95</v>
      </c>
      <c r="K620">
        <v>1.0900000000000001</v>
      </c>
      <c r="L620">
        <v>0.09</v>
      </c>
      <c r="M620">
        <v>2</v>
      </c>
      <c r="N620">
        <v>0.09</v>
      </c>
      <c r="O620">
        <v>3658</v>
      </c>
      <c r="P620">
        <v>32</v>
      </c>
      <c r="Q620">
        <v>0.22</v>
      </c>
      <c r="R620">
        <v>0.03</v>
      </c>
      <c r="S620">
        <v>41</v>
      </c>
      <c r="T620">
        <v>1.3</v>
      </c>
      <c r="U620">
        <v>4.7691590868353799</v>
      </c>
      <c r="V620">
        <v>0.106725340299725</v>
      </c>
      <c r="W620">
        <v>3.1909375156313668</v>
      </c>
      <c r="X620">
        <v>0.17269588798766111</v>
      </c>
      <c r="Y620">
        <v>0.1011760675687995</v>
      </c>
      <c r="Z620">
        <v>2.213134468596787E-2</v>
      </c>
      <c r="AA620">
        <v>9.3047202934393811E-3</v>
      </c>
      <c r="AB620">
        <v>0.1378800161075282</v>
      </c>
      <c r="AC620">
        <v>12.36986301369863</v>
      </c>
      <c r="AD620">
        <v>3.7</v>
      </c>
      <c r="AE620" s="13" t="s">
        <v>109</v>
      </c>
    </row>
    <row r="621" spans="1:31">
      <c r="A621" t="s">
        <v>1187</v>
      </c>
      <c r="B621" t="s">
        <v>1188</v>
      </c>
      <c r="C621">
        <v>0.15</v>
      </c>
      <c r="D621">
        <v>0.25</v>
      </c>
      <c r="E621">
        <v>0.15</v>
      </c>
      <c r="F621">
        <v>0.02</v>
      </c>
      <c r="G621">
        <v>0.1</v>
      </c>
      <c r="H621">
        <v>0.02</v>
      </c>
      <c r="I621">
        <v>1.03</v>
      </c>
      <c r="J621">
        <v>1.02</v>
      </c>
      <c r="K621">
        <v>1.03</v>
      </c>
      <c r="L621">
        <v>0.08</v>
      </c>
      <c r="M621">
        <v>0.05</v>
      </c>
      <c r="N621">
        <v>0.08</v>
      </c>
      <c r="O621">
        <v>39.475000000000001</v>
      </c>
      <c r="P621">
        <v>4.0000000000000001E-3</v>
      </c>
      <c r="Q621">
        <v>0.42299999999999999</v>
      </c>
      <c r="R621">
        <v>6.0000000000000001E-3</v>
      </c>
      <c r="S621">
        <v>318.39999999999998</v>
      </c>
      <c r="T621">
        <v>4.5</v>
      </c>
      <c r="U621">
        <v>0.23713070906696401</v>
      </c>
      <c r="V621">
        <v>6.240302378061187E-3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 s="2"/>
      <c r="AD621" s="2"/>
      <c r="AE621" s="13" t="s">
        <v>1525</v>
      </c>
    </row>
    <row r="622" spans="1:31" s="7" customFormat="1">
      <c r="A622" s="7" t="s">
        <v>1189</v>
      </c>
      <c r="B622" s="7" t="s">
        <v>1190</v>
      </c>
      <c r="U622" s="7">
        <v>0</v>
      </c>
      <c r="W622" s="7">
        <v>0</v>
      </c>
      <c r="Y622" s="7">
        <v>0</v>
      </c>
      <c r="Z622" s="7">
        <v>0</v>
      </c>
      <c r="AE622" s="11"/>
    </row>
    <row r="623" spans="1:31">
      <c r="A623" t="s">
        <v>1191</v>
      </c>
      <c r="B623" t="s">
        <v>1192</v>
      </c>
      <c r="D623" s="2"/>
      <c r="G623" s="2"/>
      <c r="J623" s="2"/>
      <c r="M623" s="2"/>
      <c r="O623">
        <v>2.5485799</v>
      </c>
      <c r="P623">
        <v>1.6000000000000001E-4</v>
      </c>
      <c r="Q623">
        <v>2.9000000000000001E-2</v>
      </c>
      <c r="R623">
        <v>0.02</v>
      </c>
      <c r="S623" s="2"/>
      <c r="T623" s="2"/>
      <c r="U623">
        <v>0</v>
      </c>
      <c r="W623">
        <v>0</v>
      </c>
      <c r="Y623">
        <v>0</v>
      </c>
      <c r="Z623">
        <v>0</v>
      </c>
      <c r="AA623">
        <v>0</v>
      </c>
      <c r="AC623">
        <v>0.21917808219178081</v>
      </c>
      <c r="AD623">
        <v>14.8</v>
      </c>
      <c r="AE623" s="18"/>
    </row>
    <row r="624" spans="1:31">
      <c r="A624" t="s">
        <v>1193</v>
      </c>
      <c r="B624" t="s">
        <v>1194</v>
      </c>
      <c r="C624">
        <v>0.05</v>
      </c>
      <c r="D624">
        <v>0.03</v>
      </c>
      <c r="E624">
        <v>0.05</v>
      </c>
      <c r="F624">
        <v>0.02</v>
      </c>
      <c r="G624">
        <v>0.02</v>
      </c>
      <c r="H624">
        <v>0.02</v>
      </c>
      <c r="I624">
        <v>0.89</v>
      </c>
      <c r="J624">
        <v>0.89</v>
      </c>
      <c r="K624">
        <v>0.89</v>
      </c>
      <c r="L624">
        <v>0.06</v>
      </c>
      <c r="M624">
        <v>0.03</v>
      </c>
      <c r="N624">
        <v>0.06</v>
      </c>
      <c r="O624">
        <v>1260</v>
      </c>
      <c r="P624">
        <v>7</v>
      </c>
      <c r="Q624">
        <v>0.25600000000000001</v>
      </c>
      <c r="R624">
        <v>9.0000000000000011E-3</v>
      </c>
      <c r="S624">
        <v>64.290000000000006</v>
      </c>
      <c r="T624">
        <v>0.48</v>
      </c>
      <c r="U624">
        <v>2.1970930788013598</v>
      </c>
      <c r="V624">
        <v>5.0038965631187912E-2</v>
      </c>
      <c r="W624">
        <v>3.055050465312493</v>
      </c>
      <c r="X624">
        <v>0.13950576494512451</v>
      </c>
      <c r="Y624">
        <v>2.2809522839477309E-2</v>
      </c>
      <c r="Z624">
        <v>7.5324852237004117E-3</v>
      </c>
      <c r="AA624">
        <v>5.6575008616898013E-3</v>
      </c>
      <c r="AB624">
        <v>0.13730563889044911</v>
      </c>
      <c r="AC624">
        <v>4.3452054794520549</v>
      </c>
      <c r="AD624">
        <v>1.7</v>
      </c>
      <c r="AE624" s="13" t="s">
        <v>109</v>
      </c>
    </row>
    <row r="625" spans="1:31">
      <c r="A625" t="s">
        <v>1195</v>
      </c>
      <c r="B625" t="s">
        <v>1196</v>
      </c>
      <c r="C625">
        <v>0.26</v>
      </c>
      <c r="D625">
        <v>0.25</v>
      </c>
      <c r="E625">
        <v>0.26</v>
      </c>
      <c r="F625">
        <v>0.02</v>
      </c>
      <c r="G625">
        <v>0.05</v>
      </c>
      <c r="H625">
        <v>0.02</v>
      </c>
      <c r="I625">
        <v>1.1299999999999999</v>
      </c>
      <c r="J625">
        <v>1.08</v>
      </c>
      <c r="K625">
        <v>1.1299999999999999</v>
      </c>
      <c r="L625">
        <v>0.1</v>
      </c>
      <c r="M625">
        <v>0.05</v>
      </c>
      <c r="N625">
        <v>0.1</v>
      </c>
      <c r="O625">
        <v>188.9</v>
      </c>
      <c r="P625">
        <v>0.1</v>
      </c>
      <c r="Q625">
        <v>0.28999999999999998</v>
      </c>
      <c r="R625">
        <v>0.03</v>
      </c>
      <c r="S625">
        <v>102</v>
      </c>
      <c r="T625">
        <v>5</v>
      </c>
      <c r="U625">
        <v>0.6619834567246895</v>
      </c>
      <c r="V625">
        <v>1.8341424153985139E-2</v>
      </c>
      <c r="W625">
        <v>2.990387186208725</v>
      </c>
      <c r="X625">
        <v>0.22243023546866539</v>
      </c>
      <c r="Y625">
        <v>0.14658760716709429</v>
      </c>
      <c r="Z625">
        <v>2.947264059444225E-2</v>
      </c>
      <c r="AA625">
        <v>4.7642918526957919E-3</v>
      </c>
      <c r="AB625">
        <v>0.16460846896561779</v>
      </c>
      <c r="AC625">
        <v>6.3232876712328769</v>
      </c>
      <c r="AD625">
        <v>7.9</v>
      </c>
      <c r="AE625" s="13" t="s">
        <v>1525</v>
      </c>
    </row>
    <row r="626" spans="1:31">
      <c r="A626" t="s">
        <v>1197</v>
      </c>
      <c r="B626" t="s">
        <v>1196</v>
      </c>
      <c r="C626">
        <v>0.26</v>
      </c>
      <c r="D626">
        <v>0.25</v>
      </c>
      <c r="E626">
        <v>0.26</v>
      </c>
      <c r="F626">
        <v>0.02</v>
      </c>
      <c r="G626">
        <v>0.05</v>
      </c>
      <c r="H626">
        <v>0.02</v>
      </c>
      <c r="I626">
        <v>1.1299999999999999</v>
      </c>
      <c r="J626">
        <v>1.08</v>
      </c>
      <c r="K626">
        <v>1.1299999999999999</v>
      </c>
      <c r="L626">
        <v>0.1</v>
      </c>
      <c r="M626">
        <v>0.05</v>
      </c>
      <c r="N626">
        <v>0.1</v>
      </c>
      <c r="O626">
        <v>379.1</v>
      </c>
      <c r="P626">
        <v>0.5</v>
      </c>
      <c r="Q626">
        <v>0.28000000000000003</v>
      </c>
      <c r="R626">
        <v>0.05</v>
      </c>
      <c r="S626">
        <v>68</v>
      </c>
      <c r="T626">
        <v>4</v>
      </c>
      <c r="U626">
        <v>1.0530643050775621</v>
      </c>
      <c r="V626">
        <v>2.9324534051563531E-2</v>
      </c>
      <c r="W626">
        <v>2.5358625092916371</v>
      </c>
      <c r="X626">
        <v>0.20694736816701129</v>
      </c>
      <c r="Y626">
        <v>0.14916838289950801</v>
      </c>
      <c r="Z626">
        <v>3.2590644244262147E-2</v>
      </c>
      <c r="AA626">
        <v>5.3697459169754066E-3</v>
      </c>
      <c r="AB626">
        <v>0.1395887619793561</v>
      </c>
      <c r="AC626">
        <v>6.3232876712328769</v>
      </c>
      <c r="AD626">
        <v>7.9</v>
      </c>
      <c r="AE626" s="13" t="s">
        <v>1525</v>
      </c>
    </row>
    <row r="627" spans="1:31">
      <c r="A627" t="s">
        <v>1198</v>
      </c>
      <c r="B627" t="s">
        <v>1199</v>
      </c>
      <c r="C627">
        <v>0.16</v>
      </c>
      <c r="D627">
        <v>0.16</v>
      </c>
      <c r="E627">
        <v>0.16</v>
      </c>
      <c r="F627">
        <v>0.04</v>
      </c>
      <c r="G627">
        <v>0.04</v>
      </c>
      <c r="H627">
        <v>0.04</v>
      </c>
      <c r="I627">
        <v>1.21</v>
      </c>
      <c r="J627">
        <v>1.29</v>
      </c>
      <c r="K627">
        <v>1.21</v>
      </c>
      <c r="L627">
        <v>0.25</v>
      </c>
      <c r="M627">
        <v>0.1</v>
      </c>
      <c r="N627">
        <v>0.25</v>
      </c>
      <c r="O627">
        <v>1800</v>
      </c>
      <c r="P627">
        <v>110</v>
      </c>
      <c r="Q627">
        <v>4.5999999999999999E-2</v>
      </c>
      <c r="R627">
        <v>0.08</v>
      </c>
      <c r="S627">
        <v>16.2</v>
      </c>
      <c r="T627">
        <v>1.1000000000000001</v>
      </c>
      <c r="U627">
        <v>3.0189011199161579</v>
      </c>
      <c r="V627">
        <v>7.5454762097990333E-2</v>
      </c>
      <c r="W627">
        <v>1.0673687111462811</v>
      </c>
      <c r="X627">
        <v>8.4626445300611017E-2</v>
      </c>
      <c r="Y627">
        <v>7.247565322598204E-2</v>
      </c>
      <c r="Z627">
        <v>5.6388334603916634E-3</v>
      </c>
      <c r="AA627">
        <v>8.0404422685218975E-3</v>
      </c>
      <c r="AB627">
        <v>4.257311098589156E-2</v>
      </c>
      <c r="AC627">
        <v>4.838356164383562</v>
      </c>
      <c r="AD627">
        <v>4</v>
      </c>
      <c r="AE627" s="13" t="s">
        <v>25</v>
      </c>
    </row>
    <row r="628" spans="1:31">
      <c r="A628" t="s">
        <v>1200</v>
      </c>
      <c r="B628" t="s">
        <v>1201</v>
      </c>
      <c r="D628" s="2"/>
      <c r="G628" s="2"/>
      <c r="J628" s="2"/>
      <c r="M628" s="2"/>
      <c r="O628">
        <v>6936.3</v>
      </c>
      <c r="P628">
        <v>134.69999999999999</v>
      </c>
      <c r="Q628">
        <v>0.53200000000000003</v>
      </c>
      <c r="R628">
        <v>6.0000000000000001E-3</v>
      </c>
      <c r="S628" s="2"/>
      <c r="T628" s="2"/>
      <c r="U628">
        <v>0</v>
      </c>
      <c r="W628">
        <v>0</v>
      </c>
      <c r="Y628">
        <v>0</v>
      </c>
      <c r="Z628">
        <v>0</v>
      </c>
      <c r="AA628">
        <v>0</v>
      </c>
      <c r="AC628" s="2"/>
      <c r="AD628" s="2"/>
      <c r="AE628" s="18"/>
    </row>
    <row r="629" spans="1:31">
      <c r="A629" t="s">
        <v>1202</v>
      </c>
      <c r="B629" t="s">
        <v>1203</v>
      </c>
      <c r="C629">
        <v>0.13</v>
      </c>
      <c r="D629">
        <v>0.13</v>
      </c>
      <c r="E629">
        <v>0.13</v>
      </c>
      <c r="F629">
        <v>0.02</v>
      </c>
      <c r="H629">
        <v>0.02</v>
      </c>
      <c r="I629">
        <v>1.19</v>
      </c>
      <c r="J629">
        <v>1.24</v>
      </c>
      <c r="K629">
        <v>1.19</v>
      </c>
      <c r="L629">
        <v>0.11</v>
      </c>
      <c r="M629">
        <v>0.04</v>
      </c>
      <c r="N629">
        <v>0.11</v>
      </c>
      <c r="O629">
        <v>51.638500000000001</v>
      </c>
      <c r="P629">
        <v>1.5E-3</v>
      </c>
      <c r="Q629">
        <v>0.63800000000000001</v>
      </c>
      <c r="R629">
        <v>6.1000000000000004E-3</v>
      </c>
      <c r="S629">
        <v>108</v>
      </c>
      <c r="T629">
        <v>4</v>
      </c>
      <c r="U629">
        <v>0.28609679088635942</v>
      </c>
      <c r="V629">
        <v>7.3358300289748136E-3</v>
      </c>
      <c r="W629">
        <v>1.705855687631459</v>
      </c>
      <c r="X629">
        <v>0.10937064283697059</v>
      </c>
      <c r="Y629">
        <v>6.3179840282646643E-2</v>
      </c>
      <c r="Z629">
        <v>1.7819417728532912E-2</v>
      </c>
      <c r="AA629">
        <v>4.4046520976321292E-5</v>
      </c>
      <c r="AB629">
        <v>8.747977885289536E-2</v>
      </c>
      <c r="AC629">
        <v>12.6027397260274</v>
      </c>
      <c r="AD629">
        <v>12.8</v>
      </c>
      <c r="AE629" s="13" t="s">
        <v>1525</v>
      </c>
    </row>
    <row r="630" spans="1:31">
      <c r="A630" t="s">
        <v>1204</v>
      </c>
      <c r="B630" t="s">
        <v>1203</v>
      </c>
      <c r="C630">
        <v>0.13</v>
      </c>
      <c r="D630">
        <v>0.13</v>
      </c>
      <c r="E630">
        <v>0.13</v>
      </c>
      <c r="F630">
        <v>0.02</v>
      </c>
      <c r="H630">
        <v>0.02</v>
      </c>
      <c r="I630">
        <v>1.19</v>
      </c>
      <c r="J630">
        <v>1.24</v>
      </c>
      <c r="K630">
        <v>1.19</v>
      </c>
      <c r="L630">
        <v>0.11</v>
      </c>
      <c r="M630">
        <v>0.04</v>
      </c>
      <c r="N630">
        <v>0.11</v>
      </c>
      <c r="O630">
        <v>2448.9</v>
      </c>
      <c r="P630">
        <v>5.5</v>
      </c>
      <c r="Q630">
        <v>0.38290000000000002</v>
      </c>
      <c r="R630">
        <v>8.0000000000000002E-3</v>
      </c>
      <c r="S630">
        <v>115</v>
      </c>
      <c r="T630">
        <v>3</v>
      </c>
      <c r="U630">
        <v>3.8206190618021072</v>
      </c>
      <c r="V630">
        <v>9.9130836463119376E-2</v>
      </c>
      <c r="W630">
        <v>7.9061941010692172</v>
      </c>
      <c r="X630">
        <v>0.46054625139851751</v>
      </c>
      <c r="Y630">
        <v>0.20624854176702309</v>
      </c>
      <c r="Z630">
        <v>7.0227998092713934E-2</v>
      </c>
      <c r="AA630">
        <v>1.5686893057677009E-2</v>
      </c>
      <c r="AB630">
        <v>0.40544585133688299</v>
      </c>
      <c r="AC630">
        <v>12.6027397260274</v>
      </c>
      <c r="AD630">
        <v>12.8</v>
      </c>
      <c r="AE630" s="13" t="s">
        <v>1525</v>
      </c>
    </row>
    <row r="631" spans="1:31">
      <c r="A631" t="s">
        <v>1205</v>
      </c>
      <c r="B631" t="s">
        <v>1206</v>
      </c>
      <c r="C631">
        <v>-0.11</v>
      </c>
      <c r="D631">
        <v>-0.11</v>
      </c>
      <c r="E631">
        <v>-0.11</v>
      </c>
      <c r="F631">
        <v>0.01</v>
      </c>
      <c r="G631">
        <v>0.01</v>
      </c>
      <c r="H631">
        <v>0.01</v>
      </c>
      <c r="I631">
        <v>1</v>
      </c>
      <c r="J631">
        <v>1.05</v>
      </c>
      <c r="K631">
        <v>1</v>
      </c>
      <c r="L631">
        <v>0.08</v>
      </c>
      <c r="N631">
        <v>0.08</v>
      </c>
      <c r="O631">
        <v>1275</v>
      </c>
      <c r="P631">
        <v>13</v>
      </c>
      <c r="Q631">
        <v>0.82</v>
      </c>
      <c r="R631">
        <v>0.06</v>
      </c>
      <c r="S631">
        <v>41.59</v>
      </c>
      <c r="T631">
        <v>15.154999999999999</v>
      </c>
      <c r="U631">
        <v>2.2945099486739942</v>
      </c>
      <c r="V631">
        <v>5.6283506981021941E-2</v>
      </c>
      <c r="W631">
        <v>1.261240420876808</v>
      </c>
      <c r="X631">
        <v>0.50064881871897549</v>
      </c>
      <c r="Y631">
        <v>0.45958400044212588</v>
      </c>
      <c r="Z631">
        <v>0.18941705954560109</v>
      </c>
      <c r="AA631">
        <v>4.2865687506924207E-3</v>
      </c>
      <c r="AB631">
        <v>5.9452410411701392E-2</v>
      </c>
      <c r="AC631">
        <v>11.12602739726027</v>
      </c>
      <c r="AD631">
        <v>3.81</v>
      </c>
      <c r="AE631" s="13" t="s">
        <v>292</v>
      </c>
    </row>
    <row r="632" spans="1:31">
      <c r="A632" t="s">
        <v>1207</v>
      </c>
      <c r="B632" t="s">
        <v>1206</v>
      </c>
      <c r="C632">
        <v>-0.11</v>
      </c>
      <c r="D632">
        <v>-0.11</v>
      </c>
      <c r="E632">
        <v>-0.11</v>
      </c>
      <c r="F632">
        <v>0.01</v>
      </c>
      <c r="G632">
        <v>0.01</v>
      </c>
      <c r="H632">
        <v>0.01</v>
      </c>
      <c r="I632">
        <v>1</v>
      </c>
      <c r="J632">
        <v>1.05</v>
      </c>
      <c r="K632">
        <v>1</v>
      </c>
      <c r="L632">
        <v>0.08</v>
      </c>
      <c r="N632">
        <v>0.08</v>
      </c>
      <c r="O632">
        <v>4046</v>
      </c>
      <c r="P632">
        <v>276</v>
      </c>
      <c r="Q632">
        <v>0.53</v>
      </c>
      <c r="R632">
        <v>0.08</v>
      </c>
      <c r="S632">
        <v>30.04</v>
      </c>
      <c r="T632">
        <v>6.31</v>
      </c>
      <c r="U632">
        <v>4.9548868441074463</v>
      </c>
      <c r="V632">
        <v>0.25379749307330107</v>
      </c>
      <c r="W632">
        <v>1.9833688334817161</v>
      </c>
      <c r="X632">
        <v>0.44499122108218048</v>
      </c>
      <c r="Y632">
        <v>0.41661309385052009</v>
      </c>
      <c r="Z632">
        <v>0.1169445675700525</v>
      </c>
      <c r="AA632">
        <v>4.5098846436064738E-2</v>
      </c>
      <c r="AB632">
        <v>9.3492133564794688E-2</v>
      </c>
      <c r="AC632">
        <v>11.12602739726027</v>
      </c>
      <c r="AD632">
        <v>3.81</v>
      </c>
      <c r="AE632" s="13" t="s">
        <v>292</v>
      </c>
    </row>
    <row r="633" spans="1:31">
      <c r="A633" t="s">
        <v>1208</v>
      </c>
      <c r="B633" t="s">
        <v>1209</v>
      </c>
      <c r="C633">
        <v>0.3</v>
      </c>
      <c r="D633">
        <v>0.28999999999999998</v>
      </c>
      <c r="E633">
        <v>0.3</v>
      </c>
      <c r="F633">
        <v>0.01</v>
      </c>
      <c r="H633">
        <v>0.01</v>
      </c>
      <c r="I633">
        <v>1.24</v>
      </c>
      <c r="J633">
        <v>1.05</v>
      </c>
      <c r="K633">
        <v>1.24</v>
      </c>
      <c r="L633">
        <v>0.12</v>
      </c>
      <c r="N633">
        <v>0.12</v>
      </c>
      <c r="O633">
        <v>3.50928</v>
      </c>
      <c r="P633">
        <v>7.2946000000000003E-5</v>
      </c>
      <c r="Q633">
        <v>2.1100000000000001E-2</v>
      </c>
      <c r="R633">
        <v>2.1399999999999999E-2</v>
      </c>
      <c r="S633">
        <v>54.84</v>
      </c>
      <c r="T633">
        <v>1.87</v>
      </c>
      <c r="U633">
        <v>4.8445198062553693E-2</v>
      </c>
      <c r="V633">
        <v>1.0503025621789229E-3</v>
      </c>
      <c r="W633">
        <v>0.47084020997229459</v>
      </c>
      <c r="X633">
        <v>2.5599515669163658E-2</v>
      </c>
      <c r="Y633">
        <v>1.5437383933517859E-2</v>
      </c>
      <c r="Z633">
        <v>4.6478573934736811E-4</v>
      </c>
      <c r="AA633">
        <v>2.8623046197612268E-6</v>
      </c>
      <c r="AB633">
        <v>2.041583566275532E-2</v>
      </c>
      <c r="AC633" s="2"/>
      <c r="AD633">
        <v>6.6</v>
      </c>
      <c r="AE633" s="13" t="s">
        <v>292</v>
      </c>
    </row>
    <row r="634" spans="1:31">
      <c r="A634" t="s">
        <v>1210</v>
      </c>
      <c r="B634" t="s">
        <v>1211</v>
      </c>
      <c r="C634">
        <v>0.24</v>
      </c>
      <c r="E634">
        <v>0.24</v>
      </c>
      <c r="F634">
        <v>0.06</v>
      </c>
      <c r="H634">
        <v>0.06</v>
      </c>
      <c r="I634">
        <v>1.34</v>
      </c>
      <c r="K634">
        <v>1.34</v>
      </c>
      <c r="L634">
        <v>0.17</v>
      </c>
      <c r="N634">
        <v>0.17</v>
      </c>
      <c r="O634">
        <v>341.7</v>
      </c>
      <c r="P634">
        <v>6.1</v>
      </c>
      <c r="Q634">
        <v>0.13</v>
      </c>
      <c r="R634">
        <v>0.1</v>
      </c>
      <c r="S634">
        <v>26.7</v>
      </c>
      <c r="T634">
        <v>6.6</v>
      </c>
      <c r="U634">
        <v>1.03905387446718</v>
      </c>
      <c r="V634">
        <v>2.9750506164000861E-2</v>
      </c>
      <c r="W634">
        <v>1.07326896500114</v>
      </c>
      <c r="X634">
        <v>0.27157382545492892</v>
      </c>
      <c r="Y634">
        <v>0.2653024407867986</v>
      </c>
      <c r="Z634">
        <v>1.4192347212913049E-2</v>
      </c>
      <c r="AA634">
        <v>6.386636119897527E-3</v>
      </c>
      <c r="AB634">
        <v>5.5899425260476032E-2</v>
      </c>
      <c r="AC634">
        <v>10.12054794520548</v>
      </c>
      <c r="AD634">
        <v>4.63</v>
      </c>
      <c r="AE634" s="13" t="s">
        <v>327</v>
      </c>
    </row>
    <row r="635" spans="1:31">
      <c r="A635" t="s">
        <v>1212</v>
      </c>
      <c r="B635" t="s">
        <v>1211</v>
      </c>
      <c r="C635">
        <v>0.24</v>
      </c>
      <c r="E635">
        <v>0.24</v>
      </c>
      <c r="F635">
        <v>0.06</v>
      </c>
      <c r="H635">
        <v>0.06</v>
      </c>
      <c r="I635">
        <v>1.34</v>
      </c>
      <c r="K635">
        <v>1.34</v>
      </c>
      <c r="L635">
        <v>0.17</v>
      </c>
      <c r="N635">
        <v>0.17</v>
      </c>
      <c r="O635">
        <v>5040</v>
      </c>
      <c r="P635">
        <v>3414</v>
      </c>
      <c r="Q635">
        <v>0.36</v>
      </c>
      <c r="R635">
        <v>0.16</v>
      </c>
      <c r="S635">
        <v>57</v>
      </c>
      <c r="T635">
        <v>11</v>
      </c>
      <c r="U635">
        <v>6.2492577558535167</v>
      </c>
      <c r="V635">
        <v>2.8267739441049251</v>
      </c>
      <c r="W635">
        <v>5.2872268539020526</v>
      </c>
      <c r="X635">
        <v>1.632349411884179</v>
      </c>
      <c r="Y635">
        <v>1.0203420244372381</v>
      </c>
      <c r="Z635">
        <v>0.34989001239057699</v>
      </c>
      <c r="AA635">
        <v>1.193822253916774</v>
      </c>
      <c r="AB635">
        <v>0.27537639864073199</v>
      </c>
      <c r="AC635">
        <v>10.12054794520548</v>
      </c>
      <c r="AD635">
        <v>4.63</v>
      </c>
      <c r="AE635" s="13" t="s">
        <v>327</v>
      </c>
    </row>
    <row r="636" spans="1:31">
      <c r="A636" t="s">
        <v>1213</v>
      </c>
      <c r="B636" t="s">
        <v>1214</v>
      </c>
      <c r="C636">
        <v>0.3</v>
      </c>
      <c r="D636">
        <v>0.27</v>
      </c>
      <c r="E636">
        <v>0.3</v>
      </c>
      <c r="F636">
        <v>0.02</v>
      </c>
      <c r="G636">
        <v>0.05</v>
      </c>
      <c r="H636">
        <v>0.02</v>
      </c>
      <c r="I636">
        <v>1.26</v>
      </c>
      <c r="J636">
        <v>1.28</v>
      </c>
      <c r="K636">
        <v>1.26</v>
      </c>
      <c r="L636">
        <v>0.12</v>
      </c>
      <c r="M636">
        <v>0.13</v>
      </c>
      <c r="N636">
        <v>0.12</v>
      </c>
      <c r="O636">
        <v>418.2</v>
      </c>
      <c r="P636">
        <v>5.7</v>
      </c>
      <c r="Q636">
        <v>0.1</v>
      </c>
      <c r="R636">
        <v>0.05</v>
      </c>
      <c r="S636">
        <v>58.2</v>
      </c>
      <c r="T636">
        <v>3.1</v>
      </c>
      <c r="U636">
        <v>1.179498665736799</v>
      </c>
      <c r="V636">
        <v>2.7350046239294962E-2</v>
      </c>
      <c r="W636">
        <v>2.471830914122203</v>
      </c>
      <c r="X636">
        <v>0.1695270875717583</v>
      </c>
      <c r="Y636">
        <v>0.13166109680032351</v>
      </c>
      <c r="Z636">
        <v>1.24839945157687E-2</v>
      </c>
      <c r="AA636">
        <v>1.123022148381151E-2</v>
      </c>
      <c r="AB636">
        <v>0.105464785669214</v>
      </c>
      <c r="AC636">
        <v>3.054794520547945</v>
      </c>
      <c r="AD636">
        <v>5.48</v>
      </c>
      <c r="AE636" s="13" t="s">
        <v>115</v>
      </c>
    </row>
    <row r="637" spans="1:31">
      <c r="A637" t="s">
        <v>1215</v>
      </c>
      <c r="B637" t="s">
        <v>1216</v>
      </c>
      <c r="C637">
        <v>0.37</v>
      </c>
      <c r="D637">
        <v>0.14000000000000001</v>
      </c>
      <c r="E637">
        <v>0.37</v>
      </c>
      <c r="F637">
        <v>0.02</v>
      </c>
      <c r="H637">
        <v>0.02</v>
      </c>
      <c r="I637">
        <v>1.17</v>
      </c>
      <c r="J637">
        <v>1</v>
      </c>
      <c r="K637">
        <v>1.17</v>
      </c>
      <c r="L637">
        <v>0.11</v>
      </c>
      <c r="M637">
        <v>0.05</v>
      </c>
      <c r="N637">
        <v>0.11</v>
      </c>
      <c r="O637">
        <v>3.9710100000000002</v>
      </c>
      <c r="P637">
        <v>2.03E-4</v>
      </c>
      <c r="Q637">
        <v>6.1600000000000002E-2</v>
      </c>
      <c r="R637">
        <v>5.0650000000000001E-2</v>
      </c>
      <c r="S637">
        <v>27.24</v>
      </c>
      <c r="T637">
        <v>1.31</v>
      </c>
      <c r="U637">
        <v>5.1736587739046248E-2</v>
      </c>
      <c r="V637">
        <v>1.4739782124627079E-3</v>
      </c>
      <c r="W637">
        <v>0.23763297056174701</v>
      </c>
      <c r="X637">
        <v>2.001240363826811E-2</v>
      </c>
      <c r="Y637">
        <v>1.4636813404165569E-2</v>
      </c>
      <c r="Z637">
        <v>1.708554620704303E-3</v>
      </c>
      <c r="AA637">
        <v>4.5879288292450619E-6</v>
      </c>
      <c r="AB637">
        <v>1.354034020294854E-2</v>
      </c>
      <c r="AC637" s="2"/>
      <c r="AD637">
        <v>6.9</v>
      </c>
      <c r="AE637" s="13" t="s">
        <v>1525</v>
      </c>
    </row>
    <row r="638" spans="1:31">
      <c r="A638" t="s">
        <v>1217</v>
      </c>
      <c r="B638" t="s">
        <v>1218</v>
      </c>
      <c r="C638">
        <v>-0.11</v>
      </c>
      <c r="D638">
        <v>-0.11</v>
      </c>
      <c r="E638">
        <v>-0.11</v>
      </c>
      <c r="F638">
        <v>0.1</v>
      </c>
      <c r="G638">
        <v>0.1</v>
      </c>
      <c r="H638">
        <v>0.1</v>
      </c>
      <c r="I638">
        <v>1.68</v>
      </c>
      <c r="J638">
        <v>1.17</v>
      </c>
      <c r="K638">
        <v>1.68</v>
      </c>
      <c r="L638">
        <v>0.24</v>
      </c>
      <c r="M638">
        <v>0.2</v>
      </c>
      <c r="N638">
        <v>0.24</v>
      </c>
      <c r="O638">
        <v>415.4</v>
      </c>
      <c r="P638">
        <v>0.2</v>
      </c>
      <c r="Q638">
        <v>0.85599999999999998</v>
      </c>
      <c r="R638">
        <v>9.0000000000000011E-3</v>
      </c>
      <c r="S638">
        <v>186.8</v>
      </c>
      <c r="T638">
        <v>7</v>
      </c>
      <c r="U638">
        <v>1.2958423794143401</v>
      </c>
      <c r="V638">
        <v>6.1708181755903119E-2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 s="2"/>
      <c r="AD638" s="2"/>
      <c r="AE638" s="13" t="s">
        <v>1219</v>
      </c>
    </row>
    <row r="639" spans="1:31">
      <c r="A639" t="s">
        <v>1220</v>
      </c>
      <c r="B639" t="s">
        <v>1221</v>
      </c>
      <c r="C639">
        <v>-0.51</v>
      </c>
      <c r="D639">
        <v>-0.51</v>
      </c>
      <c r="E639">
        <v>-0.51</v>
      </c>
      <c r="F639">
        <v>0.1</v>
      </c>
      <c r="G639">
        <v>0.1</v>
      </c>
      <c r="H639">
        <v>0.1</v>
      </c>
      <c r="I639">
        <v>0.74</v>
      </c>
      <c r="J639">
        <v>0.75</v>
      </c>
      <c r="K639">
        <v>0.74</v>
      </c>
      <c r="L639">
        <v>0.05</v>
      </c>
      <c r="M639">
        <v>0.06</v>
      </c>
      <c r="N639">
        <v>0.05</v>
      </c>
      <c r="O639">
        <v>119.1135</v>
      </c>
      <c r="P639">
        <v>2.7000000000000001E-3</v>
      </c>
      <c r="Q639">
        <v>0.69396999999999998</v>
      </c>
      <c r="R639">
        <v>3.6000000000000002E-4</v>
      </c>
      <c r="S639">
        <v>2817.1</v>
      </c>
      <c r="T639">
        <v>1.6</v>
      </c>
      <c r="U639">
        <v>0.43818191073293378</v>
      </c>
      <c r="V639">
        <v>1.4790951947701079E-2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28.460273972602739</v>
      </c>
      <c r="AD639">
        <v>5.0999999999999996</v>
      </c>
      <c r="AE639" s="13" t="s">
        <v>129</v>
      </c>
    </row>
    <row r="640" spans="1:31">
      <c r="A640" t="s">
        <v>1222</v>
      </c>
      <c r="B640" t="s">
        <v>1223</v>
      </c>
      <c r="C640">
        <v>0.28000000000000003</v>
      </c>
      <c r="D640">
        <v>0.35</v>
      </c>
      <c r="E640">
        <v>0.28000000000000003</v>
      </c>
      <c r="F640">
        <v>0.04</v>
      </c>
      <c r="G640">
        <v>0.06</v>
      </c>
      <c r="H640">
        <v>0.04</v>
      </c>
      <c r="I640">
        <v>0.97</v>
      </c>
      <c r="J640">
        <v>0.93</v>
      </c>
      <c r="K640">
        <v>0.97</v>
      </c>
      <c r="L640">
        <v>0.08</v>
      </c>
      <c r="M640">
        <v>0.05</v>
      </c>
      <c r="N640">
        <v>0.08</v>
      </c>
      <c r="O640">
        <v>5.7561</v>
      </c>
      <c r="P640">
        <v>1.5E-3</v>
      </c>
      <c r="Q640">
        <v>0.09</v>
      </c>
      <c r="R640">
        <v>0.215</v>
      </c>
      <c r="S640">
        <v>5.96</v>
      </c>
      <c r="T640">
        <v>1.74</v>
      </c>
      <c r="U640">
        <v>6.2106894088591581E-2</v>
      </c>
      <c r="V640">
        <v>1.707440353150501E-3</v>
      </c>
      <c r="W640">
        <v>5.1216561912106967E-2</v>
      </c>
      <c r="X640">
        <v>1.524811991788933E-2</v>
      </c>
      <c r="Y640">
        <v>1.4952486195816459E-2</v>
      </c>
      <c r="Z640">
        <v>9.9913345397647938E-4</v>
      </c>
      <c r="AA640">
        <v>4.4644062962733366E-6</v>
      </c>
      <c r="AB640">
        <v>2.8160308955110362E-3</v>
      </c>
      <c r="AC640">
        <v>7.2219178082191782</v>
      </c>
      <c r="AD640">
        <v>1.74</v>
      </c>
      <c r="AE640" s="13" t="s">
        <v>115</v>
      </c>
    </row>
    <row r="641" spans="1:31">
      <c r="A641" t="s">
        <v>1224</v>
      </c>
      <c r="B641" t="s">
        <v>1225</v>
      </c>
      <c r="C641">
        <v>-0.22</v>
      </c>
      <c r="D641">
        <v>-0.15</v>
      </c>
      <c r="E641">
        <v>-0.22</v>
      </c>
      <c r="F641">
        <v>0.04</v>
      </c>
      <c r="G641">
        <v>0.03</v>
      </c>
      <c r="H641">
        <v>0.04</v>
      </c>
      <c r="I641">
        <v>0.77</v>
      </c>
      <c r="J641">
        <v>0.83200000000000007</v>
      </c>
      <c r="K641">
        <v>0.77</v>
      </c>
      <c r="L641">
        <v>0.05</v>
      </c>
      <c r="M641">
        <v>3.5999999999999997E-2</v>
      </c>
      <c r="N641">
        <v>0.05</v>
      </c>
      <c r="O641">
        <v>5.3979200000000001</v>
      </c>
      <c r="P641">
        <v>2.5000000000000001E-4</v>
      </c>
      <c r="Q641">
        <v>5.8000000000000003E-2</v>
      </c>
      <c r="R641">
        <v>4.8000000000000001E-2</v>
      </c>
      <c r="S641">
        <v>3.59</v>
      </c>
      <c r="T641">
        <v>0.2</v>
      </c>
      <c r="U641">
        <v>5.5222910805844211E-2</v>
      </c>
      <c r="V641">
        <v>1.434362333064021E-3</v>
      </c>
      <c r="W641">
        <v>2.5980181918413579E-2</v>
      </c>
      <c r="X641">
        <v>1.9540135950592771E-3</v>
      </c>
      <c r="Y641">
        <v>1.411179797796838E-3</v>
      </c>
      <c r="Z641">
        <v>7.2572961904710868E-5</v>
      </c>
      <c r="AA641">
        <v>4.0108322462500352E-7</v>
      </c>
      <c r="AB641">
        <v>1.3496198399175891E-3</v>
      </c>
      <c r="AC641">
        <v>10.22191780821918</v>
      </c>
      <c r="AD641">
        <v>2.78</v>
      </c>
      <c r="AE641" s="13" t="s">
        <v>115</v>
      </c>
    </row>
    <row r="642" spans="1:31">
      <c r="A642" t="s">
        <v>1226</v>
      </c>
      <c r="B642" t="s">
        <v>1225</v>
      </c>
      <c r="C642">
        <v>-0.22</v>
      </c>
      <c r="D642">
        <v>-0.15</v>
      </c>
      <c r="E642">
        <v>-0.22</v>
      </c>
      <c r="F642">
        <v>0.04</v>
      </c>
      <c r="G642">
        <v>0.03</v>
      </c>
      <c r="H642">
        <v>0.04</v>
      </c>
      <c r="I642">
        <v>0.77</v>
      </c>
      <c r="J642">
        <v>0.83200000000000007</v>
      </c>
      <c r="K642">
        <v>0.77</v>
      </c>
      <c r="L642">
        <v>0.05</v>
      </c>
      <c r="M642">
        <v>3.5999999999999997E-2</v>
      </c>
      <c r="N642">
        <v>0.05</v>
      </c>
      <c r="O642">
        <v>15.298999999999999</v>
      </c>
      <c r="P642">
        <v>3.3E-3</v>
      </c>
      <c r="Q642">
        <v>9.8000000000000004E-2</v>
      </c>
      <c r="R642">
        <v>8.2500000000000004E-2</v>
      </c>
      <c r="S642">
        <v>2.31</v>
      </c>
      <c r="T642">
        <v>0.21</v>
      </c>
      <c r="U642">
        <v>0.1105970887496428</v>
      </c>
      <c r="V642">
        <v>2.8726943559765411E-3</v>
      </c>
      <c r="W642">
        <v>2.3583489913375812E-2</v>
      </c>
      <c r="X642">
        <v>2.4327428127665692E-3</v>
      </c>
      <c r="Y642">
        <v>2.092907113524692E-3</v>
      </c>
      <c r="Z642">
        <v>1.9252149236229091E-4</v>
      </c>
      <c r="AA642">
        <v>1.6699640982737741E-6</v>
      </c>
      <c r="AB642">
        <v>1.225116359136406E-3</v>
      </c>
      <c r="AC642">
        <v>10.22191780821918</v>
      </c>
      <c r="AD642">
        <v>2.41</v>
      </c>
      <c r="AE642" s="13" t="s">
        <v>115</v>
      </c>
    </row>
    <row r="643" spans="1:31">
      <c r="A643" t="s">
        <v>1227</v>
      </c>
      <c r="B643" t="s">
        <v>1225</v>
      </c>
      <c r="C643">
        <v>-0.22</v>
      </c>
      <c r="D643">
        <v>-0.15</v>
      </c>
      <c r="E643">
        <v>-0.22</v>
      </c>
      <c r="F643">
        <v>0.04</v>
      </c>
      <c r="G643">
        <v>0.03</v>
      </c>
      <c r="H643">
        <v>0.04</v>
      </c>
      <c r="I643">
        <v>0.77</v>
      </c>
      <c r="J643">
        <v>0.83200000000000007</v>
      </c>
      <c r="K643">
        <v>0.77</v>
      </c>
      <c r="L643">
        <v>0.05</v>
      </c>
      <c r="M643">
        <v>3.5999999999999997E-2</v>
      </c>
      <c r="N643">
        <v>0.05</v>
      </c>
      <c r="O643">
        <v>24.451000000000001</v>
      </c>
      <c r="P643">
        <v>1.7000000000000001E-2</v>
      </c>
      <c r="Q643">
        <v>0.21</v>
      </c>
      <c r="R643">
        <v>0.13</v>
      </c>
      <c r="S643">
        <v>1.65</v>
      </c>
      <c r="T643">
        <v>0.21</v>
      </c>
      <c r="U643">
        <v>0.15118176658968929</v>
      </c>
      <c r="V643">
        <v>3.9273529459335384E-3</v>
      </c>
      <c r="W643">
        <v>1.9349051902202999E-2</v>
      </c>
      <c r="X643">
        <v>2.7123963792729539E-3</v>
      </c>
      <c r="Y643">
        <v>2.4626066057349271E-3</v>
      </c>
      <c r="Z643">
        <v>5.3134492356190892E-4</v>
      </c>
      <c r="AA643">
        <v>4.22047946825962E-6</v>
      </c>
      <c r="AB643">
        <v>1.0051455533611939E-3</v>
      </c>
      <c r="AC643">
        <v>10.22191780821918</v>
      </c>
      <c r="AD643">
        <v>2.41</v>
      </c>
      <c r="AE643" s="13" t="s">
        <v>115</v>
      </c>
    </row>
    <row r="644" spans="1:31">
      <c r="A644" t="s">
        <v>1228</v>
      </c>
      <c r="B644" t="s">
        <v>1229</v>
      </c>
      <c r="C644">
        <v>0.23</v>
      </c>
      <c r="D644">
        <v>0.24</v>
      </c>
      <c r="E644">
        <v>0.23</v>
      </c>
      <c r="F644">
        <v>0.02</v>
      </c>
      <c r="G644">
        <v>0.06</v>
      </c>
      <c r="H644">
        <v>0.02</v>
      </c>
      <c r="I644">
        <v>1.07</v>
      </c>
      <c r="J644">
        <v>1.06</v>
      </c>
      <c r="K644">
        <v>1.07</v>
      </c>
      <c r="L644">
        <v>0.09</v>
      </c>
      <c r="N644">
        <v>0.09</v>
      </c>
      <c r="O644">
        <v>1966</v>
      </c>
      <c r="P644">
        <v>41</v>
      </c>
      <c r="Q644">
        <v>0.59</v>
      </c>
      <c r="R644">
        <v>0.02</v>
      </c>
      <c r="S644">
        <v>26</v>
      </c>
      <c r="T644">
        <v>1</v>
      </c>
      <c r="U644">
        <v>3.1331206157993119</v>
      </c>
      <c r="V644">
        <v>8.1571194702917293E-2</v>
      </c>
      <c r="W644">
        <v>1.3448683476127821</v>
      </c>
      <c r="X644">
        <v>8.2831956332203985E-2</v>
      </c>
      <c r="Y644">
        <v>5.1725705677414677E-2</v>
      </c>
      <c r="Z644">
        <v>2.434337552052588E-2</v>
      </c>
      <c r="AA644">
        <v>9.3483889005517053E-3</v>
      </c>
      <c r="AB644">
        <v>5.9208040460940102E-2</v>
      </c>
      <c r="AC644">
        <v>7.2904109589041104</v>
      </c>
      <c r="AD644">
        <v>5.13</v>
      </c>
      <c r="AE644" s="13" t="s">
        <v>712</v>
      </c>
    </row>
    <row r="645" spans="1:31">
      <c r="A645" t="s">
        <v>1230</v>
      </c>
      <c r="B645" t="s">
        <v>1231</v>
      </c>
      <c r="C645">
        <v>0.27</v>
      </c>
      <c r="E645">
        <v>0.27</v>
      </c>
      <c r="F645">
        <v>0.03</v>
      </c>
      <c r="H645">
        <v>0.03</v>
      </c>
      <c r="I645">
        <v>1.03</v>
      </c>
      <c r="K645">
        <v>1.03</v>
      </c>
      <c r="L645">
        <v>0.09</v>
      </c>
      <c r="N645">
        <v>0.09</v>
      </c>
      <c r="O645">
        <v>111.4367</v>
      </c>
      <c r="P645">
        <v>4.0000000000000002E-4</v>
      </c>
      <c r="Q645">
        <v>0.93400000000000005</v>
      </c>
      <c r="R645">
        <v>3.0000000000000001E-3</v>
      </c>
      <c r="S645">
        <v>472</v>
      </c>
      <c r="T645">
        <v>5</v>
      </c>
      <c r="U645">
        <v>0.45340912082705992</v>
      </c>
      <c r="V645">
        <v>1.3602273668085091E-2</v>
      </c>
      <c r="W645">
        <v>3.9917356381558422</v>
      </c>
      <c r="X645">
        <v>0.2585120390131066</v>
      </c>
      <c r="Y645">
        <v>4.2285335149955951E-2</v>
      </c>
      <c r="Z645">
        <v>8.7625295807971265E-2</v>
      </c>
      <c r="AA645">
        <v>4.7760873968879102E-6</v>
      </c>
      <c r="AB645">
        <v>0.23950413828935049</v>
      </c>
      <c r="AC645">
        <v>7.9260273972602739</v>
      </c>
      <c r="AD645">
        <v>5.4207400000000003</v>
      </c>
      <c r="AE645" s="13" t="s">
        <v>1525</v>
      </c>
    </row>
    <row r="646" spans="1:31">
      <c r="A646" t="s">
        <v>1232</v>
      </c>
      <c r="B646" t="s">
        <v>1233</v>
      </c>
      <c r="C646">
        <v>-0.03</v>
      </c>
      <c r="D646">
        <v>-0.16</v>
      </c>
      <c r="E646">
        <v>-0.03</v>
      </c>
      <c r="F646">
        <v>0.02</v>
      </c>
      <c r="G646">
        <v>0.06</v>
      </c>
      <c r="H646">
        <v>0.02</v>
      </c>
      <c r="I646">
        <v>0.94</v>
      </c>
      <c r="J646">
        <v>0.96</v>
      </c>
      <c r="K646">
        <v>0.94</v>
      </c>
      <c r="L646">
        <v>7.0000000000000007E-2</v>
      </c>
      <c r="M646">
        <v>0.04</v>
      </c>
      <c r="N646">
        <v>7.0000000000000007E-2</v>
      </c>
      <c r="O646">
        <v>1001.7</v>
      </c>
      <c r="P646">
        <v>7</v>
      </c>
      <c r="Q646">
        <v>0.52600000000000002</v>
      </c>
      <c r="R646">
        <v>4.2000000000000003E-2</v>
      </c>
      <c r="S646">
        <v>168</v>
      </c>
      <c r="T646">
        <v>9</v>
      </c>
      <c r="U646">
        <v>1.9403814656587099</v>
      </c>
      <c r="V646">
        <v>4.7543152075381852E-2</v>
      </c>
      <c r="W646">
        <v>6.8909577849189407</v>
      </c>
      <c r="X646">
        <v>0.5392026575102119</v>
      </c>
      <c r="Y646">
        <v>0.36915845276351461</v>
      </c>
      <c r="Z646">
        <v>0.21046590377815369</v>
      </c>
      <c r="AA646">
        <v>1.60516137547611E-2</v>
      </c>
      <c r="AB646">
        <v>0.33152374222977721</v>
      </c>
      <c r="AC646">
        <v>6.1013698630136988</v>
      </c>
      <c r="AD646">
        <v>26</v>
      </c>
      <c r="AE646" s="13" t="s">
        <v>1525</v>
      </c>
    </row>
    <row r="647" spans="1:31">
      <c r="A647" t="s">
        <v>1234</v>
      </c>
      <c r="B647" t="s">
        <v>1235</v>
      </c>
      <c r="C647">
        <v>-0.21</v>
      </c>
      <c r="D647">
        <v>-0.35899999999999999</v>
      </c>
      <c r="E647">
        <v>-0.21</v>
      </c>
      <c r="F647">
        <v>0.02</v>
      </c>
      <c r="G647">
        <v>0.02</v>
      </c>
      <c r="H647">
        <v>0.02</v>
      </c>
      <c r="I647">
        <v>2.11</v>
      </c>
      <c r="J647">
        <v>2.1</v>
      </c>
      <c r="K647">
        <v>2.11</v>
      </c>
      <c r="L647">
        <v>0.16</v>
      </c>
      <c r="N647">
        <v>0.16</v>
      </c>
      <c r="O647">
        <v>184.02</v>
      </c>
      <c r="P647">
        <v>0.18</v>
      </c>
      <c r="Q647">
        <v>0</v>
      </c>
      <c r="R647">
        <v>0</v>
      </c>
      <c r="S647">
        <v>58.58</v>
      </c>
      <c r="T647">
        <v>0.97</v>
      </c>
      <c r="U647">
        <v>0.81247297923598283</v>
      </c>
      <c r="V647">
        <v>2.054327499307464E-2</v>
      </c>
      <c r="W647">
        <v>2.6963080121131</v>
      </c>
      <c r="X647">
        <v>0.143434715265774</v>
      </c>
      <c r="Y647">
        <v>4.464695752389395E-2</v>
      </c>
      <c r="Z647">
        <v>0</v>
      </c>
      <c r="AA647">
        <v>8.7913531532869357E-4</v>
      </c>
      <c r="AB647">
        <v>0.13630625021740789</v>
      </c>
      <c r="AC647">
        <v>4.0821917808219181</v>
      </c>
      <c r="AD647">
        <v>24</v>
      </c>
      <c r="AE647" s="13" t="s">
        <v>137</v>
      </c>
    </row>
    <row r="648" spans="1:31">
      <c r="A648" t="s">
        <v>1236</v>
      </c>
      <c r="B648" t="s">
        <v>1237</v>
      </c>
      <c r="C648">
        <v>-0.25</v>
      </c>
      <c r="D648">
        <v>-0.31</v>
      </c>
      <c r="E648">
        <v>-0.25</v>
      </c>
      <c r="F648">
        <v>0.13</v>
      </c>
      <c r="G648">
        <v>0.03</v>
      </c>
      <c r="H648">
        <v>0.13</v>
      </c>
      <c r="I648">
        <v>1.44</v>
      </c>
      <c r="J648">
        <v>1.06</v>
      </c>
      <c r="K648">
        <v>1.44</v>
      </c>
      <c r="L648">
        <v>0.11</v>
      </c>
      <c r="M648">
        <v>7.400000000000001E-2</v>
      </c>
      <c r="N648">
        <v>0.11</v>
      </c>
      <c r="O648">
        <v>705</v>
      </c>
      <c r="P648">
        <v>34</v>
      </c>
      <c r="Q648">
        <v>0.27</v>
      </c>
      <c r="R648">
        <v>0.16800000000000001</v>
      </c>
      <c r="S648">
        <v>28.7</v>
      </c>
      <c r="T648">
        <v>2.1</v>
      </c>
      <c r="U648">
        <v>1.75139860339304</v>
      </c>
      <c r="V648">
        <v>9.5416299109611122E-2</v>
      </c>
      <c r="W648">
        <v>1.598755777109977</v>
      </c>
      <c r="X648">
        <v>0.1855788934695897</v>
      </c>
      <c r="Y648">
        <v>0.1169821300324374</v>
      </c>
      <c r="Z648">
        <v>1.7804560723105271E-2</v>
      </c>
      <c r="AA648">
        <v>2.570103849727624E-2</v>
      </c>
      <c r="AB648">
        <v>0.14063129520874801</v>
      </c>
      <c r="AC648">
        <v>2.8958904109589039</v>
      </c>
      <c r="AD648">
        <v>7.7</v>
      </c>
      <c r="AE648" s="13" t="s">
        <v>137</v>
      </c>
    </row>
    <row r="649" spans="1:31">
      <c r="A649" t="s">
        <v>1238</v>
      </c>
      <c r="B649" t="s">
        <v>1239</v>
      </c>
      <c r="C649">
        <v>0.26</v>
      </c>
      <c r="D649">
        <v>0.32</v>
      </c>
      <c r="E649">
        <v>0.26</v>
      </c>
      <c r="F649">
        <v>0.01</v>
      </c>
      <c r="H649">
        <v>0.01</v>
      </c>
      <c r="I649">
        <v>1.1299999999999999</v>
      </c>
      <c r="J649">
        <v>1.18</v>
      </c>
      <c r="K649">
        <v>1.1299999999999999</v>
      </c>
      <c r="L649">
        <v>0.1</v>
      </c>
      <c r="N649">
        <v>0.1</v>
      </c>
      <c r="O649">
        <v>442.4</v>
      </c>
      <c r="P649">
        <v>0.48</v>
      </c>
      <c r="Q649">
        <v>0.20300000000000001</v>
      </c>
      <c r="R649">
        <v>6.3E-2</v>
      </c>
      <c r="S649">
        <v>39.31</v>
      </c>
      <c r="T649">
        <v>0.55000000000000004</v>
      </c>
      <c r="U649">
        <v>1.175750237104312</v>
      </c>
      <c r="V649">
        <v>2.8007127610885928E-2</v>
      </c>
      <c r="W649">
        <v>1.583555218473006</v>
      </c>
      <c r="X649">
        <v>7.8775717909927892E-2</v>
      </c>
      <c r="Y649">
        <v>2.2156076574921219E-2</v>
      </c>
      <c r="Z649">
        <v>5.3023852747180484E-3</v>
      </c>
      <c r="AA649">
        <v>5.7623114613527681E-4</v>
      </c>
      <c r="AB649">
        <v>7.5407391355857403E-2</v>
      </c>
      <c r="AC649">
        <v>10.12054794520548</v>
      </c>
      <c r="AD649">
        <v>4.09</v>
      </c>
      <c r="AE649" s="13" t="s">
        <v>292</v>
      </c>
    </row>
    <row r="650" spans="1:31">
      <c r="A650" t="s">
        <v>1240</v>
      </c>
      <c r="B650" t="s">
        <v>1239</v>
      </c>
      <c r="C650">
        <v>0.26</v>
      </c>
      <c r="D650">
        <v>0.32</v>
      </c>
      <c r="E650">
        <v>0.26</v>
      </c>
      <c r="F650">
        <v>0.01</v>
      </c>
      <c r="H650">
        <v>0.01</v>
      </c>
      <c r="I650">
        <v>1.1299999999999999</v>
      </c>
      <c r="J650">
        <v>1.18</v>
      </c>
      <c r="K650">
        <v>1.1299999999999999</v>
      </c>
      <c r="L650">
        <v>0.1</v>
      </c>
      <c r="N650">
        <v>0.1</v>
      </c>
      <c r="O650">
        <v>219.3</v>
      </c>
      <c r="P650">
        <v>0.7</v>
      </c>
      <c r="Q650">
        <v>0.42499999999999999</v>
      </c>
      <c r="R650">
        <v>1.6E-2</v>
      </c>
      <c r="S650">
        <v>58.5</v>
      </c>
      <c r="T650">
        <v>2.2999999999999998</v>
      </c>
      <c r="U650">
        <v>0.74119272764995092</v>
      </c>
      <c r="V650">
        <v>1.7717292333678449E-2</v>
      </c>
      <c r="W650">
        <v>1.708993686679775</v>
      </c>
      <c r="X650">
        <v>0.1064065987217922</v>
      </c>
      <c r="Y650">
        <v>6.7191204775444116E-2</v>
      </c>
      <c r="Z650">
        <v>1.3476377671137541E-2</v>
      </c>
      <c r="AA650">
        <v>1.811910185199083E-3</v>
      </c>
      <c r="AB650">
        <v>8.138065174665593E-2</v>
      </c>
      <c r="AC650">
        <v>10.12054794520548</v>
      </c>
      <c r="AD650">
        <v>4.09</v>
      </c>
      <c r="AE650" s="13" t="s">
        <v>292</v>
      </c>
    </row>
    <row r="651" spans="1:31">
      <c r="A651" t="s">
        <v>1241</v>
      </c>
      <c r="B651" t="s">
        <v>1239</v>
      </c>
      <c r="C651">
        <v>0.26</v>
      </c>
      <c r="D651">
        <v>0.32</v>
      </c>
      <c r="E651">
        <v>0.26</v>
      </c>
      <c r="F651">
        <v>0.01</v>
      </c>
      <c r="H651">
        <v>0.01</v>
      </c>
      <c r="I651">
        <v>1.1299999999999999</v>
      </c>
      <c r="J651">
        <v>1.18</v>
      </c>
      <c r="K651">
        <v>1.1299999999999999</v>
      </c>
      <c r="L651">
        <v>0.1</v>
      </c>
      <c r="N651">
        <v>0.1</v>
      </c>
      <c r="O651">
        <v>1078</v>
      </c>
      <c r="P651">
        <v>13</v>
      </c>
      <c r="Q651">
        <v>0</v>
      </c>
      <c r="R651">
        <v>0</v>
      </c>
      <c r="S651">
        <v>5.3</v>
      </c>
      <c r="T651">
        <v>0.56999999999999995</v>
      </c>
      <c r="U651">
        <v>2.1377484743012829</v>
      </c>
      <c r="V651">
        <v>5.3722102428576557E-2</v>
      </c>
      <c r="W651">
        <v>0.28229267032804001</v>
      </c>
      <c r="X651">
        <v>3.3222052966826697E-2</v>
      </c>
      <c r="Y651">
        <v>3.035977775226089E-2</v>
      </c>
      <c r="Z651">
        <v>0</v>
      </c>
      <c r="AA651">
        <v>1.1347571781894E-3</v>
      </c>
      <c r="AB651">
        <v>1.344250811085904E-2</v>
      </c>
      <c r="AC651" s="2"/>
      <c r="AD651" s="2"/>
      <c r="AE651" s="13" t="s">
        <v>292</v>
      </c>
    </row>
    <row r="652" spans="1:31">
      <c r="A652" t="s">
        <v>1242</v>
      </c>
      <c r="B652" t="s">
        <v>1243</v>
      </c>
      <c r="C652">
        <v>0.34</v>
      </c>
      <c r="D652">
        <v>0.35</v>
      </c>
      <c r="E652">
        <v>0.34</v>
      </c>
      <c r="F652">
        <v>0.03</v>
      </c>
      <c r="H652">
        <v>0.03</v>
      </c>
      <c r="I652">
        <v>0.99</v>
      </c>
      <c r="J652">
        <v>0.9</v>
      </c>
      <c r="K652">
        <v>0.99</v>
      </c>
      <c r="L652">
        <v>0.08</v>
      </c>
      <c r="N652">
        <v>0.08</v>
      </c>
      <c r="O652">
        <v>2.9857200000000002</v>
      </c>
      <c r="P652">
        <v>5.3037299999999988E-5</v>
      </c>
      <c r="Q652">
        <v>6.9999999999999993E-3</v>
      </c>
      <c r="R652">
        <v>1.025E-2</v>
      </c>
      <c r="S652">
        <v>56</v>
      </c>
      <c r="T652">
        <v>1.05</v>
      </c>
      <c r="U652">
        <v>4.0325277721117658E-2</v>
      </c>
      <c r="V652">
        <v>9.6012579720069526E-4</v>
      </c>
      <c r="W652">
        <v>0.39271345396014162</v>
      </c>
      <c r="X652">
        <v>2.2154785956899861E-2</v>
      </c>
      <c r="Y652">
        <v>1.1879232593100369E-2</v>
      </c>
      <c r="Z652">
        <v>6.6379791904095707E-5</v>
      </c>
      <c r="AA652">
        <v>2.4990992475604341E-6</v>
      </c>
      <c r="AB652">
        <v>1.8700640664768651E-2</v>
      </c>
      <c r="AC652">
        <v>3.9863013698630141</v>
      </c>
      <c r="AD652">
        <v>9</v>
      </c>
      <c r="AE652" s="13" t="s">
        <v>292</v>
      </c>
    </row>
    <row r="653" spans="1:31">
      <c r="A653" t="s">
        <v>1244</v>
      </c>
      <c r="B653" t="s">
        <v>1245</v>
      </c>
      <c r="C653">
        <v>0.04</v>
      </c>
      <c r="D653">
        <v>0.02</v>
      </c>
      <c r="E653">
        <v>0.04</v>
      </c>
      <c r="F653">
        <v>0.01</v>
      </c>
      <c r="H653">
        <v>0.01</v>
      </c>
      <c r="I653">
        <v>1.1200000000000001</v>
      </c>
      <c r="J653">
        <v>1.1299999999999999</v>
      </c>
      <c r="K653">
        <v>1.1200000000000001</v>
      </c>
      <c r="L653">
        <v>0.1</v>
      </c>
      <c r="N653">
        <v>0.1</v>
      </c>
      <c r="O653">
        <v>1313</v>
      </c>
      <c r="P653">
        <v>28</v>
      </c>
      <c r="Q653">
        <v>0.15</v>
      </c>
      <c r="R653">
        <v>0.05</v>
      </c>
      <c r="S653">
        <v>11.8</v>
      </c>
      <c r="T653">
        <v>0.8</v>
      </c>
      <c r="U653">
        <v>2.4308354842085129</v>
      </c>
      <c r="V653">
        <v>6.7857821261457035E-2</v>
      </c>
      <c r="W653">
        <v>0.67368070286342352</v>
      </c>
      <c r="X653">
        <v>5.6648930753347142E-2</v>
      </c>
      <c r="Y653">
        <v>4.5673267990740563E-2</v>
      </c>
      <c r="Z653">
        <v>7.236467907995852E-3</v>
      </c>
      <c r="AA653">
        <v>4.7887940289860062E-3</v>
      </c>
      <c r="AB653">
        <v>3.2369042780224552E-2</v>
      </c>
      <c r="AC653">
        <v>6.0821917808219181</v>
      </c>
      <c r="AD653">
        <v>2.4900000000000002</v>
      </c>
      <c r="AE653" s="13" t="s">
        <v>109</v>
      </c>
    </row>
    <row r="654" spans="1:31">
      <c r="A654" t="s">
        <v>1246</v>
      </c>
      <c r="B654" t="s">
        <v>1247</v>
      </c>
      <c r="C654">
        <v>-0.09</v>
      </c>
      <c r="D654">
        <v>-7.0000000000000007E-2</v>
      </c>
      <c r="E654">
        <v>-0.09</v>
      </c>
      <c r="F654">
        <v>0.02</v>
      </c>
      <c r="G654">
        <v>0.03</v>
      </c>
      <c r="H654">
        <v>0.02</v>
      </c>
      <c r="I654">
        <v>0.82</v>
      </c>
      <c r="J654">
        <v>0.76</v>
      </c>
      <c r="K654">
        <v>0.82</v>
      </c>
      <c r="L654">
        <v>0.06</v>
      </c>
      <c r="N654">
        <v>0.06</v>
      </c>
      <c r="O654">
        <v>788</v>
      </c>
      <c r="P654">
        <v>25</v>
      </c>
      <c r="Q654">
        <v>0.41</v>
      </c>
      <c r="R654">
        <v>0.12</v>
      </c>
      <c r="S654" s="2"/>
      <c r="T654" s="2"/>
      <c r="U654">
        <v>1.5634842817338599</v>
      </c>
      <c r="V654">
        <v>5.543319729522353E-2</v>
      </c>
      <c r="W654">
        <v>0</v>
      </c>
      <c r="X654">
        <v>1.19805741659792E-2</v>
      </c>
      <c r="Y654">
        <v>1.19805741659792E-2</v>
      </c>
      <c r="Z654">
        <v>0</v>
      </c>
      <c r="AA654">
        <v>0</v>
      </c>
      <c r="AB654">
        <v>0</v>
      </c>
      <c r="AC654">
        <v>6.5</v>
      </c>
      <c r="AD654">
        <v>1.1499999999999999</v>
      </c>
      <c r="AE654" s="13" t="s">
        <v>100</v>
      </c>
    </row>
    <row r="655" spans="1:31">
      <c r="A655" t="s">
        <v>1248</v>
      </c>
      <c r="B655" t="s">
        <v>1247</v>
      </c>
      <c r="C655">
        <v>-0.09</v>
      </c>
      <c r="D655">
        <v>-7.0000000000000007E-2</v>
      </c>
      <c r="E655">
        <v>-0.09</v>
      </c>
      <c r="F655">
        <v>0.02</v>
      </c>
      <c r="G655">
        <v>0.03</v>
      </c>
      <c r="H655">
        <v>0.02</v>
      </c>
      <c r="I655">
        <v>0.82</v>
      </c>
      <c r="J655">
        <v>0.76</v>
      </c>
      <c r="K655">
        <v>0.82</v>
      </c>
      <c r="L655">
        <v>0.06</v>
      </c>
      <c r="N655">
        <v>0.06</v>
      </c>
      <c r="O655">
        <v>3700</v>
      </c>
      <c r="P655">
        <v>840</v>
      </c>
      <c r="Q655">
        <v>0</v>
      </c>
      <c r="R655">
        <v>7.0000000000000007E-2</v>
      </c>
      <c r="S655" s="2"/>
      <c r="T655" s="2"/>
      <c r="U655">
        <v>4.3840670792768872</v>
      </c>
      <c r="V655">
        <v>0.67515963564800674</v>
      </c>
      <c r="W655">
        <v>0</v>
      </c>
      <c r="X655">
        <v>5.3322432420572644E-3</v>
      </c>
      <c r="Y655">
        <v>5.3322432420572644E-3</v>
      </c>
      <c r="Z655">
        <v>0</v>
      </c>
      <c r="AA655">
        <v>0</v>
      </c>
      <c r="AB655">
        <v>0</v>
      </c>
      <c r="AC655" s="2"/>
      <c r="AD655" s="2"/>
      <c r="AE655" s="13" t="s">
        <v>100</v>
      </c>
    </row>
    <row r="656" spans="1:31">
      <c r="A656" t="s">
        <v>1249</v>
      </c>
      <c r="B656" t="s">
        <v>1250</v>
      </c>
      <c r="C656">
        <v>-0.26</v>
      </c>
      <c r="D656">
        <v>-0.33</v>
      </c>
      <c r="E656">
        <v>-0.26</v>
      </c>
      <c r="F656">
        <v>0.14000000000000001</v>
      </c>
      <c r="G656">
        <v>0.03</v>
      </c>
      <c r="H656">
        <v>0.14000000000000001</v>
      </c>
      <c r="I656">
        <v>0.66</v>
      </c>
      <c r="J656">
        <v>0.69</v>
      </c>
      <c r="K656">
        <v>0.66</v>
      </c>
      <c r="L656">
        <v>0.05</v>
      </c>
      <c r="N656">
        <v>0.05</v>
      </c>
      <c r="O656">
        <v>58.43</v>
      </c>
      <c r="P656">
        <v>0.13</v>
      </c>
      <c r="Q656">
        <v>0.11</v>
      </c>
      <c r="R656">
        <v>0.1</v>
      </c>
      <c r="S656">
        <v>0.76900000000000002</v>
      </c>
      <c r="T656">
        <v>0.09</v>
      </c>
      <c r="U656">
        <v>0.2566906165304883</v>
      </c>
      <c r="V656">
        <v>6.4932583421787029E-3</v>
      </c>
      <c r="W656">
        <v>1.1059468115170321E-2</v>
      </c>
      <c r="X656">
        <v>1.4151154280447979E-3</v>
      </c>
      <c r="Y656">
        <v>1.2943460732969161E-3</v>
      </c>
      <c r="Z656">
        <v>1.231441940144483E-4</v>
      </c>
      <c r="AA656">
        <v>8.2020129783338587E-6</v>
      </c>
      <c r="AB656">
        <v>5.5855899571567258E-4</v>
      </c>
      <c r="AC656">
        <v>7.5205479452054798</v>
      </c>
      <c r="AD656">
        <v>0.77</v>
      </c>
      <c r="AE656" s="13" t="s">
        <v>100</v>
      </c>
    </row>
    <row r="657" spans="1:31">
      <c r="A657" t="s">
        <v>1251</v>
      </c>
      <c r="B657" t="s">
        <v>1252</v>
      </c>
      <c r="C657">
        <v>0.06</v>
      </c>
      <c r="D657">
        <v>0.05</v>
      </c>
      <c r="E657">
        <v>0.06</v>
      </c>
      <c r="F657">
        <v>0.03</v>
      </c>
      <c r="G657">
        <v>7.0000000000000007E-2</v>
      </c>
      <c r="H657">
        <v>0.03</v>
      </c>
      <c r="I657">
        <v>1.1599999999999999</v>
      </c>
      <c r="J657">
        <v>1.17</v>
      </c>
      <c r="K657">
        <v>1.1599999999999999</v>
      </c>
      <c r="L657">
        <v>0.11</v>
      </c>
      <c r="N657">
        <v>0.11</v>
      </c>
      <c r="O657">
        <v>227.55</v>
      </c>
      <c r="P657">
        <v>0.77</v>
      </c>
      <c r="Q657">
        <v>0.28799999999999998</v>
      </c>
      <c r="R657">
        <v>5.2999999999999999E-2</v>
      </c>
      <c r="S657">
        <v>58.3</v>
      </c>
      <c r="T657">
        <v>1.8</v>
      </c>
      <c r="U657">
        <v>0.74983232909370345</v>
      </c>
      <c r="V657">
        <v>1.834980815301961E-2</v>
      </c>
      <c r="W657">
        <v>1.769236860329755</v>
      </c>
      <c r="X657">
        <v>0.1034538521383756</v>
      </c>
      <c r="Y657">
        <v>5.4624808723731717E-2</v>
      </c>
      <c r="Z657">
        <v>1.4983748507570669E-2</v>
      </c>
      <c r="AA657">
        <v>5.1959966529508219E-4</v>
      </c>
      <c r="AB657">
        <v>8.6568164419804514E-2</v>
      </c>
      <c r="AC657">
        <v>9.8876712328767127</v>
      </c>
      <c r="AD657">
        <v>14.2</v>
      </c>
      <c r="AE657" s="13" t="s">
        <v>1525</v>
      </c>
    </row>
    <row r="658" spans="1:31">
      <c r="A658" t="s">
        <v>1253</v>
      </c>
      <c r="B658" t="s">
        <v>1254</v>
      </c>
      <c r="C658">
        <v>0.22</v>
      </c>
      <c r="D658">
        <v>0.25700000000000001</v>
      </c>
      <c r="E658">
        <v>0.22</v>
      </c>
      <c r="F658">
        <v>0.02</v>
      </c>
      <c r="G658">
        <v>0.03</v>
      </c>
      <c r="H658">
        <v>0.02</v>
      </c>
      <c r="I658">
        <v>1.24</v>
      </c>
      <c r="J658">
        <v>1.21</v>
      </c>
      <c r="K658">
        <v>1.24</v>
      </c>
      <c r="L658">
        <v>0.12</v>
      </c>
      <c r="M658">
        <v>0.05</v>
      </c>
      <c r="N658">
        <v>0.12</v>
      </c>
      <c r="O658">
        <v>1.9980899999999999</v>
      </c>
      <c r="P658">
        <v>6.7780000000000002E-3</v>
      </c>
      <c r="Q658">
        <v>5.7500000000000002E-2</v>
      </c>
      <c r="R658">
        <v>7.9050000000000009E-2</v>
      </c>
      <c r="S658">
        <v>189.65</v>
      </c>
      <c r="T658">
        <v>12.09</v>
      </c>
      <c r="U658">
        <v>3.4810522587345072E-2</v>
      </c>
      <c r="V658">
        <v>7.5470280047626448E-4</v>
      </c>
      <c r="W658">
        <v>1.510792673189814</v>
      </c>
      <c r="X658">
        <v>6.5766609157089609E-2</v>
      </c>
      <c r="Y658">
        <v>5.8191340325077076E-3</v>
      </c>
      <c r="Z658">
        <v>4.8348459843504019E-5</v>
      </c>
      <c r="AA658">
        <v>4.7120239319760247E-5</v>
      </c>
      <c r="AB658">
        <v>6.5508625395764269E-2</v>
      </c>
      <c r="AC658">
        <v>0.23835616438356161</v>
      </c>
      <c r="AD658">
        <v>3.2</v>
      </c>
      <c r="AE658" s="13" t="s">
        <v>115</v>
      </c>
    </row>
    <row r="659" spans="1:31">
      <c r="A659" t="s">
        <v>1255</v>
      </c>
      <c r="B659" t="s">
        <v>1256</v>
      </c>
      <c r="C659">
        <v>0.02</v>
      </c>
      <c r="D659">
        <v>-0.04</v>
      </c>
      <c r="E659">
        <v>0.02</v>
      </c>
      <c r="F659">
        <v>0.02</v>
      </c>
      <c r="H659">
        <v>0.02</v>
      </c>
      <c r="I659">
        <v>1.01</v>
      </c>
      <c r="J659">
        <v>1.02</v>
      </c>
      <c r="K659">
        <v>1.01</v>
      </c>
      <c r="L659">
        <v>0.08</v>
      </c>
      <c r="N659">
        <v>0.08</v>
      </c>
      <c r="O659">
        <v>1534</v>
      </c>
      <c r="P659">
        <v>280</v>
      </c>
      <c r="Q659">
        <v>0.73</v>
      </c>
      <c r="R659">
        <v>0.21</v>
      </c>
      <c r="S659">
        <v>37</v>
      </c>
      <c r="T659">
        <v>15</v>
      </c>
      <c r="U659">
        <v>2.6042839240861322</v>
      </c>
      <c r="V659">
        <v>0.32267888526831179</v>
      </c>
      <c r="W659">
        <v>1.4345816348519891</v>
      </c>
      <c r="X659">
        <v>0.75631890067593666</v>
      </c>
      <c r="Y659">
        <v>0.58158714926431987</v>
      </c>
      <c r="Z659">
        <v>0.47082287437981118</v>
      </c>
      <c r="AA659">
        <v>8.7284410638539145E-2</v>
      </c>
      <c r="AB659">
        <v>6.6947142959759481E-2</v>
      </c>
      <c r="AC659">
        <v>12.87671232876712</v>
      </c>
      <c r="AD659">
        <v>6.27</v>
      </c>
      <c r="AE659" s="13" t="s">
        <v>115</v>
      </c>
    </row>
    <row r="660" spans="1:31">
      <c r="A660" t="s">
        <v>1257</v>
      </c>
      <c r="B660" t="s">
        <v>1258</v>
      </c>
      <c r="C660">
        <v>0.37</v>
      </c>
      <c r="D660">
        <v>0.20200000000000001</v>
      </c>
      <c r="E660">
        <v>0.37</v>
      </c>
      <c r="F660">
        <v>0.06</v>
      </c>
      <c r="G660">
        <v>0.04</v>
      </c>
      <c r="H660">
        <v>0.06</v>
      </c>
      <c r="I660">
        <v>1.39</v>
      </c>
      <c r="J660">
        <v>1.42</v>
      </c>
      <c r="K660">
        <v>1.39</v>
      </c>
      <c r="L660">
        <v>0.11</v>
      </c>
      <c r="M660">
        <v>0.05</v>
      </c>
      <c r="N660">
        <v>0.11</v>
      </c>
      <c r="O660">
        <v>1475</v>
      </c>
      <c r="P660">
        <v>55</v>
      </c>
      <c r="Q660">
        <v>0.7</v>
      </c>
      <c r="R660">
        <v>0.2</v>
      </c>
      <c r="S660">
        <v>132</v>
      </c>
      <c r="T660">
        <v>17</v>
      </c>
      <c r="U660">
        <v>2.851645608106117</v>
      </c>
      <c r="V660">
        <v>0.1022112147472863</v>
      </c>
      <c r="W660">
        <v>6.6684578665850829</v>
      </c>
      <c r="X660">
        <v>2.052796335447979</v>
      </c>
      <c r="Y660">
        <v>0.8588165434238364</v>
      </c>
      <c r="Z660">
        <v>1.8305570614155131</v>
      </c>
      <c r="AA660">
        <v>8.2884787042300526E-2</v>
      </c>
      <c r="AB660">
        <v>0.34438045320392452</v>
      </c>
      <c r="AC660">
        <v>8.087671232876712</v>
      </c>
      <c r="AD660">
        <v>26.2</v>
      </c>
      <c r="AE660" s="13" t="s">
        <v>115</v>
      </c>
    </row>
    <row r="661" spans="1:31">
      <c r="A661" t="s">
        <v>1259</v>
      </c>
      <c r="B661" t="s">
        <v>1260</v>
      </c>
      <c r="C661">
        <v>0.14000000000000001</v>
      </c>
      <c r="D661">
        <v>0.14000000000000001</v>
      </c>
      <c r="E661">
        <v>0.14000000000000001</v>
      </c>
      <c r="F661">
        <v>0.05</v>
      </c>
      <c r="G661">
        <v>0.05</v>
      </c>
      <c r="H661">
        <v>0.05</v>
      </c>
      <c r="I661">
        <v>1.36</v>
      </c>
      <c r="J661">
        <v>1.35</v>
      </c>
      <c r="K661">
        <v>1.36</v>
      </c>
      <c r="L661">
        <v>0.14000000000000001</v>
      </c>
      <c r="M661">
        <v>0.1</v>
      </c>
      <c r="N661">
        <v>0.14000000000000001</v>
      </c>
      <c r="O661">
        <v>1634</v>
      </c>
      <c r="P661">
        <v>17</v>
      </c>
      <c r="Q661">
        <v>0.72299999999999998</v>
      </c>
      <c r="R661">
        <v>1.6E-2</v>
      </c>
      <c r="S661" s="2"/>
      <c r="T661" s="2"/>
      <c r="U661">
        <v>3.0020462676723101</v>
      </c>
      <c r="V661">
        <v>7.6993590561666769E-2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 s="2"/>
      <c r="AD661" s="2"/>
      <c r="AE661" s="13" t="s">
        <v>46</v>
      </c>
    </row>
    <row r="662" spans="1:31">
      <c r="A662" t="s">
        <v>1261</v>
      </c>
      <c r="B662" t="s">
        <v>1261</v>
      </c>
      <c r="C662">
        <v>0.04</v>
      </c>
      <c r="E662">
        <v>0.04</v>
      </c>
      <c r="F662">
        <v>0.1</v>
      </c>
      <c r="H662">
        <v>0.1</v>
      </c>
      <c r="I662">
        <v>2.23</v>
      </c>
      <c r="K662">
        <v>2.23</v>
      </c>
      <c r="L662">
        <v>0.33</v>
      </c>
      <c r="N662">
        <v>0.33</v>
      </c>
      <c r="O662">
        <v>1270</v>
      </c>
      <c r="P662">
        <v>57</v>
      </c>
      <c r="Q662">
        <v>0.17</v>
      </c>
      <c r="R662">
        <v>0.16</v>
      </c>
      <c r="S662" s="2"/>
      <c r="T662" s="2"/>
      <c r="U662">
        <v>3.004391863212605</v>
      </c>
      <c r="V662">
        <v>0.17276672456421119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 s="2"/>
      <c r="AD662" s="2"/>
      <c r="AE662" s="13" t="s">
        <v>902</v>
      </c>
    </row>
    <row r="663" spans="1:31">
      <c r="A663" t="s">
        <v>1262</v>
      </c>
      <c r="B663" t="s">
        <v>1261</v>
      </c>
      <c r="C663">
        <v>0.04</v>
      </c>
      <c r="D663">
        <v>0.04</v>
      </c>
      <c r="E663">
        <v>0.04</v>
      </c>
      <c r="F663">
        <v>0.1</v>
      </c>
      <c r="G663">
        <v>0.1</v>
      </c>
      <c r="H663">
        <v>0.1</v>
      </c>
      <c r="I663">
        <v>2.23</v>
      </c>
      <c r="J663">
        <v>1.66</v>
      </c>
      <c r="K663">
        <v>2.23</v>
      </c>
      <c r="L663">
        <v>0.33</v>
      </c>
      <c r="M663">
        <v>0.25</v>
      </c>
      <c r="N663">
        <v>0.33</v>
      </c>
      <c r="O663">
        <v>1270</v>
      </c>
      <c r="P663">
        <v>57</v>
      </c>
      <c r="Q663">
        <v>0.17</v>
      </c>
      <c r="R663">
        <v>0.16</v>
      </c>
      <c r="S663">
        <v>49</v>
      </c>
      <c r="T663">
        <v>12</v>
      </c>
      <c r="U663">
        <v>2.9999143724300259</v>
      </c>
      <c r="V663">
        <v>0.1730737328180203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 s="2"/>
      <c r="AD663" s="2"/>
      <c r="AE663" s="13" t="s">
        <v>902</v>
      </c>
    </row>
    <row r="664" spans="1:31">
      <c r="A664" t="s">
        <v>1263</v>
      </c>
      <c r="B664" t="s">
        <v>1264</v>
      </c>
      <c r="C664">
        <v>-0.17</v>
      </c>
      <c r="D664">
        <v>-0.17</v>
      </c>
      <c r="E664">
        <v>-0.17</v>
      </c>
      <c r="F664">
        <v>0.08</v>
      </c>
      <c r="G664">
        <v>0.08</v>
      </c>
      <c r="H664">
        <v>0.08</v>
      </c>
      <c r="I664">
        <v>1.06</v>
      </c>
      <c r="J664">
        <v>1.1200000000000001</v>
      </c>
      <c r="K664">
        <v>1.06</v>
      </c>
      <c r="L664">
        <v>0.11</v>
      </c>
      <c r="M664">
        <v>0.09</v>
      </c>
      <c r="N664">
        <v>0.11</v>
      </c>
      <c r="O664">
        <v>13.481</v>
      </c>
      <c r="P664">
        <v>1E-3</v>
      </c>
      <c r="Q664">
        <v>0.05</v>
      </c>
      <c r="R664">
        <v>0.02</v>
      </c>
      <c r="S664">
        <v>956</v>
      </c>
      <c r="T664">
        <v>25</v>
      </c>
      <c r="U664">
        <v>0.11308060357919381</v>
      </c>
      <c r="V664">
        <v>3.9115972028590691E-3</v>
      </c>
      <c r="W664">
        <v>2.1880154933662351E-2</v>
      </c>
      <c r="X664">
        <v>1.513880426324175E-3</v>
      </c>
      <c r="Y664">
        <v>0</v>
      </c>
      <c r="Z664">
        <v>2.1934992414699098E-5</v>
      </c>
      <c r="AA664">
        <v>5.4101216362936354E-7</v>
      </c>
      <c r="AB664">
        <v>1.5137214105049421E-3</v>
      </c>
      <c r="AC664" s="2"/>
      <c r="AD664" s="2"/>
      <c r="AE664" s="13" t="s">
        <v>1265</v>
      </c>
    </row>
    <row r="665" spans="1:31">
      <c r="A665" t="s">
        <v>1266</v>
      </c>
      <c r="B665" t="s">
        <v>1264</v>
      </c>
      <c r="C665">
        <v>-0.17</v>
      </c>
      <c r="D665">
        <v>-0.17</v>
      </c>
      <c r="E665">
        <v>-0.17</v>
      </c>
      <c r="F665">
        <v>0.08</v>
      </c>
      <c r="G665">
        <v>0.08</v>
      </c>
      <c r="H665">
        <v>0.08</v>
      </c>
      <c r="I665">
        <v>1.06</v>
      </c>
      <c r="J665">
        <v>1.1200000000000001</v>
      </c>
      <c r="K665">
        <v>1.06</v>
      </c>
      <c r="L665">
        <v>0.11</v>
      </c>
      <c r="M665">
        <v>0.09</v>
      </c>
      <c r="N665">
        <v>0.11</v>
      </c>
      <c r="O665">
        <v>674</v>
      </c>
      <c r="P665">
        <v>4</v>
      </c>
      <c r="Q665">
        <v>0.5</v>
      </c>
      <c r="R665">
        <v>0.02</v>
      </c>
      <c r="S665">
        <v>1370</v>
      </c>
      <c r="T665">
        <v>54</v>
      </c>
      <c r="U665">
        <v>1.5346640148718871</v>
      </c>
      <c r="V665">
        <v>5.3431978358383113E-2</v>
      </c>
      <c r="W665">
        <v>6.9893561083167965E-2</v>
      </c>
      <c r="X665">
        <v>4.9263281929466541E-3</v>
      </c>
      <c r="Y665">
        <v>0</v>
      </c>
      <c r="Z665">
        <v>9.3191414777557286E-4</v>
      </c>
      <c r="AA665">
        <v>1.3826619403198409E-4</v>
      </c>
      <c r="AB665">
        <v>4.8354035969487268E-3</v>
      </c>
      <c r="AC665" s="2"/>
      <c r="AD665" s="2"/>
      <c r="AE665" s="13" t="s">
        <v>1265</v>
      </c>
    </row>
    <row r="666" spans="1:31">
      <c r="A666" t="s">
        <v>1267</v>
      </c>
      <c r="B666" t="s">
        <v>1264</v>
      </c>
      <c r="C666">
        <v>-0.17</v>
      </c>
      <c r="E666">
        <v>-0.17</v>
      </c>
      <c r="F666">
        <v>0.08</v>
      </c>
      <c r="H666">
        <v>0.08</v>
      </c>
      <c r="I666">
        <v>1.06</v>
      </c>
      <c r="K666">
        <v>1.06</v>
      </c>
      <c r="L666">
        <v>0.11</v>
      </c>
      <c r="N666">
        <v>0.11</v>
      </c>
      <c r="O666">
        <v>13.481</v>
      </c>
      <c r="P666">
        <v>1E-3</v>
      </c>
      <c r="Q666">
        <v>0.05</v>
      </c>
      <c r="R666">
        <v>0.02</v>
      </c>
      <c r="S666">
        <v>956</v>
      </c>
      <c r="T666" s="2"/>
      <c r="U666">
        <v>0.1155169314633562</v>
      </c>
      <c r="V666">
        <v>3.0668265097102839E-3</v>
      </c>
      <c r="W666">
        <v>12.12692892569522</v>
      </c>
      <c r="X666">
        <v>0.6440225585182241</v>
      </c>
      <c r="Y666">
        <v>0</v>
      </c>
      <c r="Z666">
        <v>1.21573222312734E-2</v>
      </c>
      <c r="AA666">
        <v>2.9985235827449062E-4</v>
      </c>
      <c r="AB666">
        <v>0.64390773056788786</v>
      </c>
      <c r="AC666" s="2"/>
      <c r="AD666" s="2"/>
      <c r="AE666" s="13" t="s">
        <v>1265</v>
      </c>
    </row>
    <row r="667" spans="1:31">
      <c r="A667" t="s">
        <v>1268</v>
      </c>
      <c r="B667" t="s">
        <v>1264</v>
      </c>
      <c r="C667">
        <v>-0.17</v>
      </c>
      <c r="E667">
        <v>-0.17</v>
      </c>
      <c r="F667">
        <v>0.08</v>
      </c>
      <c r="H667">
        <v>0.08</v>
      </c>
      <c r="I667">
        <v>1.06</v>
      </c>
      <c r="K667">
        <v>1.06</v>
      </c>
      <c r="L667">
        <v>0.11</v>
      </c>
      <c r="N667">
        <v>0.11</v>
      </c>
      <c r="O667">
        <v>674</v>
      </c>
      <c r="P667">
        <v>4</v>
      </c>
      <c r="Q667">
        <v>0.5</v>
      </c>
      <c r="R667">
        <v>0.02</v>
      </c>
      <c r="S667">
        <v>1370</v>
      </c>
      <c r="T667" s="2"/>
      <c r="U667">
        <v>1.5677284363014601</v>
      </c>
      <c r="V667">
        <v>4.2080755695974907E-2</v>
      </c>
      <c r="W667">
        <v>55.513713864180922</v>
      </c>
      <c r="X667">
        <v>3.0411278230000232</v>
      </c>
      <c r="Y667">
        <v>0</v>
      </c>
      <c r="Z667">
        <v>0.74018285152241226</v>
      </c>
      <c r="AA667">
        <v>0.1098194141724647</v>
      </c>
      <c r="AB667">
        <v>2.9476308246467751</v>
      </c>
      <c r="AC667" s="2"/>
      <c r="AD667" s="2"/>
      <c r="AE667" s="13" t="s">
        <v>1265</v>
      </c>
    </row>
    <row r="668" spans="1:31">
      <c r="A668" t="s">
        <v>1269</v>
      </c>
      <c r="B668" t="s">
        <v>1270</v>
      </c>
      <c r="C668">
        <v>0.02</v>
      </c>
      <c r="D668">
        <v>9.3000000000000013E-2</v>
      </c>
      <c r="E668">
        <v>0.02</v>
      </c>
      <c r="F668">
        <v>0.03</v>
      </c>
      <c r="G668">
        <v>0.04</v>
      </c>
      <c r="H668">
        <v>0.03</v>
      </c>
      <c r="I668">
        <v>0.79</v>
      </c>
      <c r="J668">
        <v>0.82</v>
      </c>
      <c r="K668">
        <v>0.79</v>
      </c>
      <c r="L668">
        <v>0.06</v>
      </c>
      <c r="M668">
        <v>0.04</v>
      </c>
      <c r="N668">
        <v>0.06</v>
      </c>
      <c r="O668">
        <v>2754</v>
      </c>
      <c r="P668">
        <v>87</v>
      </c>
      <c r="Q668">
        <v>0.53</v>
      </c>
      <c r="R668">
        <v>0.12</v>
      </c>
      <c r="S668">
        <v>34.700000000000003</v>
      </c>
      <c r="T668">
        <v>4.5</v>
      </c>
      <c r="U668">
        <v>3.6440726180170411</v>
      </c>
      <c r="V668">
        <v>0.13769445826236659</v>
      </c>
      <c r="W668">
        <v>1.820545499981677</v>
      </c>
      <c r="X668">
        <v>0.3083545802493094</v>
      </c>
      <c r="Y668">
        <v>0.23609379682759499</v>
      </c>
      <c r="Z668">
        <v>0.1610161226516961</v>
      </c>
      <c r="AA668">
        <v>1.917059531571122E-2</v>
      </c>
      <c r="AB668">
        <v>0.1142303058812033</v>
      </c>
      <c r="AC668">
        <v>10.49</v>
      </c>
      <c r="AD668">
        <v>9.1999999999999993</v>
      </c>
      <c r="AE668" s="13" t="s">
        <v>137</v>
      </c>
    </row>
    <row r="669" spans="1:31">
      <c r="A669" t="s">
        <v>1271</v>
      </c>
      <c r="B669" t="s">
        <v>1272</v>
      </c>
      <c r="C669">
        <v>0.4</v>
      </c>
      <c r="D669">
        <v>0.34</v>
      </c>
      <c r="E669">
        <v>0.4</v>
      </c>
      <c r="F669">
        <v>0.04</v>
      </c>
      <c r="G669">
        <v>0.04</v>
      </c>
      <c r="H669">
        <v>0.04</v>
      </c>
      <c r="I669">
        <v>1.19</v>
      </c>
      <c r="J669">
        <v>1.2</v>
      </c>
      <c r="K669">
        <v>1.19</v>
      </c>
      <c r="L669">
        <v>0.12</v>
      </c>
      <c r="M669">
        <v>0.2</v>
      </c>
      <c r="N669">
        <v>0.12</v>
      </c>
      <c r="O669">
        <v>3.4156599999999999</v>
      </c>
      <c r="P669">
        <v>8.4000000000000003E-4</v>
      </c>
      <c r="Q669">
        <v>7.6100000000000001E-2</v>
      </c>
      <c r="R669">
        <v>6.3450000000000006E-2</v>
      </c>
      <c r="S669">
        <v>34.130000000000003</v>
      </c>
      <c r="T669">
        <v>3.57</v>
      </c>
      <c r="U669">
        <v>4.6928101201058718E-2</v>
      </c>
      <c r="V669">
        <v>7.9540990139075215E-4</v>
      </c>
      <c r="W669">
        <v>0.29598087134199852</v>
      </c>
      <c r="X669">
        <v>2.6720622672768191E-2</v>
      </c>
      <c r="Y669">
        <v>2.4596748310969401E-2</v>
      </c>
      <c r="Z669">
        <v>2.885351812176569E-3</v>
      </c>
      <c r="AA669">
        <v>1.7040921160327059E-5</v>
      </c>
      <c r="AB669">
        <v>1.0033249875999951E-2</v>
      </c>
      <c r="AC669" s="2"/>
      <c r="AD669">
        <v>6.2</v>
      </c>
      <c r="AE669" s="13" t="s">
        <v>1525</v>
      </c>
    </row>
    <row r="670" spans="1:31">
      <c r="A670" t="s">
        <v>1273</v>
      </c>
      <c r="B670" t="s">
        <v>1274</v>
      </c>
      <c r="C670">
        <v>-0.09</v>
      </c>
      <c r="D670">
        <v>-0.14000000000000001</v>
      </c>
      <c r="E670">
        <v>-0.09</v>
      </c>
      <c r="F670">
        <v>0.01</v>
      </c>
      <c r="G670">
        <v>0.04</v>
      </c>
      <c r="H670">
        <v>0.01</v>
      </c>
      <c r="I670">
        <v>1</v>
      </c>
      <c r="J670">
        <v>1.028</v>
      </c>
      <c r="K670">
        <v>1</v>
      </c>
      <c r="L670">
        <v>0.08</v>
      </c>
      <c r="M670">
        <v>0.04</v>
      </c>
      <c r="N670">
        <v>0.08</v>
      </c>
      <c r="O670">
        <v>2199</v>
      </c>
      <c r="P670">
        <v>61</v>
      </c>
      <c r="Q670">
        <v>0.25</v>
      </c>
      <c r="R670">
        <v>0.09</v>
      </c>
      <c r="S670">
        <v>28.9</v>
      </c>
      <c r="T670">
        <v>2.2000000000000002</v>
      </c>
      <c r="U670">
        <v>3.2446483584083921</v>
      </c>
      <c r="V670">
        <v>8.6786697139808702E-2</v>
      </c>
      <c r="W670">
        <v>1.7659466888638991</v>
      </c>
      <c r="X670">
        <v>0.16042169272397089</v>
      </c>
      <c r="Y670">
        <v>0.1344319278719924</v>
      </c>
      <c r="Z670">
        <v>1.8395278008998948E-2</v>
      </c>
      <c r="AA670">
        <v>1.0327173619087131E-2</v>
      </c>
      <c r="AB670">
        <v>8.4959634515788987E-2</v>
      </c>
      <c r="AC670">
        <v>11.052054794520551</v>
      </c>
      <c r="AD670">
        <v>9.1</v>
      </c>
      <c r="AE670" s="13" t="s">
        <v>1525</v>
      </c>
    </row>
    <row r="671" spans="1:31">
      <c r="A671" t="s">
        <v>1275</v>
      </c>
      <c r="B671" t="s">
        <v>1276</v>
      </c>
      <c r="D671" s="2"/>
      <c r="G671" s="2"/>
      <c r="J671" s="2"/>
      <c r="M671" s="2"/>
      <c r="O671">
        <v>298.5</v>
      </c>
      <c r="P671">
        <v>0.1</v>
      </c>
      <c r="Q671">
        <v>0.9</v>
      </c>
      <c r="R671">
        <v>3.6999999999999998E-2</v>
      </c>
      <c r="S671" s="2"/>
      <c r="T671" s="2"/>
      <c r="U671">
        <v>0</v>
      </c>
      <c r="W671">
        <v>0</v>
      </c>
      <c r="Y671">
        <v>0</v>
      </c>
      <c r="Z671">
        <v>0</v>
      </c>
      <c r="AA671">
        <v>0</v>
      </c>
      <c r="AC671">
        <v>9</v>
      </c>
      <c r="AD671">
        <v>11.63</v>
      </c>
      <c r="AE671" s="18"/>
    </row>
    <row r="672" spans="1:31">
      <c r="A672" t="s">
        <v>1277</v>
      </c>
      <c r="B672" t="s">
        <v>1278</v>
      </c>
      <c r="C672">
        <v>0.3</v>
      </c>
      <c r="D672">
        <v>0.18</v>
      </c>
      <c r="E672">
        <v>0.3</v>
      </c>
      <c r="F672">
        <v>0.03</v>
      </c>
      <c r="H672">
        <v>0.03</v>
      </c>
      <c r="I672">
        <v>1.36</v>
      </c>
      <c r="J672">
        <v>1.4</v>
      </c>
      <c r="K672">
        <v>1.36</v>
      </c>
      <c r="L672">
        <v>0.09</v>
      </c>
      <c r="M672">
        <v>0.09</v>
      </c>
      <c r="N672">
        <v>0.09</v>
      </c>
      <c r="O672">
        <v>256</v>
      </c>
      <c r="P672">
        <v>0.7</v>
      </c>
      <c r="Q672">
        <v>0.7</v>
      </c>
      <c r="R672">
        <v>0.02</v>
      </c>
      <c r="S672" s="2"/>
      <c r="T672" s="2"/>
      <c r="U672">
        <v>0.90143162801082133</v>
      </c>
      <c r="V672">
        <v>4.0621886082271809E-3</v>
      </c>
      <c r="W672">
        <v>0</v>
      </c>
      <c r="X672">
        <v>0.1201305694653662</v>
      </c>
      <c r="Y672">
        <v>0.1201305694653662</v>
      </c>
      <c r="Z672">
        <v>0</v>
      </c>
      <c r="AA672">
        <v>0</v>
      </c>
      <c r="AB672">
        <v>0</v>
      </c>
      <c r="AC672">
        <v>8.0630136986301366</v>
      </c>
      <c r="AD672">
        <v>15.2</v>
      </c>
      <c r="AE672" s="13" t="s">
        <v>1525</v>
      </c>
    </row>
    <row r="673" spans="1:31">
      <c r="A673" t="s">
        <v>1279</v>
      </c>
      <c r="B673" t="s">
        <v>1278</v>
      </c>
      <c r="C673">
        <v>0.3</v>
      </c>
      <c r="D673">
        <v>0.18</v>
      </c>
      <c r="E673">
        <v>0.3</v>
      </c>
      <c r="F673">
        <v>0.03</v>
      </c>
      <c r="H673">
        <v>0.03</v>
      </c>
      <c r="I673">
        <v>1.36</v>
      </c>
      <c r="J673">
        <v>1.4</v>
      </c>
      <c r="K673">
        <v>1.36</v>
      </c>
      <c r="L673">
        <v>0.09</v>
      </c>
      <c r="M673">
        <v>0.09</v>
      </c>
      <c r="N673">
        <v>0.09</v>
      </c>
      <c r="O673">
        <v>85.2</v>
      </c>
      <c r="P673">
        <v>0.1</v>
      </c>
      <c r="Q673">
        <v>0</v>
      </c>
      <c r="R673">
        <v>0.05</v>
      </c>
      <c r="S673" s="2"/>
      <c r="T673" s="2"/>
      <c r="U673">
        <v>0.43203446352599489</v>
      </c>
      <c r="V673">
        <v>1.9752445684218189E-3</v>
      </c>
      <c r="W673">
        <v>0</v>
      </c>
      <c r="X673">
        <v>2.2488189110419889E-3</v>
      </c>
      <c r="Y673">
        <v>2.2488189110419889E-3</v>
      </c>
      <c r="Z673">
        <v>0</v>
      </c>
      <c r="AA673">
        <v>0</v>
      </c>
      <c r="AB673">
        <v>0</v>
      </c>
      <c r="AC673" s="2"/>
      <c r="AD673" s="2"/>
      <c r="AE673" s="13" t="s">
        <v>1525</v>
      </c>
    </row>
    <row r="674" spans="1:31">
      <c r="A674" t="s">
        <v>1280</v>
      </c>
      <c r="B674" t="s">
        <v>1281</v>
      </c>
      <c r="C674">
        <v>-0.24</v>
      </c>
      <c r="D674">
        <v>-0.24</v>
      </c>
      <c r="E674">
        <v>-0.24</v>
      </c>
      <c r="F674">
        <v>0.01</v>
      </c>
      <c r="G674">
        <v>0.01</v>
      </c>
      <c r="H674">
        <v>0.01</v>
      </c>
      <c r="I674">
        <v>0.86</v>
      </c>
      <c r="J674">
        <v>0.84</v>
      </c>
      <c r="K674">
        <v>0.86</v>
      </c>
      <c r="L674">
        <v>0.06</v>
      </c>
      <c r="N674">
        <v>0.06</v>
      </c>
      <c r="O674">
        <v>49.77</v>
      </c>
      <c r="P674">
        <v>7.0000000000000007E-2</v>
      </c>
      <c r="Q674">
        <v>0.31</v>
      </c>
      <c r="R674">
        <v>0.1</v>
      </c>
      <c r="S674">
        <v>3.69</v>
      </c>
      <c r="T674">
        <v>0.25</v>
      </c>
      <c r="U674">
        <v>0.25193161339419512</v>
      </c>
      <c r="V674">
        <v>5.8636349061800108E-3</v>
      </c>
      <c r="W674">
        <v>5.7405243437789223E-2</v>
      </c>
      <c r="X674">
        <v>5.1119391933660144E-3</v>
      </c>
      <c r="Y674">
        <v>3.889244135351572E-3</v>
      </c>
      <c r="Z674">
        <v>1.9687604232453428E-3</v>
      </c>
      <c r="AA674">
        <v>2.6912913004120598E-5</v>
      </c>
      <c r="AB674">
        <v>2.6700113226878698E-3</v>
      </c>
      <c r="AC674">
        <v>4.4000000000000004</v>
      </c>
      <c r="AD674">
        <v>1.23</v>
      </c>
      <c r="AE674" s="13" t="s">
        <v>292</v>
      </c>
    </row>
    <row r="675" spans="1:31">
      <c r="A675" t="s">
        <v>1282</v>
      </c>
      <c r="B675" t="s">
        <v>1283</v>
      </c>
      <c r="C675">
        <v>0.36</v>
      </c>
      <c r="D675">
        <v>0.39</v>
      </c>
      <c r="E675">
        <v>0.36</v>
      </c>
      <c r="F675">
        <v>0.02</v>
      </c>
      <c r="G675">
        <v>0.1</v>
      </c>
      <c r="H675">
        <v>0.02</v>
      </c>
      <c r="I675">
        <v>1.22</v>
      </c>
      <c r="J675">
        <v>1.03</v>
      </c>
      <c r="K675">
        <v>1.22</v>
      </c>
      <c r="L675">
        <v>0.12</v>
      </c>
      <c r="M675">
        <v>0.05</v>
      </c>
      <c r="N675">
        <v>0.12</v>
      </c>
      <c r="O675">
        <v>1179</v>
      </c>
      <c r="P675">
        <v>34</v>
      </c>
      <c r="Q675">
        <v>0.12</v>
      </c>
      <c r="R675">
        <v>0.05</v>
      </c>
      <c r="S675">
        <v>20.8</v>
      </c>
      <c r="T675">
        <v>2.2000000000000002</v>
      </c>
      <c r="U675">
        <v>2.353878080638248</v>
      </c>
      <c r="V675">
        <v>7.7382269931120476E-2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 s="2"/>
      <c r="AD675" s="2"/>
      <c r="AE675" s="13" t="s">
        <v>1525</v>
      </c>
    </row>
    <row r="676" spans="1:31">
      <c r="A676" t="s">
        <v>1284</v>
      </c>
      <c r="B676" t="s">
        <v>1285</v>
      </c>
      <c r="D676" s="2"/>
      <c r="G676" s="2"/>
      <c r="J676" s="2"/>
      <c r="M676" s="2"/>
      <c r="O676">
        <v>145.40199999999999</v>
      </c>
      <c r="P676">
        <v>1.2999999999999999E-2</v>
      </c>
      <c r="Q676">
        <v>0.3226</v>
      </c>
      <c r="R676">
        <v>1.4E-3</v>
      </c>
      <c r="S676" s="2"/>
      <c r="T676" s="2"/>
      <c r="U676">
        <v>0</v>
      </c>
      <c r="W676">
        <v>0</v>
      </c>
      <c r="Y676">
        <v>0</v>
      </c>
      <c r="Z676">
        <v>0</v>
      </c>
      <c r="AA676">
        <v>0</v>
      </c>
      <c r="AC676">
        <v>3.937260273972603</v>
      </c>
      <c r="AD676">
        <v>9.07</v>
      </c>
      <c r="AE676" s="18"/>
    </row>
    <row r="677" spans="1:31">
      <c r="A677" t="s">
        <v>1286</v>
      </c>
      <c r="B677" t="s">
        <v>1287</v>
      </c>
      <c r="C677">
        <v>0.27</v>
      </c>
      <c r="D677">
        <v>0.32</v>
      </c>
      <c r="E677">
        <v>0.27</v>
      </c>
      <c r="F677">
        <v>0.02</v>
      </c>
      <c r="H677">
        <v>0.02</v>
      </c>
      <c r="I677">
        <v>1.06</v>
      </c>
      <c r="J677">
        <v>1.1299999999999999</v>
      </c>
      <c r="K677">
        <v>1.06</v>
      </c>
      <c r="L677">
        <v>0.09</v>
      </c>
      <c r="N677">
        <v>0.09</v>
      </c>
      <c r="O677">
        <v>325.81</v>
      </c>
      <c r="P677">
        <v>0.26</v>
      </c>
      <c r="Q677">
        <v>0.33400000000000002</v>
      </c>
      <c r="R677">
        <v>1.0999999999999999E-2</v>
      </c>
      <c r="S677" s="2"/>
      <c r="T677" s="2"/>
      <c r="U677">
        <v>0.94227455417935357</v>
      </c>
      <c r="V677">
        <v>2.094543428691337E-2</v>
      </c>
      <c r="W677">
        <v>0</v>
      </c>
      <c r="X677">
        <v>5.6030148819331618E-2</v>
      </c>
      <c r="Y677">
        <v>5.6030148819331618E-2</v>
      </c>
      <c r="Z677">
        <v>0</v>
      </c>
      <c r="AA677">
        <v>0</v>
      </c>
      <c r="AB677">
        <v>0</v>
      </c>
      <c r="AC677">
        <v>3.9753424657534251</v>
      </c>
      <c r="AD677">
        <v>7.9</v>
      </c>
      <c r="AE677" s="13" t="s">
        <v>292</v>
      </c>
    </row>
    <row r="678" spans="1:31">
      <c r="A678" t="s">
        <v>1288</v>
      </c>
      <c r="B678" t="s">
        <v>1287</v>
      </c>
      <c r="C678">
        <v>0.27</v>
      </c>
      <c r="D678">
        <v>0.32</v>
      </c>
      <c r="E678">
        <v>0.27</v>
      </c>
      <c r="F678">
        <v>0.02</v>
      </c>
      <c r="H678">
        <v>0.02</v>
      </c>
      <c r="I678">
        <v>1.06</v>
      </c>
      <c r="J678">
        <v>1.1299999999999999</v>
      </c>
      <c r="K678">
        <v>1.06</v>
      </c>
      <c r="L678">
        <v>0.09</v>
      </c>
      <c r="N678">
        <v>0.09</v>
      </c>
      <c r="O678">
        <v>162</v>
      </c>
      <c r="P678">
        <v>3</v>
      </c>
      <c r="Q678">
        <v>0.04</v>
      </c>
      <c r="R678">
        <v>0.21</v>
      </c>
      <c r="S678" s="2"/>
      <c r="T678" s="2"/>
      <c r="U678">
        <v>0.59139529684327408</v>
      </c>
      <c r="V678">
        <v>1.503404257633967E-2</v>
      </c>
      <c r="W678">
        <v>0</v>
      </c>
      <c r="X678">
        <v>8.3038896204003904E-4</v>
      </c>
      <c r="Y678">
        <v>8.3038896204003904E-4</v>
      </c>
      <c r="Z678">
        <v>0</v>
      </c>
      <c r="AA678">
        <v>0</v>
      </c>
      <c r="AB678">
        <v>0</v>
      </c>
      <c r="AC678" s="2"/>
      <c r="AD678" s="2"/>
      <c r="AE678" s="13" t="s">
        <v>292</v>
      </c>
    </row>
    <row r="679" spans="1:31">
      <c r="A679" t="s">
        <v>1289</v>
      </c>
      <c r="B679" t="s">
        <v>1290</v>
      </c>
      <c r="C679">
        <v>0.08</v>
      </c>
      <c r="D679">
        <v>0.15</v>
      </c>
      <c r="E679">
        <v>0.08</v>
      </c>
      <c r="F679">
        <v>0.04</v>
      </c>
      <c r="G679">
        <v>0.06</v>
      </c>
      <c r="H679">
        <v>0.04</v>
      </c>
      <c r="I679">
        <v>0.83</v>
      </c>
      <c r="J679">
        <v>0.7</v>
      </c>
      <c r="K679">
        <v>0.83</v>
      </c>
      <c r="L679">
        <v>7.0000000000000007E-2</v>
      </c>
      <c r="M679">
        <v>0.04</v>
      </c>
      <c r="N679">
        <v>7.0000000000000007E-2</v>
      </c>
      <c r="O679">
        <v>143.58000000000001</v>
      </c>
      <c r="P679">
        <v>0.6</v>
      </c>
      <c r="Q679">
        <v>0.14000000000000001</v>
      </c>
      <c r="R679">
        <v>0.03</v>
      </c>
      <c r="S679">
        <v>18.3</v>
      </c>
      <c r="T679">
        <v>0.5</v>
      </c>
      <c r="U679">
        <v>0.50453746463703852</v>
      </c>
      <c r="V679">
        <v>1.6270865242488861E-2</v>
      </c>
      <c r="W679">
        <v>0.41220470204521897</v>
      </c>
      <c r="X679">
        <v>2.884187822575067E-2</v>
      </c>
      <c r="Y679">
        <v>1.1262423553148059E-2</v>
      </c>
      <c r="Z679">
        <v>1.765870816595185E-3</v>
      </c>
      <c r="AA679">
        <v>5.741812258604523E-4</v>
      </c>
      <c r="AB679">
        <v>2.6487049127403631E-2</v>
      </c>
      <c r="AC679">
        <v>1.0493150684931509</v>
      </c>
      <c r="AD679">
        <v>2</v>
      </c>
      <c r="AE679" s="13" t="s">
        <v>100</v>
      </c>
    </row>
    <row r="680" spans="1:31">
      <c r="A680" t="s">
        <v>1291</v>
      </c>
      <c r="B680" t="s">
        <v>1292</v>
      </c>
      <c r="C680">
        <v>0.02</v>
      </c>
      <c r="E680">
        <v>0.02</v>
      </c>
      <c r="F680">
        <v>0.01</v>
      </c>
      <c r="H680">
        <v>0.01</v>
      </c>
      <c r="I680">
        <v>1.05</v>
      </c>
      <c r="K680">
        <v>1.05</v>
      </c>
      <c r="L680">
        <v>0.09</v>
      </c>
      <c r="N680">
        <v>0.09</v>
      </c>
      <c r="O680">
        <v>13.186</v>
      </c>
      <c r="P680">
        <v>5.8999999999999999E-3</v>
      </c>
      <c r="Q680">
        <v>0.15</v>
      </c>
      <c r="R680">
        <v>0.11</v>
      </c>
      <c r="S680">
        <v>2.21</v>
      </c>
      <c r="T680">
        <v>0.23</v>
      </c>
      <c r="U680">
        <v>0.11071961944526849</v>
      </c>
      <c r="V680">
        <v>2.484321077912919E-3</v>
      </c>
      <c r="W680">
        <v>2.606477994006054E-2</v>
      </c>
      <c r="X680">
        <v>2.986606685768636E-3</v>
      </c>
      <c r="Y680">
        <v>2.712624156657884E-3</v>
      </c>
      <c r="Z680">
        <v>4.3996815244091943E-4</v>
      </c>
      <c r="AA680">
        <v>3.9534020840376994E-6</v>
      </c>
      <c r="AB680">
        <v>1.1695734588488701E-3</v>
      </c>
      <c r="AC680">
        <v>7.4876712328767123</v>
      </c>
      <c r="AD680">
        <v>1.42</v>
      </c>
      <c r="AE680" s="13" t="s">
        <v>292</v>
      </c>
    </row>
    <row r="681" spans="1:31">
      <c r="A681" t="s">
        <v>1293</v>
      </c>
      <c r="B681" t="s">
        <v>1292</v>
      </c>
      <c r="C681">
        <v>0.02</v>
      </c>
      <c r="E681">
        <v>0.02</v>
      </c>
      <c r="F681">
        <v>0.01</v>
      </c>
      <c r="H681">
        <v>0.01</v>
      </c>
      <c r="I681">
        <v>1.05</v>
      </c>
      <c r="K681">
        <v>1.05</v>
      </c>
      <c r="L681">
        <v>0.09</v>
      </c>
      <c r="N681">
        <v>0.09</v>
      </c>
      <c r="O681">
        <v>46.024999999999999</v>
      </c>
      <c r="P681">
        <v>7.2500000000000004E-3</v>
      </c>
      <c r="Q681">
        <v>0.24</v>
      </c>
      <c r="R681">
        <v>0.18</v>
      </c>
      <c r="S681">
        <v>1.82</v>
      </c>
      <c r="T681">
        <v>0.96</v>
      </c>
      <c r="U681">
        <v>0.25476811174388342</v>
      </c>
      <c r="V681">
        <v>5.7222958545888681E-3</v>
      </c>
      <c r="W681">
        <v>3.1970738960871041E-2</v>
      </c>
      <c r="X681">
        <v>1.6987939306230972E-2</v>
      </c>
      <c r="Y681">
        <v>1.6863686484855051E-2</v>
      </c>
      <c r="Z681">
        <v>1.4655517010925599E-3</v>
      </c>
      <c r="AA681">
        <v>1.6902871223201778E-5</v>
      </c>
      <c r="AB681">
        <v>1.434584440551906E-3</v>
      </c>
      <c r="AC681">
        <v>7.4876712328767123</v>
      </c>
      <c r="AD681">
        <v>1.42</v>
      </c>
      <c r="AE681" s="13" t="s">
        <v>292</v>
      </c>
    </row>
    <row r="682" spans="1:31">
      <c r="A682" t="s">
        <v>1294</v>
      </c>
      <c r="B682" t="s">
        <v>1295</v>
      </c>
      <c r="C682">
        <v>0.09</v>
      </c>
      <c r="D682">
        <v>0.09</v>
      </c>
      <c r="E682">
        <v>0.09</v>
      </c>
      <c r="F682">
        <v>0.05</v>
      </c>
      <c r="G682">
        <v>0.05</v>
      </c>
      <c r="H682">
        <v>0.05</v>
      </c>
      <c r="I682">
        <v>0.99</v>
      </c>
      <c r="J682">
        <v>1</v>
      </c>
      <c r="K682">
        <v>0.99</v>
      </c>
      <c r="L682">
        <v>0.09</v>
      </c>
      <c r="M682">
        <v>0.1</v>
      </c>
      <c r="N682">
        <v>0.09</v>
      </c>
      <c r="O682">
        <v>30.052</v>
      </c>
      <c r="P682">
        <v>2.7E-2</v>
      </c>
      <c r="Q682">
        <v>0.2</v>
      </c>
      <c r="R682">
        <v>0.06</v>
      </c>
      <c r="S682">
        <v>46.6</v>
      </c>
      <c r="T682">
        <v>3</v>
      </c>
      <c r="U682">
        <v>0.18798752742766289</v>
      </c>
      <c r="V682">
        <v>5.1165459564535302E-3</v>
      </c>
      <c r="W682">
        <v>0.68892751914889538</v>
      </c>
      <c r="X682">
        <v>5.8710832404688669E-2</v>
      </c>
      <c r="Y682">
        <v>4.4351557026752933E-2</v>
      </c>
      <c r="Z682">
        <v>8.6115939893611944E-3</v>
      </c>
      <c r="AA682">
        <v>2.063206333135918E-4</v>
      </c>
      <c r="AB682">
        <v>3.7492654103341252E-2</v>
      </c>
      <c r="AC682">
        <v>2.331506849315069</v>
      </c>
      <c r="AD682">
        <v>15.1</v>
      </c>
      <c r="AE682" s="13" t="s">
        <v>1296</v>
      </c>
    </row>
    <row r="683" spans="1:31">
      <c r="A683" t="s">
        <v>1297</v>
      </c>
      <c r="B683" t="s">
        <v>1295</v>
      </c>
      <c r="C683">
        <v>0.09</v>
      </c>
      <c r="D683">
        <v>0.09</v>
      </c>
      <c r="E683">
        <v>0.09</v>
      </c>
      <c r="F683">
        <v>0.05</v>
      </c>
      <c r="G683">
        <v>0.05</v>
      </c>
      <c r="H683">
        <v>0.05</v>
      </c>
      <c r="I683">
        <v>0.99</v>
      </c>
      <c r="J683">
        <v>1</v>
      </c>
      <c r="K683">
        <v>0.99</v>
      </c>
      <c r="L683">
        <v>0.09</v>
      </c>
      <c r="M683">
        <v>0.1</v>
      </c>
      <c r="N683">
        <v>0.09</v>
      </c>
      <c r="O683">
        <v>192.9</v>
      </c>
      <c r="P683">
        <v>0.9</v>
      </c>
      <c r="Q683">
        <v>0.06</v>
      </c>
      <c r="R683">
        <v>0.06</v>
      </c>
      <c r="S683">
        <v>63.9</v>
      </c>
      <c r="T683">
        <v>4.3</v>
      </c>
      <c r="U683">
        <v>0.64928434854029271</v>
      </c>
      <c r="V683">
        <v>1.7782651837297721E-2</v>
      </c>
      <c r="W683">
        <v>1.788638878469117</v>
      </c>
      <c r="X683">
        <v>0.15495747210516661</v>
      </c>
      <c r="Y683">
        <v>0.12036224064815659</v>
      </c>
      <c r="Z683">
        <v>6.4623644745973709E-3</v>
      </c>
      <c r="AA683">
        <v>2.7817089867326881E-3</v>
      </c>
      <c r="AB683">
        <v>9.7340891345258085E-2</v>
      </c>
      <c r="AC683">
        <v>2.331506849315069</v>
      </c>
      <c r="AD683">
        <v>15.1</v>
      </c>
      <c r="AE683" s="13" t="s">
        <v>1296</v>
      </c>
    </row>
    <row r="684" spans="1:31">
      <c r="A684" t="s">
        <v>1298</v>
      </c>
      <c r="B684" t="s">
        <v>1299</v>
      </c>
      <c r="C684">
        <v>0</v>
      </c>
      <c r="D684">
        <v>0.05</v>
      </c>
      <c r="E684">
        <v>0</v>
      </c>
      <c r="F684">
        <v>0.05</v>
      </c>
      <c r="G684">
        <v>0.03</v>
      </c>
      <c r="H684">
        <v>0.05</v>
      </c>
      <c r="I684">
        <v>1.43</v>
      </c>
      <c r="J684">
        <v>1.58</v>
      </c>
      <c r="K684">
        <v>1.43</v>
      </c>
      <c r="L684">
        <v>0.22</v>
      </c>
      <c r="M684">
        <v>0.11</v>
      </c>
      <c r="N684">
        <v>0.22</v>
      </c>
      <c r="O684">
        <v>507</v>
      </c>
      <c r="P684">
        <v>16</v>
      </c>
      <c r="Q684">
        <v>0.157</v>
      </c>
      <c r="R684">
        <v>8.5999999999999993E-2</v>
      </c>
      <c r="S684">
        <v>23.5</v>
      </c>
      <c r="T684">
        <v>1.9</v>
      </c>
      <c r="U684">
        <v>1.3860208349167109</v>
      </c>
      <c r="V684">
        <v>4.9641808720666078E-2</v>
      </c>
      <c r="W684">
        <v>1.1283587360251079</v>
      </c>
      <c r="X684">
        <v>0.11395767147607171</v>
      </c>
      <c r="Y684">
        <v>9.1229004189264051E-2</v>
      </c>
      <c r="Z684">
        <v>1.5620119991481029E-2</v>
      </c>
      <c r="AA684">
        <v>1.1869651398028751E-2</v>
      </c>
      <c r="AB684">
        <v>6.5412100639136703E-2</v>
      </c>
      <c r="AC684">
        <v>2.838356164383562</v>
      </c>
      <c r="AD684">
        <v>5.7</v>
      </c>
      <c r="AE684" s="13" t="s">
        <v>25</v>
      </c>
    </row>
    <row r="685" spans="1:31">
      <c r="A685" t="s">
        <v>1300</v>
      </c>
      <c r="B685" t="s">
        <v>1301</v>
      </c>
      <c r="C685">
        <v>-0.18</v>
      </c>
      <c r="D685">
        <v>-0.18</v>
      </c>
      <c r="E685">
        <v>-0.18</v>
      </c>
      <c r="G685">
        <v>0.05</v>
      </c>
      <c r="J685">
        <v>1.2</v>
      </c>
      <c r="M685">
        <v>0.22</v>
      </c>
      <c r="O685">
        <v>482</v>
      </c>
      <c r="P685">
        <v>5</v>
      </c>
      <c r="Q685">
        <v>0.11</v>
      </c>
      <c r="R685">
        <v>0.105</v>
      </c>
      <c r="S685">
        <v>116</v>
      </c>
      <c r="T685">
        <v>12.5</v>
      </c>
      <c r="U685">
        <v>0</v>
      </c>
      <c r="W685">
        <v>0</v>
      </c>
      <c r="Y685">
        <v>0</v>
      </c>
      <c r="Z685">
        <v>0</v>
      </c>
      <c r="AA685">
        <v>0</v>
      </c>
      <c r="AC685">
        <v>8.0246575342465754</v>
      </c>
      <c r="AD685">
        <v>50.9</v>
      </c>
      <c r="AE685" s="13" t="s">
        <v>860</v>
      </c>
    </row>
    <row r="686" spans="1:31">
      <c r="A686" t="s">
        <v>1302</v>
      </c>
      <c r="B686" t="s">
        <v>1303</v>
      </c>
      <c r="C686">
        <v>0.26</v>
      </c>
      <c r="D686">
        <v>0.41</v>
      </c>
      <c r="E686">
        <v>0.26</v>
      </c>
      <c r="F686">
        <v>0.04</v>
      </c>
      <c r="G686">
        <v>0.09</v>
      </c>
      <c r="H686">
        <v>0.04</v>
      </c>
      <c r="I686">
        <v>0.92</v>
      </c>
      <c r="J686">
        <v>0.95</v>
      </c>
      <c r="K686">
        <v>0.92</v>
      </c>
      <c r="L686">
        <v>0.08</v>
      </c>
      <c r="N686">
        <v>0.08</v>
      </c>
      <c r="O686">
        <v>4375</v>
      </c>
      <c r="P686">
        <v>169</v>
      </c>
      <c r="Q686">
        <v>0.06</v>
      </c>
      <c r="R686">
        <v>0.04</v>
      </c>
      <c r="S686">
        <v>59</v>
      </c>
      <c r="T686">
        <v>4</v>
      </c>
      <c r="U686">
        <v>5.2893528169953976</v>
      </c>
      <c r="V686">
        <v>0.2056409933853722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11.17808219178082</v>
      </c>
      <c r="AD686">
        <v>7.9</v>
      </c>
      <c r="AE686" s="13" t="s">
        <v>1525</v>
      </c>
    </row>
    <row r="687" spans="1:31">
      <c r="A687" t="s">
        <v>1305</v>
      </c>
      <c r="B687" t="s">
        <v>1306</v>
      </c>
      <c r="C687">
        <v>-0.2</v>
      </c>
      <c r="D687">
        <v>-0.3</v>
      </c>
      <c r="E687">
        <v>-0.2</v>
      </c>
      <c r="F687">
        <v>0.02</v>
      </c>
      <c r="G687">
        <v>0.03</v>
      </c>
      <c r="H687">
        <v>0.02</v>
      </c>
      <c r="I687">
        <v>1.33</v>
      </c>
      <c r="J687">
        <v>1.02</v>
      </c>
      <c r="K687">
        <v>1.33</v>
      </c>
      <c r="L687">
        <v>0.1</v>
      </c>
      <c r="M687">
        <v>7.2000000000000008E-2</v>
      </c>
      <c r="N687">
        <v>0.1</v>
      </c>
      <c r="O687">
        <v>361.1</v>
      </c>
      <c r="P687">
        <v>9.9</v>
      </c>
      <c r="Q687">
        <v>0.28000000000000003</v>
      </c>
      <c r="R687">
        <v>0.14000000000000001</v>
      </c>
      <c r="S687">
        <v>25.9</v>
      </c>
      <c r="T687">
        <v>3.5</v>
      </c>
      <c r="U687">
        <v>1.11334420650794</v>
      </c>
      <c r="V687">
        <v>3.1228461563642021E-2</v>
      </c>
      <c r="W687">
        <v>1.140771049768412</v>
      </c>
      <c r="X687">
        <v>0.16195652977281899</v>
      </c>
      <c r="Y687">
        <v>0.15415824996870431</v>
      </c>
      <c r="Z687">
        <v>0</v>
      </c>
      <c r="AA687">
        <v>1.0425213138287899E-2</v>
      </c>
      <c r="AB687">
        <v>4.8543448926315381E-2</v>
      </c>
      <c r="AC687">
        <v>3.8328767123287668</v>
      </c>
      <c r="AD687">
        <v>5.4</v>
      </c>
      <c r="AE687" s="13" t="s">
        <v>25</v>
      </c>
    </row>
    <row r="688" spans="1:31">
      <c r="A688" t="s">
        <v>1307</v>
      </c>
      <c r="B688" t="s">
        <v>1308</v>
      </c>
      <c r="C688">
        <v>-0.28999999999999998</v>
      </c>
      <c r="D688">
        <v>-0.24</v>
      </c>
      <c r="E688">
        <v>-0.28999999999999998</v>
      </c>
      <c r="F688">
        <v>0.05</v>
      </c>
      <c r="G688">
        <v>0.1</v>
      </c>
      <c r="H688">
        <v>0.05</v>
      </c>
      <c r="I688">
        <v>3.66</v>
      </c>
      <c r="J688">
        <v>0.91</v>
      </c>
      <c r="K688">
        <v>3.66</v>
      </c>
      <c r="L688">
        <v>1.03</v>
      </c>
      <c r="M688">
        <v>0.25</v>
      </c>
      <c r="N688">
        <v>1.03</v>
      </c>
      <c r="O688">
        <v>647.29999999999995</v>
      </c>
      <c r="P688">
        <v>16.8</v>
      </c>
      <c r="Q688">
        <v>0.3</v>
      </c>
      <c r="R688">
        <v>0.1</v>
      </c>
      <c r="S688">
        <v>104.8</v>
      </c>
      <c r="T688">
        <v>10.6</v>
      </c>
      <c r="U688">
        <v>2.257886932855349</v>
      </c>
      <c r="V688">
        <v>0.21335634585023461</v>
      </c>
      <c r="W688">
        <v>10.10294667309997</v>
      </c>
      <c r="X688">
        <v>2.1647384312934048</v>
      </c>
      <c r="Y688">
        <v>1.021862926859348</v>
      </c>
      <c r="Z688">
        <v>0.33306417603626259</v>
      </c>
      <c r="AA688">
        <v>8.7403833414737939E-2</v>
      </c>
      <c r="AB688">
        <v>1.8770502015595569</v>
      </c>
      <c r="AC688">
        <v>5.0410958904109586</v>
      </c>
      <c r="AD688">
        <v>50</v>
      </c>
      <c r="AE688" s="13" t="s">
        <v>28</v>
      </c>
    </row>
    <row r="689" spans="1:31">
      <c r="A689" t="s">
        <v>1309</v>
      </c>
      <c r="B689" t="s">
        <v>1310</v>
      </c>
      <c r="C689">
        <v>0.38</v>
      </c>
      <c r="D689">
        <v>0.34</v>
      </c>
      <c r="E689">
        <v>0.38</v>
      </c>
      <c r="F689">
        <v>0.02</v>
      </c>
      <c r="G689">
        <v>0.06</v>
      </c>
      <c r="H689">
        <v>0.02</v>
      </c>
      <c r="I689">
        <v>1.25</v>
      </c>
      <c r="J689">
        <v>1.31</v>
      </c>
      <c r="K689">
        <v>1.25</v>
      </c>
      <c r="L689">
        <v>0.13</v>
      </c>
      <c r="M689">
        <v>0.09</v>
      </c>
      <c r="N689">
        <v>0.13</v>
      </c>
      <c r="O689">
        <v>498.9</v>
      </c>
      <c r="P689">
        <v>1</v>
      </c>
      <c r="Q689">
        <v>0.71</v>
      </c>
      <c r="R689">
        <v>0.04</v>
      </c>
      <c r="S689">
        <v>20.8</v>
      </c>
      <c r="T689">
        <v>1.5</v>
      </c>
      <c r="U689">
        <v>1.323186276865836</v>
      </c>
      <c r="V689">
        <v>3.2061363488112678E-2</v>
      </c>
      <c r="W689">
        <v>0.65956282541454436</v>
      </c>
      <c r="X689">
        <v>6.8614173830606764E-2</v>
      </c>
      <c r="Y689">
        <v>4.7564626832779643E-2</v>
      </c>
      <c r="Z689">
        <v>3.7772906315331853E-2</v>
      </c>
      <c r="AA689">
        <v>4.4067804196869399E-4</v>
      </c>
      <c r="AB689">
        <v>3.1914330261994091E-2</v>
      </c>
      <c r="AC689">
        <v>5.0191780821917806</v>
      </c>
      <c r="AD689">
        <v>4.5999999999999996</v>
      </c>
      <c r="AE689" s="13" t="s">
        <v>115</v>
      </c>
    </row>
    <row r="690" spans="1:31">
      <c r="A690" t="s">
        <v>1311</v>
      </c>
      <c r="B690" t="s">
        <v>1312</v>
      </c>
      <c r="C690">
        <v>-0.18</v>
      </c>
      <c r="E690">
        <v>-0.18</v>
      </c>
      <c r="F690">
        <v>0.01</v>
      </c>
      <c r="H690">
        <v>0.01</v>
      </c>
      <c r="I690">
        <v>0.96</v>
      </c>
      <c r="K690">
        <v>0.96</v>
      </c>
      <c r="L690">
        <v>7.0000000000000007E-2</v>
      </c>
      <c r="N690">
        <v>7.0000000000000007E-2</v>
      </c>
      <c r="O690">
        <v>8.1256000000000004</v>
      </c>
      <c r="P690">
        <v>1.2999999999999999E-3</v>
      </c>
      <c r="Q690">
        <v>0.1</v>
      </c>
      <c r="R690">
        <v>0.05</v>
      </c>
      <c r="S690">
        <v>3.02</v>
      </c>
      <c r="T690">
        <v>0.18</v>
      </c>
      <c r="U690">
        <v>7.8066635207392682E-2</v>
      </c>
      <c r="V690">
        <v>1.897471208335867E-3</v>
      </c>
      <c r="W690">
        <v>2.8917938603339119E-2</v>
      </c>
      <c r="X690">
        <v>2.2289384199041949E-3</v>
      </c>
      <c r="Y690">
        <v>1.7235857445698809E-3</v>
      </c>
      <c r="Z690">
        <v>1.4605019496635919E-4</v>
      </c>
      <c r="AA690">
        <v>1.542176175065671E-6</v>
      </c>
      <c r="AB690">
        <v>1.405733126551207E-3</v>
      </c>
      <c r="AC690">
        <v>7.4438356164383563</v>
      </c>
      <c r="AD690">
        <v>1.48</v>
      </c>
      <c r="AE690" s="13" t="s">
        <v>292</v>
      </c>
    </row>
    <row r="691" spans="1:31">
      <c r="A691" t="s">
        <v>1313</v>
      </c>
      <c r="B691" t="s">
        <v>1312</v>
      </c>
      <c r="C691">
        <v>-0.18</v>
      </c>
      <c r="E691">
        <v>-0.18</v>
      </c>
      <c r="F691">
        <v>0.01</v>
      </c>
      <c r="H691">
        <v>0.01</v>
      </c>
      <c r="I691">
        <v>0.96</v>
      </c>
      <c r="K691">
        <v>0.96</v>
      </c>
      <c r="L691">
        <v>7.0000000000000007E-2</v>
      </c>
      <c r="N691">
        <v>7.0000000000000007E-2</v>
      </c>
      <c r="O691">
        <v>103.49</v>
      </c>
      <c r="P691">
        <v>0.57940000000000003</v>
      </c>
      <c r="Q691">
        <v>0.37</v>
      </c>
      <c r="R691">
        <v>0.19</v>
      </c>
      <c r="S691">
        <v>1.98</v>
      </c>
      <c r="T691">
        <v>0.37</v>
      </c>
      <c r="U691">
        <v>0.42575598268003267</v>
      </c>
      <c r="V691">
        <v>1.0469786747622299E-2</v>
      </c>
      <c r="W691">
        <v>4.134149606383343E-2</v>
      </c>
      <c r="X691">
        <v>8.6640408063697535E-3</v>
      </c>
      <c r="Y691">
        <v>7.7254310826355404E-3</v>
      </c>
      <c r="Z691">
        <v>3.36728904331768E-3</v>
      </c>
      <c r="AA691">
        <v>7.7231512600326572E-5</v>
      </c>
      <c r="AB691">
        <v>2.00965605865857E-3</v>
      </c>
      <c r="AC691">
        <v>7.4438356164383563</v>
      </c>
      <c r="AD691">
        <v>1.48</v>
      </c>
      <c r="AE691" s="13" t="s">
        <v>292</v>
      </c>
    </row>
    <row r="692" spans="1:31">
      <c r="A692" t="s">
        <v>1314</v>
      </c>
      <c r="B692" t="s">
        <v>1315</v>
      </c>
      <c r="C692">
        <v>-0.35</v>
      </c>
      <c r="E692">
        <v>-0.35</v>
      </c>
      <c r="F692">
        <v>0.02</v>
      </c>
      <c r="H692">
        <v>0.02</v>
      </c>
      <c r="I692">
        <v>0.75</v>
      </c>
      <c r="K692">
        <v>0.75</v>
      </c>
      <c r="L692">
        <v>0.04</v>
      </c>
      <c r="N692">
        <v>0.04</v>
      </c>
      <c r="O692">
        <v>9.4939999999999998</v>
      </c>
      <c r="P692">
        <v>5.0000000000000001E-3</v>
      </c>
      <c r="Q692">
        <v>0</v>
      </c>
      <c r="R692">
        <v>0</v>
      </c>
      <c r="S692">
        <v>2.75</v>
      </c>
      <c r="T692">
        <v>0.39</v>
      </c>
      <c r="U692">
        <v>7.9761135807160904E-2</v>
      </c>
      <c r="V692">
        <v>2.1271479671418889E-3</v>
      </c>
      <c r="W692">
        <v>2.3644679655084259E-2</v>
      </c>
      <c r="X692">
        <v>3.5825296250863049E-3</v>
      </c>
      <c r="Y692">
        <v>3.353245478357404E-3</v>
      </c>
      <c r="Z692">
        <v>0</v>
      </c>
      <c r="AA692">
        <v>4.1508109780008893E-6</v>
      </c>
      <c r="AB692">
        <v>1.2610495816044939E-3</v>
      </c>
      <c r="AC692">
        <v>5.5205479452054798</v>
      </c>
      <c r="AD692">
        <v>2.78</v>
      </c>
      <c r="AE692" s="13" t="s">
        <v>150</v>
      </c>
    </row>
    <row r="693" spans="1:31">
      <c r="A693" t="s">
        <v>1316</v>
      </c>
      <c r="B693" t="s">
        <v>1317</v>
      </c>
      <c r="C693">
        <v>0.05</v>
      </c>
      <c r="D693">
        <v>-0.02</v>
      </c>
      <c r="E693">
        <v>0.05</v>
      </c>
      <c r="F693">
        <v>0.05</v>
      </c>
      <c r="G693">
        <v>0.03</v>
      </c>
      <c r="H693">
        <v>0.05</v>
      </c>
      <c r="I693">
        <v>1.24</v>
      </c>
      <c r="J693">
        <v>1.3</v>
      </c>
      <c r="K693">
        <v>1.24</v>
      </c>
      <c r="L693">
        <v>0.2</v>
      </c>
      <c r="M693">
        <v>9.0999999999999998E-2</v>
      </c>
      <c r="N693">
        <v>0.2</v>
      </c>
      <c r="O693">
        <v>436.9</v>
      </c>
      <c r="P693">
        <v>4.5</v>
      </c>
      <c r="Q693">
        <v>0.21</v>
      </c>
      <c r="R693">
        <v>0.105</v>
      </c>
      <c r="S693">
        <v>41.2</v>
      </c>
      <c r="T693">
        <v>1.9</v>
      </c>
      <c r="U693">
        <v>1.324029896897317</v>
      </c>
      <c r="V693">
        <v>3.1316485423784138E-2</v>
      </c>
      <c r="W693">
        <v>2.1211826353361332</v>
      </c>
      <c r="X693">
        <v>0.1372663330976471</v>
      </c>
      <c r="Y693">
        <v>9.782152929948186E-2</v>
      </c>
      <c r="Z693">
        <v>0</v>
      </c>
      <c r="AA693">
        <v>7.2826137628844096E-3</v>
      </c>
      <c r="AB693">
        <v>9.6020613122211773E-2</v>
      </c>
      <c r="AC693">
        <v>4.065753424657534</v>
      </c>
      <c r="AD693">
        <v>3.6</v>
      </c>
      <c r="AE693" s="13" t="s">
        <v>25</v>
      </c>
    </row>
    <row r="694" spans="1:31">
      <c r="A694" t="s">
        <v>1318</v>
      </c>
      <c r="B694" t="s">
        <v>1319</v>
      </c>
      <c r="C694">
        <v>-0.03</v>
      </c>
      <c r="E694">
        <v>-0.03</v>
      </c>
      <c r="F694">
        <v>0.02</v>
      </c>
      <c r="H694">
        <v>0.02</v>
      </c>
      <c r="I694">
        <v>0.97</v>
      </c>
      <c r="K694">
        <v>0.97</v>
      </c>
      <c r="L694">
        <v>7.0000000000000007E-2</v>
      </c>
      <c r="N694">
        <v>7.0000000000000007E-2</v>
      </c>
      <c r="O694">
        <v>4951</v>
      </c>
      <c r="P694">
        <v>536</v>
      </c>
      <c r="Q694">
        <v>0.85</v>
      </c>
      <c r="R694">
        <v>0.05</v>
      </c>
      <c r="S694">
        <v>176</v>
      </c>
      <c r="T694">
        <v>29.5</v>
      </c>
      <c r="U694">
        <v>5.610787045514642</v>
      </c>
      <c r="V694">
        <v>0.42729899819051648</v>
      </c>
      <c r="W694">
        <v>7.5642541971467407</v>
      </c>
      <c r="X694">
        <v>1.777447319455252</v>
      </c>
      <c r="Y694">
        <v>1.2678721523626639</v>
      </c>
      <c r="Z694">
        <v>1.1584893815449959</v>
      </c>
      <c r="AA694">
        <v>0.27297113375551468</v>
      </c>
      <c r="AB694">
        <v>0.36770680125018879</v>
      </c>
      <c r="AC694">
        <v>9.3150684931506849</v>
      </c>
      <c r="AD694">
        <v>6.55</v>
      </c>
      <c r="AE694" s="13" t="s">
        <v>115</v>
      </c>
    </row>
    <row r="695" spans="1:31">
      <c r="A695" t="s">
        <v>1320</v>
      </c>
      <c r="B695" t="s">
        <v>1321</v>
      </c>
      <c r="C695">
        <v>0.3</v>
      </c>
      <c r="D695">
        <v>0.315</v>
      </c>
      <c r="E695">
        <v>0.3</v>
      </c>
      <c r="F695">
        <v>0.04</v>
      </c>
      <c r="H695">
        <v>0.04</v>
      </c>
      <c r="I695">
        <v>0.94</v>
      </c>
      <c r="J695">
        <v>0.93</v>
      </c>
      <c r="K695">
        <v>0.94</v>
      </c>
      <c r="L695">
        <v>0.08</v>
      </c>
      <c r="N695">
        <v>0.08</v>
      </c>
      <c r="O695">
        <v>439.3</v>
      </c>
      <c r="P695">
        <v>5.6</v>
      </c>
      <c r="Q695">
        <v>0.09</v>
      </c>
      <c r="R695">
        <v>0.16</v>
      </c>
      <c r="S695">
        <v>14.1</v>
      </c>
      <c r="T695">
        <v>2.2000000000000002</v>
      </c>
      <c r="U695">
        <v>1.104434273282042</v>
      </c>
      <c r="V695">
        <v>3.3029991590717421E-2</v>
      </c>
      <c r="W695">
        <v>0.50030968933326281</v>
      </c>
      <c r="X695">
        <v>8.3388734885594021E-2</v>
      </c>
      <c r="Y695">
        <v>7.8062504718665132E-2</v>
      </c>
      <c r="Z695">
        <v>5.6744470259090709E-3</v>
      </c>
      <c r="AA695">
        <v>2.1259080812400578E-3</v>
      </c>
      <c r="AB695">
        <v>2.86915950872122E-2</v>
      </c>
      <c r="AC695">
        <v>7</v>
      </c>
      <c r="AD695">
        <v>6.3</v>
      </c>
      <c r="AE695" s="13" t="s">
        <v>115</v>
      </c>
    </row>
    <row r="696" spans="1:31">
      <c r="A696" t="s">
        <v>1322</v>
      </c>
      <c r="B696" t="s">
        <v>1323</v>
      </c>
      <c r="C696">
        <v>0.24</v>
      </c>
      <c r="D696">
        <v>0.36</v>
      </c>
      <c r="E696">
        <v>0.24</v>
      </c>
      <c r="F696">
        <v>0.12</v>
      </c>
      <c r="H696">
        <v>0.12</v>
      </c>
      <c r="I696">
        <v>0.87</v>
      </c>
      <c r="J696">
        <v>0.83</v>
      </c>
      <c r="K696">
        <v>0.87</v>
      </c>
      <c r="L696">
        <v>0.17</v>
      </c>
      <c r="N696">
        <v>0.17</v>
      </c>
      <c r="O696">
        <v>17.053999999999998</v>
      </c>
      <c r="P696">
        <v>3.0000000000000001E-3</v>
      </c>
      <c r="Q696">
        <v>7.0000000000000007E-2</v>
      </c>
      <c r="R696">
        <v>0.06</v>
      </c>
      <c r="S696">
        <v>6.98</v>
      </c>
      <c r="T696">
        <v>0.53</v>
      </c>
      <c r="U696">
        <v>0.1223480111127369</v>
      </c>
      <c r="V696">
        <v>8.7391725983554727E-3</v>
      </c>
      <c r="W696">
        <v>0.10682103994514611</v>
      </c>
      <c r="X696">
        <v>1.8942138449595958E-2</v>
      </c>
      <c r="Y696">
        <v>1.090010611685165E-2</v>
      </c>
      <c r="Z696">
        <v>2.668345007972531E-3</v>
      </c>
      <c r="AA696">
        <v>9.8193968574220065E-6</v>
      </c>
      <c r="AB696">
        <v>1.5260148563592309E-2</v>
      </c>
      <c r="AC696">
        <v>13.698630136986299</v>
      </c>
      <c r="AD696">
        <v>2.94</v>
      </c>
      <c r="AE696" s="13" t="s">
        <v>100</v>
      </c>
    </row>
    <row r="697" spans="1:31">
      <c r="A697" t="s">
        <v>1324</v>
      </c>
      <c r="B697" t="s">
        <v>1325</v>
      </c>
      <c r="C697">
        <v>0.02</v>
      </c>
      <c r="D697">
        <v>0.14000000000000001</v>
      </c>
      <c r="E697">
        <v>0.02</v>
      </c>
      <c r="F697">
        <v>0.03</v>
      </c>
      <c r="G697">
        <v>0.03</v>
      </c>
      <c r="H697">
        <v>0.03</v>
      </c>
      <c r="I697">
        <v>1.68</v>
      </c>
      <c r="J697">
        <v>1.72</v>
      </c>
      <c r="K697">
        <v>1.68</v>
      </c>
      <c r="L697">
        <v>0.15</v>
      </c>
      <c r="M697">
        <v>0.12</v>
      </c>
      <c r="N697">
        <v>0.15</v>
      </c>
      <c r="O697">
        <v>868</v>
      </c>
      <c r="P697">
        <v>31</v>
      </c>
      <c r="Q697">
        <v>0.36499999999999999</v>
      </c>
      <c r="R697">
        <v>0.1</v>
      </c>
      <c r="S697">
        <v>22.4</v>
      </c>
      <c r="T697">
        <v>2.4</v>
      </c>
      <c r="U697">
        <v>2.1179758366053041</v>
      </c>
      <c r="V697">
        <v>8.7155243455706854E-2</v>
      </c>
      <c r="W697">
        <v>1.379965287651961</v>
      </c>
      <c r="X697">
        <v>0.1802548288251456</v>
      </c>
      <c r="Y697">
        <v>0.14785342367699589</v>
      </c>
      <c r="Z697">
        <v>5.9157357945918858E-2</v>
      </c>
      <c r="AA697">
        <v>1.960780170626826E-2</v>
      </c>
      <c r="AB697">
        <v>8.2140790931664362E-2</v>
      </c>
      <c r="AC697">
        <v>3.6767123287671239</v>
      </c>
      <c r="AD697">
        <v>3.7</v>
      </c>
      <c r="AE697" s="13" t="s">
        <v>28</v>
      </c>
    </row>
    <row r="698" spans="1:31">
      <c r="A698" t="s">
        <v>1326</v>
      </c>
      <c r="B698" t="s">
        <v>1327</v>
      </c>
      <c r="D698" s="2"/>
      <c r="G698" s="2"/>
      <c r="J698" s="2"/>
      <c r="M698" s="2"/>
      <c r="O698">
        <v>917.3</v>
      </c>
      <c r="P698">
        <v>1.1000000000000001</v>
      </c>
      <c r="Q698">
        <v>0.502</v>
      </c>
      <c r="R698">
        <v>1E-3</v>
      </c>
      <c r="S698" s="2"/>
      <c r="T698" s="2"/>
      <c r="U698">
        <v>0</v>
      </c>
      <c r="W698">
        <v>0</v>
      </c>
      <c r="Y698">
        <v>0</v>
      </c>
      <c r="Z698">
        <v>0</v>
      </c>
      <c r="AA698">
        <v>0</v>
      </c>
      <c r="AC698">
        <v>2.3013698630136989</v>
      </c>
      <c r="AD698">
        <v>3.57</v>
      </c>
      <c r="AE698" s="18"/>
    </row>
    <row r="699" spans="1:31">
      <c r="A699" t="s">
        <v>1328</v>
      </c>
      <c r="B699" t="s">
        <v>1329</v>
      </c>
      <c r="C699">
        <v>0.17</v>
      </c>
      <c r="D699">
        <v>0.31</v>
      </c>
      <c r="E699">
        <v>0.17</v>
      </c>
      <c r="F699">
        <v>7.0000000000000007E-2</v>
      </c>
      <c r="G699">
        <v>0.18</v>
      </c>
      <c r="H699">
        <v>7.0000000000000007E-2</v>
      </c>
      <c r="I699">
        <v>2.73</v>
      </c>
      <c r="J699">
        <v>2.1</v>
      </c>
      <c r="K699">
        <v>2.73</v>
      </c>
      <c r="L699">
        <v>0.72</v>
      </c>
      <c r="M699">
        <v>0.1</v>
      </c>
      <c r="N699">
        <v>0.72</v>
      </c>
      <c r="O699">
        <v>184.2</v>
      </c>
      <c r="P699">
        <v>0.5</v>
      </c>
      <c r="Q699">
        <v>0.02</v>
      </c>
      <c r="R699">
        <v>0.03</v>
      </c>
      <c r="S699" s="2"/>
      <c r="T699" s="2"/>
      <c r="U699">
        <v>0.81171631015300749</v>
      </c>
      <c r="V699">
        <v>1.2967847860559011E-2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3.504109589041096</v>
      </c>
      <c r="AD699">
        <v>23.6</v>
      </c>
      <c r="AE699" s="13" t="s">
        <v>1525</v>
      </c>
    </row>
    <row r="700" spans="1:31">
      <c r="A700" t="s">
        <v>1331</v>
      </c>
      <c r="B700" t="s">
        <v>1332</v>
      </c>
      <c r="C700">
        <v>0.04</v>
      </c>
      <c r="D700">
        <v>0.03</v>
      </c>
      <c r="E700">
        <v>0.04</v>
      </c>
      <c r="F700">
        <v>0.04</v>
      </c>
      <c r="G700">
        <v>0.1</v>
      </c>
      <c r="H700">
        <v>0.04</v>
      </c>
      <c r="I700">
        <v>2.06</v>
      </c>
      <c r="J700">
        <v>2.42</v>
      </c>
      <c r="K700">
        <v>2.06</v>
      </c>
      <c r="L700">
        <v>0.2</v>
      </c>
      <c r="M700">
        <v>0.27</v>
      </c>
      <c r="N700">
        <v>0.2</v>
      </c>
      <c r="O700">
        <v>144.30000000000001</v>
      </c>
      <c r="P700">
        <v>0.5</v>
      </c>
      <c r="Q700">
        <v>0.09</v>
      </c>
      <c r="R700">
        <v>0.06</v>
      </c>
      <c r="S700">
        <v>42.7</v>
      </c>
      <c r="T700">
        <v>2.7</v>
      </c>
      <c r="U700">
        <v>0.68539045377439478</v>
      </c>
      <c r="V700">
        <v>2.2237354626720839E-2</v>
      </c>
      <c r="W700">
        <v>1.892877119401198</v>
      </c>
      <c r="X700">
        <v>0.13982780788995511</v>
      </c>
      <c r="Y700">
        <v>6.6562711891031121E-2</v>
      </c>
      <c r="Z700">
        <v>1.030500700147844E-2</v>
      </c>
      <c r="AA700">
        <v>2.1862752591836421E-3</v>
      </c>
      <c r="AB700">
        <v>0.12251631840784449</v>
      </c>
      <c r="AC700" s="2"/>
      <c r="AD700" s="2"/>
      <c r="AE700" s="13" t="s">
        <v>137</v>
      </c>
    </row>
    <row r="701" spans="1:31">
      <c r="A701" t="s">
        <v>1333</v>
      </c>
      <c r="B701" t="s">
        <v>1334</v>
      </c>
      <c r="C701">
        <v>-0.26</v>
      </c>
      <c r="D701">
        <v>-0.26</v>
      </c>
      <c r="E701">
        <v>-0.26</v>
      </c>
      <c r="F701">
        <v>0.03</v>
      </c>
      <c r="G701">
        <v>0.03</v>
      </c>
      <c r="H701">
        <v>0.03</v>
      </c>
      <c r="I701">
        <v>0.78</v>
      </c>
      <c r="J701">
        <v>0.78</v>
      </c>
      <c r="K701">
        <v>0.78</v>
      </c>
      <c r="L701">
        <v>0.05</v>
      </c>
      <c r="M701">
        <v>0.06</v>
      </c>
      <c r="N701">
        <v>0.05</v>
      </c>
      <c r="O701">
        <v>499.48</v>
      </c>
      <c r="P701">
        <v>0.32</v>
      </c>
      <c r="Q701">
        <v>0.54899999999999993</v>
      </c>
      <c r="R701">
        <v>3.0000000000000001E-3</v>
      </c>
      <c r="S701">
        <v>56.53</v>
      </c>
      <c r="T701">
        <v>0.22</v>
      </c>
      <c r="U701">
        <v>1.162991626265212</v>
      </c>
      <c r="V701">
        <v>2.7694731759135189E-2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 s="2"/>
      <c r="AD701" s="2"/>
      <c r="AE701" s="13" t="s">
        <v>422</v>
      </c>
    </row>
    <row r="702" spans="1:31">
      <c r="A702" t="s">
        <v>1335</v>
      </c>
      <c r="B702" t="s">
        <v>1336</v>
      </c>
      <c r="C702">
        <v>-0.12</v>
      </c>
      <c r="D702">
        <v>-0.12</v>
      </c>
      <c r="E702">
        <v>-0.12</v>
      </c>
      <c r="F702">
        <v>0.02</v>
      </c>
      <c r="G702">
        <v>0.02</v>
      </c>
      <c r="H702">
        <v>0.02</v>
      </c>
      <c r="I702">
        <v>0.88</v>
      </c>
      <c r="J702">
        <v>0.87</v>
      </c>
      <c r="K702">
        <v>0.88</v>
      </c>
      <c r="L702">
        <v>0.06</v>
      </c>
      <c r="M702">
        <v>0.06</v>
      </c>
      <c r="N702">
        <v>0.06</v>
      </c>
      <c r="O702">
        <v>232.08</v>
      </c>
      <c r="P702">
        <v>0.15</v>
      </c>
      <c r="Q702">
        <v>0.16300000000000001</v>
      </c>
      <c r="R702">
        <v>6.0000000000000001E-3</v>
      </c>
      <c r="S702">
        <v>98.6</v>
      </c>
      <c r="T702">
        <v>0.5</v>
      </c>
      <c r="U702">
        <v>0.72689403109688544</v>
      </c>
      <c r="V702">
        <v>1.5306237128655279E-2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 s="2"/>
      <c r="AD702" s="2"/>
      <c r="AE702" s="13" t="s">
        <v>422</v>
      </c>
    </row>
    <row r="703" spans="1:31">
      <c r="A703" t="s">
        <v>1337</v>
      </c>
      <c r="B703" t="s">
        <v>1337</v>
      </c>
      <c r="C703">
        <v>-0.06</v>
      </c>
      <c r="D703">
        <v>-5.8999999999999997E-2</v>
      </c>
      <c r="E703">
        <v>-0.06</v>
      </c>
      <c r="F703">
        <v>0.01</v>
      </c>
      <c r="G703">
        <v>4.0000000000000001E-3</v>
      </c>
      <c r="H703">
        <v>0.01</v>
      </c>
      <c r="I703">
        <v>0.95</v>
      </c>
      <c r="J703">
        <v>1</v>
      </c>
      <c r="K703">
        <v>0.95</v>
      </c>
      <c r="L703">
        <v>7.0000000000000007E-2</v>
      </c>
      <c r="N703">
        <v>7.0000000000000007E-2</v>
      </c>
      <c r="O703">
        <v>3830</v>
      </c>
      <c r="P703">
        <v>150</v>
      </c>
      <c r="Q703">
        <v>0.1</v>
      </c>
      <c r="R703">
        <v>7.0000000000000007E-2</v>
      </c>
      <c r="S703">
        <v>12.9</v>
      </c>
      <c r="T703">
        <v>0.8</v>
      </c>
      <c r="U703">
        <v>4.840419641738734</v>
      </c>
      <c r="V703">
        <v>0.16732074563310351</v>
      </c>
      <c r="W703">
        <v>1.0074926147019629</v>
      </c>
      <c r="X703">
        <v>7.8810852277600596E-2</v>
      </c>
      <c r="Y703">
        <v>6.2480162152059697E-2</v>
      </c>
      <c r="Z703">
        <v>7.1236851544583223E-3</v>
      </c>
      <c r="AA703">
        <v>1.3152645100547819E-2</v>
      </c>
      <c r="AB703">
        <v>4.5646914581965951E-2</v>
      </c>
      <c r="AC703" s="2"/>
      <c r="AD703" s="2"/>
      <c r="AE703" s="13" t="s">
        <v>137</v>
      </c>
    </row>
    <row r="704" spans="1:31">
      <c r="A704" t="s">
        <v>1338</v>
      </c>
      <c r="B704" t="s">
        <v>1339</v>
      </c>
      <c r="C704">
        <v>0.22</v>
      </c>
      <c r="D704">
        <v>-7.0000000000000007E-2</v>
      </c>
      <c r="E704">
        <v>0.22</v>
      </c>
      <c r="F704">
        <v>0.09</v>
      </c>
      <c r="H704">
        <v>0.09</v>
      </c>
      <c r="I704">
        <v>0.54</v>
      </c>
      <c r="J704">
        <v>0.67</v>
      </c>
      <c r="K704">
        <v>0.54</v>
      </c>
      <c r="L704">
        <v>0.05</v>
      </c>
      <c r="N704">
        <v>0.05</v>
      </c>
      <c r="O704">
        <v>57.435000000000002</v>
      </c>
      <c r="P704">
        <v>4.2000000000000003E-2</v>
      </c>
      <c r="Q704">
        <v>0.16</v>
      </c>
      <c r="R704">
        <v>0.03</v>
      </c>
      <c r="S704" s="2"/>
      <c r="T704" s="2"/>
      <c r="U704">
        <v>0.25504341106153811</v>
      </c>
      <c r="V704">
        <v>8.8829790521337219E-3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6.0986301369863014</v>
      </c>
      <c r="AD704">
        <v>3.9</v>
      </c>
      <c r="AE704" s="13" t="s">
        <v>188</v>
      </c>
    </row>
    <row r="705" spans="1:31">
      <c r="A705" t="s">
        <v>1340</v>
      </c>
      <c r="B705" t="s">
        <v>1341</v>
      </c>
      <c r="C705">
        <v>0.26</v>
      </c>
      <c r="D705">
        <v>0.26</v>
      </c>
      <c r="E705">
        <v>0.26</v>
      </c>
      <c r="F705">
        <v>0.02</v>
      </c>
      <c r="G705">
        <v>0.03</v>
      </c>
      <c r="H705">
        <v>0.02</v>
      </c>
      <c r="I705">
        <v>0.99</v>
      </c>
      <c r="J705">
        <v>0.99</v>
      </c>
      <c r="K705">
        <v>0.99</v>
      </c>
      <c r="L705">
        <v>0.08</v>
      </c>
      <c r="M705">
        <v>0.04</v>
      </c>
      <c r="N705">
        <v>0.08</v>
      </c>
      <c r="O705">
        <v>6.6738550000000014</v>
      </c>
      <c r="P705">
        <v>1.9000000000000001E-5</v>
      </c>
      <c r="Q705">
        <v>0.14269999999999999</v>
      </c>
      <c r="R705">
        <v>9.4000000000000008E-4</v>
      </c>
      <c r="S705">
        <v>424.32900000000001</v>
      </c>
      <c r="T705">
        <v>0.45346700000000001</v>
      </c>
      <c r="U705">
        <v>6.9172664774423978E-2</v>
      </c>
      <c r="V705">
        <v>1.630332171468974E-3</v>
      </c>
      <c r="W705">
        <v>3.8637431758485201</v>
      </c>
      <c r="X705">
        <v>0.18217688166891671</v>
      </c>
      <c r="Y705">
        <v>4.1290602968981627E-3</v>
      </c>
      <c r="Z705">
        <v>5.3126974722469576E-4</v>
      </c>
      <c r="AA705">
        <v>3.5903157210697709E-6</v>
      </c>
      <c r="AB705">
        <v>0.18212930795245549</v>
      </c>
      <c r="AC705">
        <v>3.0465753424657529</v>
      </c>
      <c r="AD705">
        <v>2.2854299999999999</v>
      </c>
      <c r="AE705" s="13" t="s">
        <v>712</v>
      </c>
    </row>
    <row r="706" spans="1:31">
      <c r="A706" t="s">
        <v>1342</v>
      </c>
      <c r="B706" t="s">
        <v>1341</v>
      </c>
      <c r="C706">
        <v>0.26</v>
      </c>
      <c r="D706">
        <v>0.26</v>
      </c>
      <c r="E706">
        <v>0.26</v>
      </c>
      <c r="F706">
        <v>0.02</v>
      </c>
      <c r="G706">
        <v>0.03</v>
      </c>
      <c r="H706">
        <v>0.02</v>
      </c>
      <c r="I706">
        <v>0.99</v>
      </c>
      <c r="J706">
        <v>0.99</v>
      </c>
      <c r="K706">
        <v>0.99</v>
      </c>
      <c r="L706">
        <v>0.08</v>
      </c>
      <c r="M706">
        <v>0.04</v>
      </c>
      <c r="N706">
        <v>0.08</v>
      </c>
      <c r="O706">
        <v>147.72999999999999</v>
      </c>
      <c r="P706">
        <v>6.5000000000000002E-2</v>
      </c>
      <c r="Q706">
        <v>0.16400000000000001</v>
      </c>
      <c r="R706">
        <v>1.2E-2</v>
      </c>
      <c r="S706">
        <v>49.898899999999998</v>
      </c>
      <c r="T706">
        <v>0.54377200000000003</v>
      </c>
      <c r="U706">
        <v>0.54543000427424448</v>
      </c>
      <c r="V706">
        <v>1.2857118573836991E-2</v>
      </c>
      <c r="W706">
        <v>1.2737914596236111</v>
      </c>
      <c r="X706">
        <v>6.1684575837107958E-2</v>
      </c>
      <c r="Y706">
        <v>1.388111019646626E-2</v>
      </c>
      <c r="Z706">
        <v>2.6361512944399158E-3</v>
      </c>
      <c r="AA706">
        <v>2.5577030834105999E-4</v>
      </c>
      <c r="AB706">
        <v>6.0044041867779667E-2</v>
      </c>
      <c r="AC706">
        <v>3.0465753424657529</v>
      </c>
      <c r="AD706">
        <v>2.2854299999999999</v>
      </c>
      <c r="AE706" s="13" t="s">
        <v>712</v>
      </c>
    </row>
    <row r="707" spans="1:31">
      <c r="A707" t="s">
        <v>1343</v>
      </c>
      <c r="B707" t="s">
        <v>1341</v>
      </c>
      <c r="C707">
        <v>0.26</v>
      </c>
      <c r="D707">
        <v>0.26</v>
      </c>
      <c r="E707">
        <v>0.26</v>
      </c>
      <c r="F707">
        <v>0.02</v>
      </c>
      <c r="G707">
        <v>0.03</v>
      </c>
      <c r="H707">
        <v>0.02</v>
      </c>
      <c r="I707">
        <v>0.99</v>
      </c>
      <c r="J707">
        <v>0.99</v>
      </c>
      <c r="K707">
        <v>0.99</v>
      </c>
      <c r="L707">
        <v>0.08</v>
      </c>
      <c r="M707">
        <v>0.04</v>
      </c>
      <c r="N707">
        <v>0.08</v>
      </c>
      <c r="O707">
        <v>962</v>
      </c>
      <c r="P707">
        <v>15</v>
      </c>
      <c r="Q707">
        <v>0.17299999999999999</v>
      </c>
      <c r="R707">
        <v>3.7000000000000012E-2</v>
      </c>
      <c r="S707">
        <v>12.245100000000001</v>
      </c>
      <c r="T707">
        <v>0.64218600000000003</v>
      </c>
      <c r="U707">
        <v>1.8867357923171559</v>
      </c>
      <c r="V707">
        <v>4.7510854432359043E-2</v>
      </c>
      <c r="W707">
        <v>0.58022657695145419</v>
      </c>
      <c r="X707">
        <v>4.1189016679289779E-2</v>
      </c>
      <c r="Y707">
        <v>3.042959098301742E-2</v>
      </c>
      <c r="Z707">
        <v>3.986910905454057E-3</v>
      </c>
      <c r="AA707">
        <v>2.572202825744887E-3</v>
      </c>
      <c r="AB707">
        <v>2.735074773508539E-2</v>
      </c>
      <c r="AC707">
        <v>3.0465753424657529</v>
      </c>
      <c r="AD707">
        <v>2.2854299999999999</v>
      </c>
      <c r="AE707" s="13" t="s">
        <v>712</v>
      </c>
    </row>
    <row r="708" spans="1:31">
      <c r="A708" t="s">
        <v>1344</v>
      </c>
      <c r="B708" t="s">
        <v>1345</v>
      </c>
      <c r="C708">
        <v>0.22</v>
      </c>
      <c r="D708">
        <v>0.1</v>
      </c>
      <c r="E708">
        <v>0.22</v>
      </c>
      <c r="F708">
        <v>0.12</v>
      </c>
      <c r="G708">
        <v>7.0000000000000007E-2</v>
      </c>
      <c r="H708">
        <v>0.12</v>
      </c>
      <c r="I708">
        <v>0.84</v>
      </c>
      <c r="J708">
        <v>0.78</v>
      </c>
      <c r="K708">
        <v>0.84</v>
      </c>
      <c r="L708">
        <v>0.16</v>
      </c>
      <c r="M708">
        <v>2.1000000000000001E-2</v>
      </c>
      <c r="N708">
        <v>0.16</v>
      </c>
      <c r="O708">
        <v>345.63</v>
      </c>
      <c r="P708">
        <v>1.99</v>
      </c>
      <c r="Q708">
        <v>0.54</v>
      </c>
      <c r="R708">
        <v>0.04</v>
      </c>
      <c r="S708">
        <v>59.05</v>
      </c>
      <c r="T708">
        <v>7.73</v>
      </c>
      <c r="U708">
        <v>0.89889172870898548</v>
      </c>
      <c r="V708">
        <v>7.0368354197122687E-2</v>
      </c>
      <c r="W708">
        <v>1.49083583679346</v>
      </c>
      <c r="X708">
        <v>0.30743063011492222</v>
      </c>
      <c r="Y708">
        <v>0.19515937372419051</v>
      </c>
      <c r="Z708">
        <v>4.5457445051861591E-2</v>
      </c>
      <c r="AA708">
        <v>2.861213161684448E-3</v>
      </c>
      <c r="AB708">
        <v>0.23313482221461521</v>
      </c>
      <c r="AC708">
        <v>5.2082191780821914</v>
      </c>
      <c r="AD708">
        <v>2.4700000000000002</v>
      </c>
      <c r="AE708" s="13" t="s">
        <v>100</v>
      </c>
    </row>
    <row r="709" spans="1:31">
      <c r="A709" t="s">
        <v>1346</v>
      </c>
      <c r="B709" t="s">
        <v>1345</v>
      </c>
      <c r="C709">
        <v>0.22</v>
      </c>
      <c r="D709">
        <v>0.1</v>
      </c>
      <c r="E709">
        <v>0.22</v>
      </c>
      <c r="F709">
        <v>0.12</v>
      </c>
      <c r="G709">
        <v>7.0000000000000007E-2</v>
      </c>
      <c r="H709">
        <v>0.12</v>
      </c>
      <c r="I709">
        <v>0.84</v>
      </c>
      <c r="J709">
        <v>0.78</v>
      </c>
      <c r="K709">
        <v>0.84</v>
      </c>
      <c r="L709">
        <v>0.16</v>
      </c>
      <c r="M709">
        <v>2.1000000000000001E-2</v>
      </c>
      <c r="N709">
        <v>0.16</v>
      </c>
      <c r="O709">
        <v>9018</v>
      </c>
      <c r="P709">
        <v>3181</v>
      </c>
      <c r="Q709">
        <v>0.14000000000000001</v>
      </c>
      <c r="R709">
        <v>0.1</v>
      </c>
      <c r="S709">
        <v>170.54</v>
      </c>
      <c r="T709">
        <v>110.17</v>
      </c>
      <c r="U709">
        <v>7.9073727516902519</v>
      </c>
      <c r="V709">
        <v>1.9594873625588169</v>
      </c>
      <c r="W709">
        <v>15.023148817361079</v>
      </c>
      <c r="X709">
        <v>10.142644154299781</v>
      </c>
      <c r="Y709">
        <v>9.705056322321278</v>
      </c>
      <c r="Z709">
        <v>0.21452884888112519</v>
      </c>
      <c r="AA709">
        <v>1.7663192917580841</v>
      </c>
      <c r="AB709">
        <v>2.3492989920153131</v>
      </c>
      <c r="AC709" s="2"/>
      <c r="AD709" s="2"/>
      <c r="AE709" s="13" t="s">
        <v>100</v>
      </c>
    </row>
    <row r="710" spans="1:31">
      <c r="A710" t="s">
        <v>1347</v>
      </c>
      <c r="B710" t="s">
        <v>1348</v>
      </c>
      <c r="C710">
        <v>0.25</v>
      </c>
      <c r="D710">
        <v>0.32</v>
      </c>
      <c r="E710">
        <v>0.25</v>
      </c>
      <c r="F710">
        <v>0.1</v>
      </c>
      <c r="G710">
        <v>0.06</v>
      </c>
      <c r="H710">
        <v>0.1</v>
      </c>
      <c r="I710">
        <v>0.34</v>
      </c>
      <c r="J710">
        <v>0.34</v>
      </c>
      <c r="K710">
        <v>0.34</v>
      </c>
      <c r="L710">
        <v>0.05</v>
      </c>
      <c r="M710">
        <v>0.03</v>
      </c>
      <c r="N710">
        <v>0.05</v>
      </c>
      <c r="O710">
        <v>41.396999999999998</v>
      </c>
      <c r="P710">
        <v>1.6E-2</v>
      </c>
      <c r="Q710">
        <v>0.314</v>
      </c>
      <c r="R710">
        <v>8.5999999999999993E-2</v>
      </c>
      <c r="S710" s="2"/>
      <c r="T710" s="2"/>
      <c r="U710">
        <v>0.16512266325727071</v>
      </c>
      <c r="V710">
        <v>4.717982226043956E-3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9.9232876712328775</v>
      </c>
      <c r="AD710">
        <v>9.23</v>
      </c>
      <c r="AE710" s="13" t="s">
        <v>115</v>
      </c>
    </row>
    <row r="711" spans="1:31">
      <c r="A711" t="s">
        <v>1349</v>
      </c>
      <c r="B711" t="s">
        <v>1348</v>
      </c>
      <c r="C711">
        <v>0.25</v>
      </c>
      <c r="D711">
        <v>0.32</v>
      </c>
      <c r="E711">
        <v>0.25</v>
      </c>
      <c r="F711">
        <v>0.1</v>
      </c>
      <c r="G711">
        <v>0.06</v>
      </c>
      <c r="H711">
        <v>0.1</v>
      </c>
      <c r="I711">
        <v>0.34</v>
      </c>
      <c r="J711">
        <v>0.34</v>
      </c>
      <c r="K711">
        <v>0.34</v>
      </c>
      <c r="L711">
        <v>0.05</v>
      </c>
      <c r="M711">
        <v>0.03</v>
      </c>
      <c r="N711">
        <v>0.05</v>
      </c>
      <c r="O711">
        <v>532.58000000000004</v>
      </c>
      <c r="P711">
        <v>3.33</v>
      </c>
      <c r="Q711">
        <v>0.34200000000000003</v>
      </c>
      <c r="R711">
        <v>5.6000000000000001E-2</v>
      </c>
      <c r="S711">
        <v>11.34</v>
      </c>
      <c r="T711">
        <v>0.57499999999999996</v>
      </c>
      <c r="U711">
        <v>0.8978855139704327</v>
      </c>
      <c r="V711">
        <v>4.4172841096562242E-2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 s="2"/>
      <c r="AD711" s="2"/>
      <c r="AE711" s="13" t="s">
        <v>115</v>
      </c>
    </row>
    <row r="712" spans="1:31">
      <c r="A712" t="s">
        <v>1350</v>
      </c>
      <c r="B712" t="s">
        <v>1351</v>
      </c>
      <c r="C712">
        <v>0.01</v>
      </c>
      <c r="D712">
        <v>0.09</v>
      </c>
      <c r="E712">
        <v>0.01</v>
      </c>
      <c r="F712">
        <v>0.06</v>
      </c>
      <c r="G712">
        <v>0.05</v>
      </c>
      <c r="H712">
        <v>0.06</v>
      </c>
      <c r="I712">
        <v>0.8</v>
      </c>
      <c r="J712">
        <v>0.73</v>
      </c>
      <c r="K712">
        <v>0.8</v>
      </c>
      <c r="L712">
        <v>0.14000000000000001</v>
      </c>
      <c r="M712">
        <v>0.05</v>
      </c>
      <c r="N712">
        <v>0.14000000000000001</v>
      </c>
      <c r="O712">
        <v>8.1351999999999993</v>
      </c>
      <c r="P712">
        <v>4.0000000000000001E-3</v>
      </c>
      <c r="Q712">
        <v>0.187</v>
      </c>
      <c r="R712">
        <v>0.1</v>
      </c>
      <c r="S712">
        <v>4.6399999999999997</v>
      </c>
      <c r="T712">
        <v>0.47</v>
      </c>
      <c r="U712">
        <v>7.2590617084075493E-2</v>
      </c>
      <c r="V712">
        <v>5.9707042306080789E-3</v>
      </c>
      <c r="W712">
        <v>3.7883375052737707E-2</v>
      </c>
      <c r="X712">
        <v>7.3553061715854306E-3</v>
      </c>
      <c r="Y712">
        <v>3.8373246281867938E-3</v>
      </c>
      <c r="Z712">
        <v>7.3408948882076885E-4</v>
      </c>
      <c r="AA712">
        <v>6.2089643446975634E-6</v>
      </c>
      <c r="AB712">
        <v>6.2318971948226529E-3</v>
      </c>
      <c r="AC712">
        <v>1.167123287671233</v>
      </c>
      <c r="AD712">
        <v>3.15</v>
      </c>
      <c r="AE712" s="13" t="s">
        <v>115</v>
      </c>
    </row>
    <row r="713" spans="1:31">
      <c r="A713" t="s">
        <v>1352</v>
      </c>
      <c r="B713" t="s">
        <v>1351</v>
      </c>
      <c r="C713">
        <v>0.01</v>
      </c>
      <c r="D713">
        <v>0.09</v>
      </c>
      <c r="E713">
        <v>0.01</v>
      </c>
      <c r="F713">
        <v>0.06</v>
      </c>
      <c r="G713">
        <v>0.05</v>
      </c>
      <c r="H713">
        <v>0.06</v>
      </c>
      <c r="I713">
        <v>0.8</v>
      </c>
      <c r="J713">
        <v>0.73</v>
      </c>
      <c r="K713">
        <v>0.8</v>
      </c>
      <c r="L713">
        <v>0.14000000000000001</v>
      </c>
      <c r="M713">
        <v>0.05</v>
      </c>
      <c r="N713">
        <v>0.14000000000000001</v>
      </c>
      <c r="O713">
        <v>32.03</v>
      </c>
      <c r="P713">
        <v>0.02</v>
      </c>
      <c r="Q713">
        <v>0.05</v>
      </c>
      <c r="R713">
        <v>0.02</v>
      </c>
      <c r="S713">
        <v>32.4</v>
      </c>
      <c r="T713">
        <v>0.6</v>
      </c>
      <c r="U713">
        <v>0.18099765902700321</v>
      </c>
      <c r="V713">
        <v>1.488744400101048E-2</v>
      </c>
      <c r="W713">
        <v>0.42467602917894282</v>
      </c>
      <c r="X713">
        <v>7.0302735395893212E-2</v>
      </c>
      <c r="Y713">
        <v>7.8643709107211624E-3</v>
      </c>
      <c r="Z713">
        <v>4.2574038012926587E-4</v>
      </c>
      <c r="AA713">
        <v>8.8391305896335254E-5</v>
      </c>
      <c r="AB713">
        <v>6.9860126012120452E-2</v>
      </c>
      <c r="AC713">
        <v>1.167123287671233</v>
      </c>
      <c r="AD713">
        <v>3.15</v>
      </c>
      <c r="AE713" s="13" t="s">
        <v>115</v>
      </c>
    </row>
    <row r="714" spans="1:31">
      <c r="A714" t="s">
        <v>1353</v>
      </c>
      <c r="B714" t="s">
        <v>1351</v>
      </c>
      <c r="C714">
        <v>0.01</v>
      </c>
      <c r="D714">
        <v>0.09</v>
      </c>
      <c r="E714">
        <v>0.01</v>
      </c>
      <c r="F714">
        <v>0.06</v>
      </c>
      <c r="G714">
        <v>0.05</v>
      </c>
      <c r="H714">
        <v>0.06</v>
      </c>
      <c r="I714">
        <v>0.8</v>
      </c>
      <c r="J714">
        <v>0.73</v>
      </c>
      <c r="K714">
        <v>0.8</v>
      </c>
      <c r="L714">
        <v>0.14000000000000001</v>
      </c>
      <c r="M714">
        <v>0.05</v>
      </c>
      <c r="N714">
        <v>0.14000000000000001</v>
      </c>
      <c r="O714">
        <v>431.7</v>
      </c>
      <c r="P714">
        <v>8.5</v>
      </c>
      <c r="Q714">
        <v>0.27</v>
      </c>
      <c r="R714">
        <v>0.05</v>
      </c>
      <c r="S714">
        <v>18.2</v>
      </c>
      <c r="T714">
        <v>0.5</v>
      </c>
      <c r="U714">
        <v>1.025076705687874</v>
      </c>
      <c r="V714">
        <v>8.5380600553125727E-2</v>
      </c>
      <c r="W714">
        <v>0.54730909783933057</v>
      </c>
      <c r="X714">
        <v>9.1698067820238996E-2</v>
      </c>
      <c r="Y714">
        <v>1.5035964226355241E-2</v>
      </c>
      <c r="Z714">
        <v>7.969661116202096E-3</v>
      </c>
      <c r="AA714">
        <v>3.5920989357071361E-3</v>
      </c>
      <c r="AB714">
        <v>9.0033531246296802E-2</v>
      </c>
      <c r="AC714">
        <v>1.167123287671233</v>
      </c>
      <c r="AD714">
        <v>3.15</v>
      </c>
      <c r="AE714" s="13" t="s">
        <v>115</v>
      </c>
    </row>
    <row r="715" spans="1:31">
      <c r="A715" t="s">
        <v>1354</v>
      </c>
      <c r="B715" t="s">
        <v>1355</v>
      </c>
      <c r="C715">
        <v>-0.31</v>
      </c>
      <c r="D715">
        <v>-0.31</v>
      </c>
      <c r="E715">
        <v>-0.31</v>
      </c>
      <c r="F715">
        <v>0.03</v>
      </c>
      <c r="G715">
        <v>0.09</v>
      </c>
      <c r="H715">
        <v>0.03</v>
      </c>
      <c r="I715">
        <v>2.3199999999999998</v>
      </c>
      <c r="J715">
        <v>1.54</v>
      </c>
      <c r="K715">
        <v>2.3199999999999998</v>
      </c>
      <c r="L715">
        <v>0.23</v>
      </c>
      <c r="M715">
        <v>0.05</v>
      </c>
      <c r="N715">
        <v>0.23</v>
      </c>
      <c r="O715">
        <v>124.6</v>
      </c>
      <c r="P715">
        <v>0</v>
      </c>
      <c r="Q715">
        <v>0.23</v>
      </c>
      <c r="R715">
        <v>0</v>
      </c>
      <c r="S715">
        <v>287.5</v>
      </c>
      <c r="T715">
        <v>0.04</v>
      </c>
      <c r="U715">
        <v>0.64475204840385048</v>
      </c>
      <c r="V715">
        <v>4.018020011792111E-2</v>
      </c>
      <c r="W715">
        <v>11.977619008945121</v>
      </c>
      <c r="X715">
        <v>1.4928635891979991</v>
      </c>
      <c r="Y715">
        <v>1.666451340374973E-3</v>
      </c>
      <c r="Z715">
        <v>0</v>
      </c>
      <c r="AA715">
        <v>0</v>
      </c>
      <c r="AB715">
        <v>1.4928626590859131</v>
      </c>
      <c r="AC715">
        <v>2.8082191780821919</v>
      </c>
      <c r="AD715">
        <v>23.7</v>
      </c>
      <c r="AE715" s="13" t="s">
        <v>1525</v>
      </c>
    </row>
    <row r="716" spans="1:31">
      <c r="A716" t="s">
        <v>1356</v>
      </c>
      <c r="B716" t="s">
        <v>1357</v>
      </c>
      <c r="C716">
        <v>0.25</v>
      </c>
      <c r="D716">
        <v>0.25</v>
      </c>
      <c r="E716">
        <v>0.25</v>
      </c>
      <c r="F716">
        <v>0.04</v>
      </c>
      <c r="G716">
        <v>0.04</v>
      </c>
      <c r="H716">
        <v>0.04</v>
      </c>
      <c r="I716">
        <v>0.94</v>
      </c>
      <c r="J716">
        <v>0.93</v>
      </c>
      <c r="K716">
        <v>0.94</v>
      </c>
      <c r="L716">
        <v>7.0000000000000007E-2</v>
      </c>
      <c r="M716">
        <v>7.0000000000000007E-2</v>
      </c>
      <c r="N716">
        <v>7.0000000000000007E-2</v>
      </c>
      <c r="O716">
        <v>28.125</v>
      </c>
      <c r="P716">
        <v>1.9E-2</v>
      </c>
      <c r="Q716">
        <v>0.14000000000000001</v>
      </c>
      <c r="R716">
        <v>7.0000000000000007E-2</v>
      </c>
      <c r="S716">
        <v>30.5</v>
      </c>
      <c r="T716">
        <v>1.6</v>
      </c>
      <c r="U716">
        <v>0.18227754403292359</v>
      </c>
      <c r="V716">
        <v>4.1705557630231926E-3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 s="2"/>
      <c r="AD716" s="2"/>
      <c r="AE716" s="13" t="s">
        <v>422</v>
      </c>
    </row>
    <row r="717" spans="1:31">
      <c r="A717" t="s">
        <v>1358</v>
      </c>
      <c r="B717" t="s">
        <v>1357</v>
      </c>
      <c r="C717">
        <v>0.25</v>
      </c>
      <c r="D717">
        <v>0.25</v>
      </c>
      <c r="E717">
        <v>0.25</v>
      </c>
      <c r="F717">
        <v>0.04</v>
      </c>
      <c r="G717">
        <v>0.04</v>
      </c>
      <c r="H717">
        <v>0.04</v>
      </c>
      <c r="I717">
        <v>0.94</v>
      </c>
      <c r="J717">
        <v>0.93</v>
      </c>
      <c r="K717">
        <v>0.94</v>
      </c>
      <c r="L717">
        <v>7.0000000000000007E-2</v>
      </c>
      <c r="M717">
        <v>7.0000000000000007E-2</v>
      </c>
      <c r="N717">
        <v>7.0000000000000007E-2</v>
      </c>
      <c r="O717">
        <v>67.3</v>
      </c>
      <c r="P717">
        <v>0.08</v>
      </c>
      <c r="Q717">
        <v>0.12</v>
      </c>
      <c r="R717">
        <v>0.04</v>
      </c>
      <c r="S717">
        <v>41.5</v>
      </c>
      <c r="T717">
        <v>1.9</v>
      </c>
      <c r="U717">
        <v>0.32609804144853721</v>
      </c>
      <c r="V717">
        <v>7.464233970030665E-3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 s="2"/>
      <c r="AD717" s="2"/>
      <c r="AE717" s="13" t="s">
        <v>422</v>
      </c>
    </row>
    <row r="718" spans="1:31">
      <c r="A718" t="s">
        <v>1359</v>
      </c>
      <c r="B718" t="s">
        <v>1360</v>
      </c>
      <c r="C718">
        <v>0.12</v>
      </c>
      <c r="D718">
        <v>0.16</v>
      </c>
      <c r="E718">
        <v>0.12</v>
      </c>
      <c r="F718">
        <v>0.03</v>
      </c>
      <c r="G718">
        <v>0.1</v>
      </c>
      <c r="H718">
        <v>0.03</v>
      </c>
      <c r="I718">
        <v>1.98</v>
      </c>
      <c r="J718">
        <v>2.5</v>
      </c>
      <c r="K718">
        <v>1.98</v>
      </c>
      <c r="L718">
        <v>0.24</v>
      </c>
      <c r="M718">
        <v>0.21</v>
      </c>
      <c r="N718">
        <v>0.24</v>
      </c>
      <c r="O718">
        <v>1084.5</v>
      </c>
      <c r="P718">
        <v>23.2</v>
      </c>
      <c r="Q718">
        <v>0.13</v>
      </c>
      <c r="R718">
        <v>0.05</v>
      </c>
      <c r="S718">
        <v>64.900000000000006</v>
      </c>
      <c r="T718">
        <v>2.4</v>
      </c>
      <c r="U718">
        <v>2.6212061831344662</v>
      </c>
      <c r="V718">
        <v>0.16282108077381771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 s="2"/>
      <c r="AD718" s="2"/>
      <c r="AE718" s="13" t="s">
        <v>1525</v>
      </c>
    </row>
    <row r="719" spans="1:31">
      <c r="A719" t="s">
        <v>1362</v>
      </c>
      <c r="B719" t="s">
        <v>1363</v>
      </c>
      <c r="C719">
        <v>0.17</v>
      </c>
      <c r="D719">
        <v>0.15</v>
      </c>
      <c r="E719">
        <v>0.17</v>
      </c>
      <c r="F719">
        <v>0.03</v>
      </c>
      <c r="G719">
        <v>0.08</v>
      </c>
      <c r="H719">
        <v>0.03</v>
      </c>
      <c r="I719">
        <v>1.95</v>
      </c>
      <c r="J719">
        <v>2.41</v>
      </c>
      <c r="K719">
        <v>1.95</v>
      </c>
      <c r="L719">
        <v>0.22</v>
      </c>
      <c r="M719">
        <v>0.16</v>
      </c>
      <c r="N719">
        <v>0.22</v>
      </c>
      <c r="O719">
        <v>2592.5</v>
      </c>
      <c r="P719">
        <v>116.1</v>
      </c>
      <c r="Q719">
        <v>0.59</v>
      </c>
      <c r="R719">
        <v>0.04</v>
      </c>
      <c r="S719">
        <v>113.2</v>
      </c>
      <c r="T719">
        <v>4</v>
      </c>
      <c r="U719">
        <v>4.731770786562028</v>
      </c>
      <c r="V719">
        <v>0.3252052666875942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 s="2"/>
      <c r="AD719" s="2"/>
      <c r="AE719" s="13" t="s">
        <v>1525</v>
      </c>
    </row>
    <row r="720" spans="1:31">
      <c r="A720" t="s">
        <v>1365</v>
      </c>
      <c r="B720" t="s">
        <v>1366</v>
      </c>
      <c r="C720">
        <v>-0.01</v>
      </c>
      <c r="D720">
        <v>0</v>
      </c>
      <c r="E720">
        <v>-0.01</v>
      </c>
      <c r="F720">
        <v>0.03</v>
      </c>
      <c r="G720">
        <v>0.1</v>
      </c>
      <c r="H720">
        <v>0.03</v>
      </c>
      <c r="I720">
        <v>1.6</v>
      </c>
      <c r="J720">
        <v>1.63</v>
      </c>
      <c r="K720">
        <v>1.6</v>
      </c>
      <c r="L720">
        <v>0.18</v>
      </c>
      <c r="M720">
        <v>0.22</v>
      </c>
      <c r="N720">
        <v>0.18</v>
      </c>
      <c r="O720">
        <v>88.9</v>
      </c>
      <c r="P720">
        <v>0.1</v>
      </c>
      <c r="Q720">
        <v>0.05</v>
      </c>
      <c r="R720">
        <v>0.04</v>
      </c>
      <c r="S720">
        <v>45.45</v>
      </c>
      <c r="T720">
        <v>1.6</v>
      </c>
      <c r="U720">
        <v>0.45424653863290898</v>
      </c>
      <c r="V720">
        <v>2.6835290977474269E-2</v>
      </c>
      <c r="W720">
        <v>1.353370325309877</v>
      </c>
      <c r="X720">
        <v>0.15991568186431271</v>
      </c>
      <c r="Y720">
        <v>0</v>
      </c>
      <c r="Z720">
        <v>2.7135244617741902E-3</v>
      </c>
      <c r="AA720">
        <v>5.0745044068611846E-4</v>
      </c>
      <c r="AB720">
        <v>0.15989185277922599</v>
      </c>
      <c r="AC720">
        <v>4.1726027397260266</v>
      </c>
      <c r="AD720">
        <v>9.4</v>
      </c>
      <c r="AE720" s="13" t="s">
        <v>1525</v>
      </c>
    </row>
    <row r="721" spans="1:31">
      <c r="A721" t="s">
        <v>1367</v>
      </c>
      <c r="B721" t="s">
        <v>1366</v>
      </c>
      <c r="C721">
        <v>-0.01</v>
      </c>
      <c r="D721">
        <v>0</v>
      </c>
      <c r="E721">
        <v>-0.01</v>
      </c>
      <c r="F721">
        <v>0.03</v>
      </c>
      <c r="G721">
        <v>0.1</v>
      </c>
      <c r="H721">
        <v>0.03</v>
      </c>
      <c r="I721">
        <v>1.6</v>
      </c>
      <c r="J721">
        <v>1.63</v>
      </c>
      <c r="K721">
        <v>1.6</v>
      </c>
      <c r="L721">
        <v>0.18</v>
      </c>
      <c r="M721">
        <v>0.22</v>
      </c>
      <c r="N721">
        <v>0.18</v>
      </c>
      <c r="O721">
        <v>2131.8000000000002</v>
      </c>
      <c r="P721">
        <v>88.3</v>
      </c>
      <c r="Q721">
        <v>0.17</v>
      </c>
      <c r="R721">
        <v>0.06</v>
      </c>
      <c r="S721">
        <v>69</v>
      </c>
      <c r="T721">
        <v>3.3</v>
      </c>
      <c r="U721">
        <v>3.777357513989267</v>
      </c>
      <c r="V721">
        <v>0.24631093882583721</v>
      </c>
      <c r="W721">
        <v>5.8395327836982123</v>
      </c>
      <c r="X721">
        <v>0.6973005983027607</v>
      </c>
      <c r="Y721">
        <v>0</v>
      </c>
      <c r="Z721">
        <v>6.1335840174772713E-2</v>
      </c>
      <c r="AA721">
        <v>8.06252532758783E-2</v>
      </c>
      <c r="AB721">
        <v>0.68990260735675091</v>
      </c>
      <c r="AC721" s="2"/>
      <c r="AD721" s="2"/>
      <c r="AE721" s="13" t="s">
        <v>1525</v>
      </c>
    </row>
    <row r="722" spans="1:31">
      <c r="A722" t="s">
        <v>1368</v>
      </c>
      <c r="B722" t="s">
        <v>1369</v>
      </c>
      <c r="C722">
        <v>0.08</v>
      </c>
      <c r="D722">
        <v>6.5000000000000002E-2</v>
      </c>
      <c r="E722">
        <v>0.08</v>
      </c>
      <c r="F722">
        <v>0.01</v>
      </c>
      <c r="G722">
        <v>6.9999999999999993E-3</v>
      </c>
      <c r="H722">
        <v>0.01</v>
      </c>
      <c r="I722">
        <v>1.05</v>
      </c>
      <c r="J722">
        <v>1.05</v>
      </c>
      <c r="K722">
        <v>1.05</v>
      </c>
      <c r="L722">
        <v>0.09</v>
      </c>
      <c r="M722">
        <v>0.01</v>
      </c>
      <c r="N722">
        <v>0.09</v>
      </c>
      <c r="O722">
        <v>1.8371999999999999</v>
      </c>
      <c r="P722">
        <v>0</v>
      </c>
      <c r="Q722">
        <v>0.41</v>
      </c>
      <c r="R722">
        <v>0</v>
      </c>
      <c r="S722">
        <v>2</v>
      </c>
      <c r="T722">
        <v>0.01</v>
      </c>
      <c r="U722">
        <v>3.0501068649125641E-2</v>
      </c>
      <c r="V722">
        <v>6.3543893019011742E-4</v>
      </c>
      <c r="W722">
        <v>1.18524065840285E-2</v>
      </c>
      <c r="X722">
        <v>4.9739328705372524E-4</v>
      </c>
      <c r="Y722">
        <v>5.9262032920142492E-5</v>
      </c>
      <c r="Z722">
        <v>0</v>
      </c>
      <c r="AA722">
        <v>0</v>
      </c>
      <c r="AB722">
        <v>4.9385027433452081E-4</v>
      </c>
      <c r="AC722" s="2"/>
      <c r="AD722" s="2"/>
      <c r="AE722" s="13" t="s">
        <v>1525</v>
      </c>
    </row>
    <row r="723" spans="1:31">
      <c r="A723" t="s">
        <v>1371</v>
      </c>
      <c r="B723" t="s">
        <v>1369</v>
      </c>
      <c r="C723">
        <v>0.08</v>
      </c>
      <c r="D723">
        <v>6.5000000000000002E-2</v>
      </c>
      <c r="E723">
        <v>0.08</v>
      </c>
      <c r="F723">
        <v>0.01</v>
      </c>
      <c r="G723">
        <v>6.9999999999999993E-3</v>
      </c>
      <c r="H723">
        <v>0.01</v>
      </c>
      <c r="I723">
        <v>1.05</v>
      </c>
      <c r="J723">
        <v>1.05</v>
      </c>
      <c r="K723">
        <v>1.05</v>
      </c>
      <c r="L723">
        <v>0.09</v>
      </c>
      <c r="M723">
        <v>0.01</v>
      </c>
      <c r="N723">
        <v>0.09</v>
      </c>
      <c r="O723">
        <v>194</v>
      </c>
      <c r="P723">
        <v>0</v>
      </c>
      <c r="Q723">
        <v>0.04</v>
      </c>
      <c r="R723">
        <v>0</v>
      </c>
      <c r="S723">
        <v>3.3</v>
      </c>
      <c r="T723">
        <v>0.01</v>
      </c>
      <c r="U723">
        <v>0.68141535836908207</v>
      </c>
      <c r="V723">
        <v>1.419615329935588E-2</v>
      </c>
      <c r="W723">
        <v>0.10126413104869419</v>
      </c>
      <c r="X723">
        <v>4.2304826593730282E-3</v>
      </c>
      <c r="Y723">
        <v>3.068610031778612E-4</v>
      </c>
      <c r="Z723">
        <v>0</v>
      </c>
      <c r="AA723">
        <v>0</v>
      </c>
      <c r="AB723">
        <v>4.2193387936955906E-3</v>
      </c>
      <c r="AC723" s="2"/>
      <c r="AD723" s="2"/>
      <c r="AE723" s="13" t="s">
        <v>1525</v>
      </c>
    </row>
    <row r="724" spans="1:31">
      <c r="A724" t="s">
        <v>1372</v>
      </c>
      <c r="B724" t="s">
        <v>1373</v>
      </c>
      <c r="C724">
        <v>0.2</v>
      </c>
      <c r="D724">
        <v>0.2</v>
      </c>
      <c r="E724">
        <v>0.2</v>
      </c>
      <c r="F724">
        <v>0.05</v>
      </c>
      <c r="G724">
        <v>0.13</v>
      </c>
      <c r="H724">
        <v>0.05</v>
      </c>
      <c r="I724">
        <v>1.44</v>
      </c>
      <c r="J724">
        <v>1.74</v>
      </c>
      <c r="K724">
        <v>1.44</v>
      </c>
      <c r="L724">
        <v>0.23</v>
      </c>
      <c r="M724">
        <v>0.21</v>
      </c>
      <c r="N724">
        <v>0.23</v>
      </c>
      <c r="O724">
        <v>822.3</v>
      </c>
      <c r="P724">
        <v>16.8</v>
      </c>
      <c r="Q724">
        <v>7.0000000000000007E-2</v>
      </c>
      <c r="R724">
        <v>7.0000000000000007E-2</v>
      </c>
      <c r="S724">
        <v>36.5</v>
      </c>
      <c r="T724">
        <v>2.7</v>
      </c>
      <c r="U724">
        <v>2.0470126134387732</v>
      </c>
      <c r="V724">
        <v>0.1242924658658241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 s="2"/>
      <c r="AD724" s="2"/>
      <c r="AE724" s="13" t="s">
        <v>1525</v>
      </c>
    </row>
    <row r="725" spans="1:31">
      <c r="A725" t="s">
        <v>1374</v>
      </c>
      <c r="B725" t="s">
        <v>1375</v>
      </c>
      <c r="C725">
        <v>-0.13</v>
      </c>
      <c r="D725">
        <v>0.15</v>
      </c>
      <c r="E725">
        <v>-0.13</v>
      </c>
      <c r="F725">
        <v>0.13</v>
      </c>
      <c r="G725">
        <v>0.2</v>
      </c>
      <c r="H725">
        <v>0.13</v>
      </c>
      <c r="I725">
        <v>1.0900000000000001</v>
      </c>
      <c r="J725">
        <v>1.4</v>
      </c>
      <c r="K725">
        <v>1.0900000000000001</v>
      </c>
      <c r="L725">
        <v>0.34</v>
      </c>
      <c r="M725">
        <v>0.2</v>
      </c>
      <c r="N725">
        <v>0.34</v>
      </c>
      <c r="O725">
        <v>510.72</v>
      </c>
      <c r="P725">
        <v>7.0000000000000007E-2</v>
      </c>
      <c r="Q725">
        <v>0.71299999999999997</v>
      </c>
      <c r="R725">
        <v>8.0000000000000002E-3</v>
      </c>
      <c r="S725">
        <v>307.60000000000002</v>
      </c>
      <c r="T725">
        <v>2.2999999999999998</v>
      </c>
      <c r="U725">
        <v>1.3764425568910099</v>
      </c>
      <c r="V725">
        <v>0.1379893212798026</v>
      </c>
      <c r="W725">
        <v>10.26745225342068</v>
      </c>
      <c r="X725">
        <v>2.060882329295775</v>
      </c>
      <c r="Y725">
        <v>7.6772237265499227E-2</v>
      </c>
      <c r="Z725">
        <v>5.7923808475976668E-2</v>
      </c>
      <c r="AA725">
        <v>5.959739296928318E-4</v>
      </c>
      <c r="AB725">
        <v>2.058637043292368</v>
      </c>
      <c r="AC725" s="2"/>
      <c r="AD725" s="2"/>
      <c r="AE725" s="13" t="s">
        <v>25</v>
      </c>
    </row>
    <row r="726" spans="1:31">
      <c r="A726" t="s">
        <v>1376</v>
      </c>
      <c r="B726" t="s">
        <v>1377</v>
      </c>
      <c r="C726">
        <v>0.22</v>
      </c>
      <c r="D726">
        <v>0.4</v>
      </c>
      <c r="E726">
        <v>0.22</v>
      </c>
      <c r="F726">
        <v>0.2</v>
      </c>
      <c r="G726">
        <v>0.1</v>
      </c>
      <c r="H726">
        <v>0.2</v>
      </c>
      <c r="I726">
        <v>0.38</v>
      </c>
      <c r="J726">
        <v>0.49</v>
      </c>
      <c r="K726">
        <v>0.38</v>
      </c>
      <c r="L726">
        <v>0.05</v>
      </c>
      <c r="M726">
        <v>0.05</v>
      </c>
      <c r="N726">
        <v>0.05</v>
      </c>
      <c r="O726">
        <v>111.7</v>
      </c>
      <c r="P726">
        <v>0.7</v>
      </c>
      <c r="Q726">
        <v>0.28999999999999998</v>
      </c>
      <c r="R726">
        <v>0.02</v>
      </c>
      <c r="S726" s="2"/>
      <c r="T726" s="2"/>
      <c r="U726">
        <v>0.35801858006782522</v>
      </c>
      <c r="V726">
        <v>1.226901961490952E-2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0.48767123287671232</v>
      </c>
      <c r="AD726">
        <v>3.9</v>
      </c>
      <c r="AE726" s="13" t="s">
        <v>115</v>
      </c>
    </row>
    <row r="727" spans="1:31">
      <c r="A727" t="s">
        <v>1378</v>
      </c>
      <c r="B727" t="s">
        <v>1379</v>
      </c>
      <c r="C727">
        <v>-0.08</v>
      </c>
      <c r="D727">
        <v>-0.15</v>
      </c>
      <c r="E727">
        <v>-0.08</v>
      </c>
      <c r="F727">
        <v>0.02</v>
      </c>
      <c r="G727">
        <v>0.08</v>
      </c>
      <c r="H727">
        <v>0.02</v>
      </c>
      <c r="I727">
        <v>1.71</v>
      </c>
      <c r="J727">
        <v>1.17</v>
      </c>
      <c r="K727">
        <v>1.71</v>
      </c>
      <c r="L727">
        <v>0.21</v>
      </c>
      <c r="M727">
        <v>0.3</v>
      </c>
      <c r="N727">
        <v>0.21</v>
      </c>
      <c r="O727">
        <v>1560</v>
      </c>
      <c r="P727">
        <v>54</v>
      </c>
      <c r="Q727">
        <v>0.16</v>
      </c>
      <c r="R727">
        <v>0.06</v>
      </c>
      <c r="S727">
        <v>87.4</v>
      </c>
      <c r="T727">
        <v>6.4</v>
      </c>
      <c r="U727">
        <v>3.307066180378893</v>
      </c>
      <c r="V727">
        <v>0.21967817699294559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 s="2"/>
      <c r="AD727" s="2"/>
      <c r="AE727" s="13" t="s">
        <v>1525</v>
      </c>
    </row>
    <row r="728" spans="1:31">
      <c r="A728" t="s">
        <v>1380</v>
      </c>
      <c r="B728" t="s">
        <v>1381</v>
      </c>
      <c r="C728">
        <v>0.23</v>
      </c>
      <c r="D728">
        <v>0.23</v>
      </c>
      <c r="E728">
        <v>0.23</v>
      </c>
      <c r="F728">
        <v>0.05</v>
      </c>
      <c r="G728">
        <v>0.05</v>
      </c>
      <c r="H728">
        <v>0.05</v>
      </c>
      <c r="I728">
        <v>0.94</v>
      </c>
      <c r="J728">
        <v>0.95</v>
      </c>
      <c r="K728">
        <v>0.94</v>
      </c>
      <c r="L728">
        <v>0.08</v>
      </c>
      <c r="M728">
        <v>0.03</v>
      </c>
      <c r="N728">
        <v>0.08</v>
      </c>
      <c r="O728">
        <v>5.0505000000000004</v>
      </c>
      <c r="P728">
        <v>1.5E-3</v>
      </c>
      <c r="Q728">
        <v>2.4E-2</v>
      </c>
      <c r="R728">
        <v>1.4E-2</v>
      </c>
      <c r="S728">
        <v>130.9</v>
      </c>
      <c r="T728">
        <v>1.7</v>
      </c>
      <c r="U728">
        <v>5.645949099961408E-2</v>
      </c>
      <c r="V728">
        <v>1.4015213112838929E-3</v>
      </c>
      <c r="W728">
        <v>1.059793822773937</v>
      </c>
      <c r="X728">
        <v>5.438560068592075E-2</v>
      </c>
      <c r="Y728">
        <v>1.376355613992126E-2</v>
      </c>
      <c r="Z728">
        <v>3.5629595091977268E-4</v>
      </c>
      <c r="AA728">
        <v>1.049196933743132E-4</v>
      </c>
      <c r="AB728">
        <v>5.2613877726365693E-2</v>
      </c>
      <c r="AC728">
        <v>0.39945205479452062</v>
      </c>
      <c r="AD728">
        <v>5.97</v>
      </c>
      <c r="AE728" s="13" t="s">
        <v>499</v>
      </c>
    </row>
    <row r="729" spans="1:31">
      <c r="A729" t="s">
        <v>1382</v>
      </c>
      <c r="B729" t="s">
        <v>1383</v>
      </c>
      <c r="C729">
        <v>0.27</v>
      </c>
      <c r="D729">
        <v>0.28999999999999998</v>
      </c>
      <c r="E729">
        <v>0.27</v>
      </c>
      <c r="F729">
        <v>0.04</v>
      </c>
      <c r="G729">
        <v>0.13</v>
      </c>
      <c r="H729">
        <v>0.04</v>
      </c>
      <c r="I729">
        <v>1.61</v>
      </c>
      <c r="J729">
        <v>1.93</v>
      </c>
      <c r="K729">
        <v>1.61</v>
      </c>
      <c r="L729">
        <v>0.2</v>
      </c>
      <c r="M729">
        <v>0.11</v>
      </c>
      <c r="N729">
        <v>0.2</v>
      </c>
      <c r="O729">
        <v>1058.8</v>
      </c>
      <c r="P729">
        <v>6.7</v>
      </c>
      <c r="Q729">
        <v>0.61</v>
      </c>
      <c r="R729">
        <v>0.03</v>
      </c>
      <c r="S729">
        <v>320.10000000000002</v>
      </c>
      <c r="T729">
        <v>18.399999999999999</v>
      </c>
      <c r="U729">
        <v>2.3937378130660729</v>
      </c>
      <c r="V729">
        <v>0.13743623301897481</v>
      </c>
      <c r="W729">
        <v>17.613166965381598</v>
      </c>
      <c r="X729">
        <v>2.081677093054314</v>
      </c>
      <c r="Y729">
        <v>0</v>
      </c>
      <c r="Z729">
        <v>0.51333166979850819</v>
      </c>
      <c r="AA729">
        <v>3.7151561096857057E-2</v>
      </c>
      <c r="AB729">
        <v>2.017049795626523</v>
      </c>
      <c r="AC729">
        <v>4.1643835616438354</v>
      </c>
      <c r="AD729">
        <v>10.1</v>
      </c>
      <c r="AE729" s="13" t="s">
        <v>1525</v>
      </c>
    </row>
    <row r="730" spans="1:31">
      <c r="A730" t="s">
        <v>1384</v>
      </c>
      <c r="B730" t="s">
        <v>1385</v>
      </c>
      <c r="C730">
        <v>0.19</v>
      </c>
      <c r="D730">
        <v>0.25</v>
      </c>
      <c r="E730">
        <v>0.19</v>
      </c>
      <c r="F730">
        <v>0.02</v>
      </c>
      <c r="H730">
        <v>0.02</v>
      </c>
      <c r="I730">
        <v>1.1599999999999999</v>
      </c>
      <c r="J730">
        <v>1.1100000000000001</v>
      </c>
      <c r="K730">
        <v>1.1599999999999999</v>
      </c>
      <c r="L730">
        <v>0.1</v>
      </c>
      <c r="M730">
        <v>7.0000000000000007E-2</v>
      </c>
      <c r="N730">
        <v>0.1</v>
      </c>
      <c r="O730">
        <v>320.10000000000002</v>
      </c>
      <c r="P730">
        <v>2.1</v>
      </c>
      <c r="Q730">
        <v>0.161</v>
      </c>
      <c r="R730">
        <v>6.9000000000000006E-2</v>
      </c>
      <c r="S730">
        <v>57.1</v>
      </c>
      <c r="T730">
        <v>5.2</v>
      </c>
      <c r="U730">
        <v>0.9249990450138118</v>
      </c>
      <c r="V730">
        <v>2.19547451660288E-2</v>
      </c>
      <c r="W730">
        <v>2.049895707091832</v>
      </c>
      <c r="X730">
        <v>0.21298476931066321</v>
      </c>
      <c r="Y730">
        <v>0.18668051973515809</v>
      </c>
      <c r="Z730">
        <v>3.8053959474776973E-2</v>
      </c>
      <c r="AA730">
        <v>5.1901806762562931E-3</v>
      </c>
      <c r="AB730">
        <v>9.5067626995563231E-2</v>
      </c>
      <c r="AC730" s="2"/>
      <c r="AD730" s="2"/>
      <c r="AE730" s="13" t="s">
        <v>292</v>
      </c>
    </row>
    <row r="731" spans="1:31" s="7" customFormat="1">
      <c r="A731" s="7" t="s">
        <v>1386</v>
      </c>
      <c r="B731" s="7" t="s">
        <v>1387</v>
      </c>
      <c r="C731" s="7">
        <v>0.09</v>
      </c>
      <c r="E731" s="7">
        <v>0.09</v>
      </c>
      <c r="F731" s="7">
        <v>0.09</v>
      </c>
      <c r="H731" s="7">
        <v>0.09</v>
      </c>
      <c r="U731" s="7">
        <v>0</v>
      </c>
      <c r="W731" s="7">
        <v>0</v>
      </c>
      <c r="Y731" s="7">
        <v>0</v>
      </c>
      <c r="Z731" s="7">
        <v>0</v>
      </c>
      <c r="AE731" s="11" t="s">
        <v>1388</v>
      </c>
    </row>
    <row r="732" spans="1:31">
      <c r="A732" t="s">
        <v>1389</v>
      </c>
      <c r="B732" t="s">
        <v>1390</v>
      </c>
      <c r="C732">
        <v>0.11</v>
      </c>
      <c r="D732">
        <v>0.14000000000000001</v>
      </c>
      <c r="E732">
        <v>0.11</v>
      </c>
      <c r="F732">
        <v>0.03</v>
      </c>
      <c r="G732">
        <v>0.05</v>
      </c>
      <c r="H732">
        <v>0.03</v>
      </c>
      <c r="I732">
        <v>1.56</v>
      </c>
      <c r="J732">
        <v>1.51</v>
      </c>
      <c r="K732">
        <v>1.56</v>
      </c>
      <c r="L732">
        <v>0.17</v>
      </c>
      <c r="M732">
        <v>0.2</v>
      </c>
      <c r="N732">
        <v>0.17</v>
      </c>
      <c r="O732">
        <v>1251</v>
      </c>
      <c r="P732">
        <v>15</v>
      </c>
      <c r="Q732">
        <v>0.19</v>
      </c>
      <c r="R732">
        <v>0.1</v>
      </c>
      <c r="S732">
        <v>27.3</v>
      </c>
      <c r="T732">
        <v>1.3</v>
      </c>
      <c r="U732">
        <v>2.70484172976091</v>
      </c>
      <c r="V732">
        <v>0.100431676705587</v>
      </c>
      <c r="W732">
        <v>1.95591783586969</v>
      </c>
      <c r="X732">
        <v>0.1705022284178645</v>
      </c>
      <c r="Y732">
        <v>9.3138944565223286E-2</v>
      </c>
      <c r="Z732">
        <v>1.217015542318918E-2</v>
      </c>
      <c r="AA732">
        <v>7.5227609071911146E-3</v>
      </c>
      <c r="AB732">
        <v>0.1420965949136099</v>
      </c>
      <c r="AC732">
        <v>9.1863013698630134</v>
      </c>
      <c r="AD732">
        <v>4.8</v>
      </c>
      <c r="AE732" s="13" t="s">
        <v>28</v>
      </c>
    </row>
    <row r="733" spans="1:31">
      <c r="A733" t="s">
        <v>1391</v>
      </c>
      <c r="B733" t="s">
        <v>1392</v>
      </c>
      <c r="D733">
        <v>-0.86</v>
      </c>
      <c r="G733" s="2"/>
      <c r="J733">
        <v>0.28100000000000003</v>
      </c>
      <c r="M733">
        <v>1.4E-2</v>
      </c>
      <c r="O733">
        <v>48.616000000000007</v>
      </c>
      <c r="P733">
        <v>3.5999999999999997E-2</v>
      </c>
      <c r="Q733">
        <v>0.21</v>
      </c>
      <c r="R733">
        <v>0.11</v>
      </c>
      <c r="S733" s="2"/>
      <c r="T733" s="2"/>
      <c r="U733">
        <v>0</v>
      </c>
      <c r="W733">
        <v>0</v>
      </c>
      <c r="Y733">
        <v>0</v>
      </c>
      <c r="Z733">
        <v>0</v>
      </c>
      <c r="AA733">
        <v>0</v>
      </c>
      <c r="AC733">
        <v>10.08767123287671</v>
      </c>
      <c r="AD733">
        <v>0.65</v>
      </c>
      <c r="AE733" s="18"/>
    </row>
    <row r="734" spans="1:31">
      <c r="A734" t="s">
        <v>1393</v>
      </c>
      <c r="B734" t="s">
        <v>1392</v>
      </c>
      <c r="D734">
        <v>-0.86</v>
      </c>
      <c r="G734" s="2"/>
      <c r="J734">
        <v>0.28100000000000003</v>
      </c>
      <c r="M734">
        <v>1.4E-2</v>
      </c>
      <c r="O734">
        <v>121.54</v>
      </c>
      <c r="P734">
        <v>0.25</v>
      </c>
      <c r="Q734">
        <v>0.23</v>
      </c>
      <c r="R734">
        <v>0.12</v>
      </c>
      <c r="S734" s="2"/>
      <c r="T734" s="2"/>
      <c r="U734">
        <v>0</v>
      </c>
      <c r="W734">
        <v>0</v>
      </c>
      <c r="Y734">
        <v>0</v>
      </c>
      <c r="Z734">
        <v>0</v>
      </c>
      <c r="AA734">
        <v>0</v>
      </c>
      <c r="AC734">
        <v>10.08767123287671</v>
      </c>
      <c r="AD734">
        <v>0.65</v>
      </c>
      <c r="AE734" s="18"/>
    </row>
    <row r="735" spans="1:31">
      <c r="A735" t="s">
        <v>1394</v>
      </c>
      <c r="B735" t="s">
        <v>1395</v>
      </c>
      <c r="C735">
        <v>-0.02</v>
      </c>
      <c r="E735">
        <v>-0.02</v>
      </c>
      <c r="F735">
        <v>0.06</v>
      </c>
      <c r="H735">
        <v>0.06</v>
      </c>
      <c r="I735">
        <v>1.31</v>
      </c>
      <c r="K735">
        <v>1.31</v>
      </c>
      <c r="L735">
        <v>0.12</v>
      </c>
      <c r="N735">
        <v>0.12</v>
      </c>
      <c r="O735">
        <v>2.9895933000000001</v>
      </c>
      <c r="P735">
        <v>4.8999999999999997E-6</v>
      </c>
      <c r="Q735">
        <v>0.03</v>
      </c>
      <c r="R735">
        <v>1.8499999999999999E-2</v>
      </c>
      <c r="S735" s="2"/>
      <c r="T735" s="2"/>
      <c r="U735">
        <v>4.388704565597578E-2</v>
      </c>
      <c r="V735">
        <v>1.04492965957599E-3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 s="2"/>
      <c r="AD735" s="2"/>
      <c r="AE735" s="13" t="s">
        <v>327</v>
      </c>
    </row>
    <row r="736" spans="1:31">
      <c r="A736" t="s">
        <v>1396</v>
      </c>
      <c r="B736" t="s">
        <v>1397</v>
      </c>
      <c r="C736">
        <v>-0.22</v>
      </c>
      <c r="D736">
        <v>-0.27</v>
      </c>
      <c r="E736">
        <v>-0.22</v>
      </c>
      <c r="F736">
        <v>0.06</v>
      </c>
      <c r="G736">
        <v>0.06</v>
      </c>
      <c r="H736">
        <v>0.06</v>
      </c>
      <c r="I736">
        <v>1.1499999999999999</v>
      </c>
      <c r="J736">
        <v>1.1259999999999999</v>
      </c>
      <c r="K736">
        <v>1.1499999999999999</v>
      </c>
      <c r="L736">
        <v>0.12</v>
      </c>
      <c r="M736">
        <v>5.8000000000000003E-2</v>
      </c>
      <c r="N736">
        <v>0.12</v>
      </c>
      <c r="O736">
        <v>1276</v>
      </c>
      <c r="P736">
        <v>74</v>
      </c>
      <c r="Q736">
        <v>0.21</v>
      </c>
      <c r="R736">
        <v>0.04</v>
      </c>
      <c r="S736">
        <v>65.7</v>
      </c>
      <c r="T736">
        <v>2.5</v>
      </c>
      <c r="U736">
        <v>2.4409236414543529</v>
      </c>
      <c r="V736">
        <v>0.1158858412554782</v>
      </c>
      <c r="W736">
        <v>3.8485454693611318</v>
      </c>
      <c r="X736">
        <v>0.25515121816095587</v>
      </c>
      <c r="Y736">
        <v>0.14644389152820139</v>
      </c>
      <c r="Z736">
        <v>3.2128248609166062E-3</v>
      </c>
      <c r="AA736">
        <v>7.7413270935425132E-2</v>
      </c>
      <c r="AB736">
        <v>0.19404430937955289</v>
      </c>
      <c r="AC736">
        <v>1.394520547945205</v>
      </c>
      <c r="AD736">
        <v>2.2000000000000002</v>
      </c>
      <c r="AE736" s="13" t="s">
        <v>137</v>
      </c>
    </row>
    <row r="737" spans="1:31">
      <c r="A737" t="s">
        <v>1398</v>
      </c>
      <c r="B737" t="s">
        <v>1399</v>
      </c>
      <c r="C737">
        <v>-0.03</v>
      </c>
      <c r="D737">
        <v>-0.13</v>
      </c>
      <c r="E737">
        <v>-0.03</v>
      </c>
      <c r="F737">
        <v>0.04</v>
      </c>
      <c r="G737">
        <v>0.06</v>
      </c>
      <c r="H737">
        <v>0.04</v>
      </c>
      <c r="I737">
        <v>0.89</v>
      </c>
      <c r="J737">
        <v>0.93599999999999994</v>
      </c>
      <c r="K737">
        <v>0.89</v>
      </c>
      <c r="L737">
        <v>0.06</v>
      </c>
      <c r="M737">
        <v>0.04</v>
      </c>
      <c r="N737">
        <v>0.06</v>
      </c>
      <c r="O737">
        <v>62.95</v>
      </c>
      <c r="P737">
        <v>0.17</v>
      </c>
      <c r="Q737">
        <v>0.05</v>
      </c>
      <c r="R737">
        <v>8.5000000000000006E-2</v>
      </c>
      <c r="S737" s="2"/>
      <c r="T737" s="2"/>
      <c r="U737">
        <v>0.29803361381131421</v>
      </c>
      <c r="V737">
        <v>6.7188442923177688E-3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 s="2"/>
      <c r="AD737" s="2"/>
      <c r="AE737" s="13" t="s">
        <v>1400</v>
      </c>
    </row>
    <row r="738" spans="1:31">
      <c r="A738" t="s">
        <v>1401</v>
      </c>
      <c r="B738" t="s">
        <v>1402</v>
      </c>
      <c r="C738">
        <v>-0.04</v>
      </c>
      <c r="D738">
        <v>0.01</v>
      </c>
      <c r="E738">
        <v>-0.04</v>
      </c>
      <c r="F738">
        <v>0.04</v>
      </c>
      <c r="G738">
        <v>0.09</v>
      </c>
      <c r="H738">
        <v>0.04</v>
      </c>
      <c r="I738">
        <v>1.19</v>
      </c>
      <c r="J738">
        <v>1.22</v>
      </c>
      <c r="K738">
        <v>1.19</v>
      </c>
      <c r="L738">
        <v>0.12</v>
      </c>
      <c r="M738">
        <v>0.06</v>
      </c>
      <c r="N738">
        <v>0.12</v>
      </c>
      <c r="O738">
        <v>123</v>
      </c>
      <c r="P738">
        <v>2</v>
      </c>
      <c r="Q738">
        <v>0.05</v>
      </c>
      <c r="R738">
        <v>0.05</v>
      </c>
      <c r="S738">
        <v>9.67</v>
      </c>
      <c r="T738">
        <v>1.5</v>
      </c>
      <c r="U738">
        <v>7.0900048575544869E-2</v>
      </c>
      <c r="V738">
        <v>1.162295878556542E-3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 s="2"/>
      <c r="AD738" s="2"/>
      <c r="AE738" s="13" t="s">
        <v>1400</v>
      </c>
    </row>
    <row r="739" spans="1:31">
      <c r="A739" t="s">
        <v>1403</v>
      </c>
      <c r="B739" t="s">
        <v>1404</v>
      </c>
      <c r="C739">
        <v>0.42</v>
      </c>
      <c r="D739">
        <v>0.44</v>
      </c>
      <c r="E739">
        <v>0.42</v>
      </c>
      <c r="F739">
        <v>0.04</v>
      </c>
      <c r="G739">
        <v>0.14000000000000001</v>
      </c>
      <c r="H739">
        <v>0.04</v>
      </c>
      <c r="I739">
        <v>1.04</v>
      </c>
      <c r="J739">
        <v>1.01</v>
      </c>
      <c r="K739">
        <v>1.04</v>
      </c>
      <c r="L739">
        <v>0.1</v>
      </c>
      <c r="M739">
        <v>5.4000000000000013E-2</v>
      </c>
      <c r="N739">
        <v>0.1</v>
      </c>
      <c r="O739">
        <v>223.3</v>
      </c>
      <c r="P739">
        <v>2.1</v>
      </c>
      <c r="Q739">
        <v>0.31850000000000001</v>
      </c>
      <c r="R739">
        <v>7.8600000000000003E-2</v>
      </c>
      <c r="S739">
        <v>246</v>
      </c>
      <c r="T739">
        <v>17</v>
      </c>
      <c r="U739">
        <v>0.73479443895047736</v>
      </c>
      <c r="V739">
        <v>1.9050800284038449E-2</v>
      </c>
      <c r="W739">
        <v>7.2346647561536717</v>
      </c>
      <c r="X739">
        <v>0.65084509171987448</v>
      </c>
      <c r="Y739">
        <v>0.49995650753907489</v>
      </c>
      <c r="Z739">
        <v>0.2015600232394931</v>
      </c>
      <c r="AA739">
        <v>2.2679199862550719E-2</v>
      </c>
      <c r="AB739">
        <v>0.3640082896177948</v>
      </c>
      <c r="AC739">
        <v>1.789041095890411</v>
      </c>
      <c r="AD739">
        <v>8</v>
      </c>
      <c r="AE739" s="13" t="s">
        <v>1400</v>
      </c>
    </row>
    <row r="740" spans="1:31">
      <c r="A740" t="s">
        <v>1405</v>
      </c>
      <c r="B740" t="s">
        <v>1406</v>
      </c>
      <c r="C740">
        <v>0.28000000000000003</v>
      </c>
      <c r="D740">
        <v>0.32</v>
      </c>
      <c r="E740">
        <v>0.28000000000000003</v>
      </c>
      <c r="F740">
        <v>0.04</v>
      </c>
      <c r="G740">
        <v>0.08</v>
      </c>
      <c r="H740">
        <v>0.04</v>
      </c>
      <c r="I740">
        <v>1.1000000000000001</v>
      </c>
      <c r="J740">
        <v>1.028</v>
      </c>
      <c r="K740">
        <v>1.1000000000000001</v>
      </c>
      <c r="L740">
        <v>0.11</v>
      </c>
      <c r="M740">
        <v>0.04</v>
      </c>
      <c r="N740">
        <v>0.11</v>
      </c>
      <c r="O740">
        <v>523.9</v>
      </c>
      <c r="P740">
        <v>0.7</v>
      </c>
      <c r="Q740">
        <v>2.1000000000000001E-2</v>
      </c>
      <c r="R740">
        <v>8.0000000000000002E-3</v>
      </c>
      <c r="S740">
        <v>110.4</v>
      </c>
      <c r="T740">
        <v>0.96</v>
      </c>
      <c r="U740">
        <v>1.325347725651882</v>
      </c>
      <c r="V740">
        <v>3.1298915133949258E-2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1.0027397260273969</v>
      </c>
      <c r="AD740" s="2"/>
      <c r="AE740" s="13" t="s">
        <v>1400</v>
      </c>
    </row>
    <row r="741" spans="1:31" s="7" customFormat="1">
      <c r="A741" s="7" t="s">
        <v>1407</v>
      </c>
      <c r="B741" s="7" t="s">
        <v>1408</v>
      </c>
      <c r="C741" s="7">
        <v>0.26</v>
      </c>
      <c r="D741" s="7">
        <v>0.17</v>
      </c>
      <c r="E741" s="7">
        <v>0.26</v>
      </c>
      <c r="F741" s="7">
        <v>0.04</v>
      </c>
      <c r="G741" s="7">
        <v>7.0000000000000007E-2</v>
      </c>
      <c r="H741" s="7">
        <v>0.04</v>
      </c>
      <c r="I741" s="7">
        <v>0.88</v>
      </c>
      <c r="J741" s="7">
        <v>0.88</v>
      </c>
      <c r="K741" s="7">
        <v>0.88</v>
      </c>
      <c r="L741" s="7">
        <v>0.06</v>
      </c>
      <c r="M741" s="7">
        <v>0.06</v>
      </c>
      <c r="N741" s="7">
        <v>0.06</v>
      </c>
      <c r="O741" s="7">
        <v>982</v>
      </c>
      <c r="P741" s="7">
        <v>8</v>
      </c>
      <c r="U741" s="7">
        <v>1.8606974013814519</v>
      </c>
      <c r="W741" s="7">
        <v>0</v>
      </c>
      <c r="Y741" s="7">
        <v>0</v>
      </c>
      <c r="Z741" s="7">
        <v>0</v>
      </c>
      <c r="AA741" s="7">
        <v>0</v>
      </c>
      <c r="AE741" s="11" t="s">
        <v>1400</v>
      </c>
    </row>
    <row r="742" spans="1:31">
      <c r="A742" t="s">
        <v>1410</v>
      </c>
      <c r="B742" t="s">
        <v>1411</v>
      </c>
      <c r="C742">
        <v>0.15</v>
      </c>
      <c r="D742">
        <v>0.12</v>
      </c>
      <c r="E742">
        <v>0.15</v>
      </c>
      <c r="F742">
        <v>0.04</v>
      </c>
      <c r="G742">
        <v>7.400000000000001E-2</v>
      </c>
      <c r="H742">
        <v>0.04</v>
      </c>
      <c r="I742">
        <v>1.0900000000000001</v>
      </c>
      <c r="J742">
        <v>1.079</v>
      </c>
      <c r="K742">
        <v>1.0900000000000001</v>
      </c>
      <c r="L742">
        <v>0.1</v>
      </c>
      <c r="M742">
        <v>5.0999999999999997E-2</v>
      </c>
      <c r="N742">
        <v>0.1</v>
      </c>
      <c r="O742">
        <v>625</v>
      </c>
      <c r="P742">
        <v>16</v>
      </c>
      <c r="Q742">
        <v>0.18</v>
      </c>
      <c r="R742">
        <v>0.05</v>
      </c>
      <c r="S742">
        <v>19.059999999999999</v>
      </c>
      <c r="T742">
        <v>0.57999999999999996</v>
      </c>
      <c r="U742">
        <v>1.3971123699917429</v>
      </c>
      <c r="V742">
        <v>3.2327828770663328E-2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2.2958904109589038</v>
      </c>
      <c r="AD742" s="2"/>
      <c r="AE742" s="13" t="s">
        <v>1525</v>
      </c>
    </row>
    <row r="743" spans="1:31">
      <c r="A743" t="s">
        <v>1412</v>
      </c>
      <c r="B743" t="s">
        <v>1413</v>
      </c>
      <c r="C743">
        <v>0.27</v>
      </c>
      <c r="D743">
        <v>0.37</v>
      </c>
      <c r="E743">
        <v>0.27</v>
      </c>
      <c r="F743">
        <v>0.04</v>
      </c>
      <c r="G743">
        <v>0.08</v>
      </c>
      <c r="H743">
        <v>0.04</v>
      </c>
      <c r="I743">
        <v>0.96</v>
      </c>
      <c r="J743">
        <v>1.022</v>
      </c>
      <c r="K743">
        <v>0.96</v>
      </c>
      <c r="L743">
        <v>0.08</v>
      </c>
      <c r="M743">
        <v>2.4500000000000001E-2</v>
      </c>
      <c r="N743">
        <v>0.08</v>
      </c>
      <c r="O743">
        <v>22.339500000000001</v>
      </c>
      <c r="P743">
        <v>1.8E-3</v>
      </c>
      <c r="Q743">
        <v>5.6279999999999997E-2</v>
      </c>
      <c r="R743">
        <v>2.0999999999999999E-3</v>
      </c>
      <c r="S743" s="2"/>
      <c r="T743" s="2"/>
      <c r="U743">
        <v>0.15785202433203169</v>
      </c>
      <c r="V743">
        <v>4.0089492676749824E-3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 s="2"/>
      <c r="AD743" s="2"/>
      <c r="AE743" s="13" t="s">
        <v>1400</v>
      </c>
    </row>
    <row r="744" spans="1:31" s="7" customFormat="1">
      <c r="A744" s="7" t="s">
        <v>1414</v>
      </c>
      <c r="B744" s="7" t="s">
        <v>1415</v>
      </c>
      <c r="C744" s="7">
        <v>0.32</v>
      </c>
      <c r="D744" s="7">
        <v>0.34</v>
      </c>
      <c r="E744" s="7">
        <v>0.32</v>
      </c>
      <c r="F744" s="7">
        <v>0.04</v>
      </c>
      <c r="G744" s="7">
        <v>7.0000000000000007E-2</v>
      </c>
      <c r="H744" s="7">
        <v>0.04</v>
      </c>
      <c r="I744" s="7">
        <v>0.78</v>
      </c>
      <c r="J744" s="7">
        <v>0.81</v>
      </c>
      <c r="K744" s="7">
        <v>0.78</v>
      </c>
      <c r="L744" s="7">
        <v>0.05</v>
      </c>
      <c r="M744" s="7">
        <v>0.06</v>
      </c>
      <c r="N744" s="7">
        <v>0.05</v>
      </c>
      <c r="O744" s="7">
        <v>820</v>
      </c>
      <c r="P744" s="7">
        <v>3</v>
      </c>
      <c r="S744" s="7">
        <v>262.7</v>
      </c>
      <c r="T744" s="7">
        <v>13.9</v>
      </c>
      <c r="U744" s="7">
        <v>0</v>
      </c>
      <c r="W744" s="7">
        <v>0</v>
      </c>
      <c r="Y744" s="7">
        <v>0</v>
      </c>
      <c r="Z744" s="7">
        <v>0</v>
      </c>
      <c r="AB744" s="7">
        <v>0</v>
      </c>
      <c r="AE744" s="11" t="s">
        <v>1400</v>
      </c>
    </row>
    <row r="745" spans="1:31">
      <c r="A745" t="s">
        <v>1416</v>
      </c>
      <c r="B745" t="s">
        <v>1417</v>
      </c>
      <c r="C745">
        <v>7.0000000000000007E-2</v>
      </c>
      <c r="E745">
        <v>7.0000000000000007E-2</v>
      </c>
      <c r="F745">
        <v>0.04</v>
      </c>
      <c r="H745">
        <v>0.04</v>
      </c>
      <c r="I745">
        <v>1.38</v>
      </c>
      <c r="K745">
        <v>1.38</v>
      </c>
      <c r="L745">
        <v>0.13</v>
      </c>
      <c r="N745">
        <v>0.13</v>
      </c>
      <c r="O745">
        <v>406.2</v>
      </c>
      <c r="P745">
        <v>3.2</v>
      </c>
      <c r="Q745">
        <v>0.498</v>
      </c>
      <c r="R745">
        <v>4.3999999999999997E-2</v>
      </c>
      <c r="S745" s="2"/>
      <c r="T745" s="2"/>
      <c r="U745">
        <v>1.2070561816835741</v>
      </c>
      <c r="V745">
        <v>3.4587501561330537E-2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 s="2"/>
      <c r="AD745" s="2"/>
      <c r="AE745" s="13" t="s">
        <v>1400</v>
      </c>
    </row>
    <row r="746" spans="1:31" s="7" customFormat="1">
      <c r="A746" s="7" t="s">
        <v>1418</v>
      </c>
      <c r="B746" s="7" t="s">
        <v>1419</v>
      </c>
      <c r="J746" s="7">
        <v>0.46</v>
      </c>
      <c r="O746" s="7">
        <v>9.8693000000000008</v>
      </c>
      <c r="P746" s="7">
        <v>1.6000000000000001E-3</v>
      </c>
      <c r="S746" s="7">
        <v>1.9</v>
      </c>
      <c r="T746" s="7">
        <v>0.31</v>
      </c>
      <c r="U746" s="7">
        <v>0</v>
      </c>
      <c r="W746" s="7">
        <v>0</v>
      </c>
      <c r="Y746" s="7">
        <v>0</v>
      </c>
      <c r="Z746" s="7">
        <v>0</v>
      </c>
      <c r="AA746" s="7">
        <v>0</v>
      </c>
      <c r="AE746" s="11" t="s">
        <v>1420</v>
      </c>
    </row>
    <row r="747" spans="1:31">
      <c r="A747" t="s">
        <v>1421</v>
      </c>
      <c r="B747" t="s">
        <v>1422</v>
      </c>
      <c r="C747">
        <v>-0.04</v>
      </c>
      <c r="E747">
        <v>-0.04</v>
      </c>
      <c r="F747">
        <v>0.06</v>
      </c>
      <c r="H747">
        <v>0.06</v>
      </c>
      <c r="I747">
        <v>2.65</v>
      </c>
      <c r="K747">
        <v>2.65</v>
      </c>
      <c r="L747">
        <v>0.5</v>
      </c>
      <c r="N747">
        <v>0.5</v>
      </c>
      <c r="O747">
        <v>121.71</v>
      </c>
      <c r="P747">
        <v>0.30499999999999999</v>
      </c>
      <c r="Q747">
        <v>0.35</v>
      </c>
      <c r="R747">
        <v>0.08</v>
      </c>
      <c r="S747">
        <v>67.42</v>
      </c>
      <c r="T747">
        <v>5.85</v>
      </c>
      <c r="U747">
        <v>0.66626880137563782</v>
      </c>
      <c r="V747">
        <v>4.1761002285851723E-2</v>
      </c>
      <c r="W747">
        <v>2.9556452842022471</v>
      </c>
      <c r="X747">
        <v>0.46027698697840053</v>
      </c>
      <c r="Y747">
        <v>0.25645987707776841</v>
      </c>
      <c r="Z747">
        <v>9.4311188555741193E-2</v>
      </c>
      <c r="AA747">
        <v>2.4689064488858381E-3</v>
      </c>
      <c r="AB747">
        <v>0.37038161456168511</v>
      </c>
      <c r="AC747">
        <v>10.21643835616438</v>
      </c>
      <c r="AD747">
        <v>15</v>
      </c>
      <c r="AE747" s="13" t="s">
        <v>137</v>
      </c>
    </row>
    <row r="748" spans="1:31">
      <c r="A748" t="s">
        <v>1423</v>
      </c>
      <c r="B748" t="s">
        <v>1424</v>
      </c>
      <c r="C748">
        <v>0</v>
      </c>
      <c r="E748">
        <v>0</v>
      </c>
      <c r="F748">
        <v>0.02</v>
      </c>
      <c r="H748">
        <v>0.02</v>
      </c>
      <c r="I748">
        <v>1.04</v>
      </c>
      <c r="K748">
        <v>1.04</v>
      </c>
      <c r="L748">
        <v>0.09</v>
      </c>
      <c r="N748">
        <v>0.09</v>
      </c>
      <c r="O748">
        <v>6.9580000000000002</v>
      </c>
      <c r="P748">
        <v>1E-3</v>
      </c>
      <c r="Q748">
        <v>0.24</v>
      </c>
      <c r="R748">
        <v>0.08</v>
      </c>
      <c r="S748" s="2"/>
      <c r="T748" s="2"/>
      <c r="U748">
        <v>7.1598100052245789E-2</v>
      </c>
      <c r="V748">
        <v>4.7264450612153301E-4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5.1753424657534248</v>
      </c>
      <c r="AD748">
        <v>11.55</v>
      </c>
      <c r="AE748" s="13" t="s">
        <v>1525</v>
      </c>
    </row>
    <row r="749" spans="1:31">
      <c r="A749" t="s">
        <v>1426</v>
      </c>
      <c r="B749" t="s">
        <v>1427</v>
      </c>
      <c r="C749">
        <v>0.09</v>
      </c>
      <c r="E749">
        <v>0.09</v>
      </c>
      <c r="F749">
        <v>0.02</v>
      </c>
      <c r="H749">
        <v>0.02</v>
      </c>
      <c r="I749">
        <v>1.24</v>
      </c>
      <c r="K749">
        <v>1.24</v>
      </c>
      <c r="L749">
        <v>0.15</v>
      </c>
      <c r="N749">
        <v>0.15</v>
      </c>
      <c r="O749">
        <v>5.1180000000000003</v>
      </c>
      <c r="P749">
        <v>1E-3</v>
      </c>
      <c r="Q749">
        <v>0.39</v>
      </c>
      <c r="R749">
        <v>0.17</v>
      </c>
      <c r="S749" s="2"/>
      <c r="T749" s="2"/>
      <c r="U749">
        <v>5.7362581676103343E-2</v>
      </c>
      <c r="V749">
        <v>1.9931573638277199E-4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4.1260273972602741</v>
      </c>
      <c r="AD749">
        <v>14.6</v>
      </c>
      <c r="AE749" s="13" t="s">
        <v>1525</v>
      </c>
    </row>
    <row r="750" spans="1:31">
      <c r="A750" t="s">
        <v>1428</v>
      </c>
      <c r="B750" t="s">
        <v>1429</v>
      </c>
      <c r="C750">
        <v>0.3</v>
      </c>
      <c r="D750">
        <v>0.28000000000000003</v>
      </c>
      <c r="E750">
        <v>0.3</v>
      </c>
      <c r="F750">
        <v>0.02</v>
      </c>
      <c r="G750">
        <v>0.04</v>
      </c>
      <c r="H750">
        <v>0.02</v>
      </c>
      <c r="I750">
        <v>1.1599999999999999</v>
      </c>
      <c r="J750">
        <v>1.08</v>
      </c>
      <c r="K750">
        <v>1.1599999999999999</v>
      </c>
      <c r="L750">
        <v>0.1</v>
      </c>
      <c r="M750">
        <v>0.05</v>
      </c>
      <c r="N750">
        <v>0.1</v>
      </c>
      <c r="O750">
        <v>643.25</v>
      </c>
      <c r="P750">
        <v>0.9</v>
      </c>
      <c r="Q750">
        <v>0.128</v>
      </c>
      <c r="R750">
        <v>1.7000000000000001E-2</v>
      </c>
      <c r="S750">
        <v>37.78</v>
      </c>
      <c r="T750">
        <v>0.4</v>
      </c>
      <c r="U750">
        <v>1.515179065190231</v>
      </c>
      <c r="V750">
        <v>3.6103365244017457E-2</v>
      </c>
      <c r="W750">
        <v>1.7158929182464491</v>
      </c>
      <c r="X750">
        <v>8.3794322714737704E-2</v>
      </c>
      <c r="Y750">
        <v>1.816720929853308E-2</v>
      </c>
      <c r="Z750">
        <v>3.7959762652338652E-3</v>
      </c>
      <c r="AA750">
        <v>8.0026098013825844E-4</v>
      </c>
      <c r="AB750">
        <v>8.1709186583164256E-2</v>
      </c>
      <c r="AC750">
        <v>7.0904109589041093</v>
      </c>
      <c r="AD750">
        <v>4.7</v>
      </c>
      <c r="AE750" s="13" t="s">
        <v>1525</v>
      </c>
    </row>
    <row r="751" spans="1:31">
      <c r="A751" t="s">
        <v>1430</v>
      </c>
      <c r="B751" t="s">
        <v>1429</v>
      </c>
      <c r="C751">
        <v>0.3</v>
      </c>
      <c r="D751">
        <v>0.28000000000000003</v>
      </c>
      <c r="E751">
        <v>0.3</v>
      </c>
      <c r="F751">
        <v>0.02</v>
      </c>
      <c r="G751">
        <v>0.04</v>
      </c>
      <c r="H751">
        <v>0.02</v>
      </c>
      <c r="I751">
        <v>1.1599999999999999</v>
      </c>
      <c r="J751">
        <v>1.08</v>
      </c>
      <c r="K751">
        <v>1.1599999999999999</v>
      </c>
      <c r="L751">
        <v>0.1</v>
      </c>
      <c r="M751">
        <v>0.05</v>
      </c>
      <c r="N751">
        <v>0.1</v>
      </c>
      <c r="O751">
        <v>9.6386000000000003</v>
      </c>
      <c r="P751">
        <v>1.5E-3</v>
      </c>
      <c r="Q751">
        <v>0.17199999999999999</v>
      </c>
      <c r="R751">
        <v>0.04</v>
      </c>
      <c r="S751">
        <v>21.79</v>
      </c>
      <c r="T751">
        <v>2.2999999999999998</v>
      </c>
      <c r="U751">
        <v>5.2979742405183563</v>
      </c>
      <c r="V751">
        <v>0.40549824273486079</v>
      </c>
      <c r="W751">
        <v>1.856857187110075</v>
      </c>
      <c r="X751">
        <v>0.22567279144111391</v>
      </c>
      <c r="Y751">
        <v>0.19599685774911299</v>
      </c>
      <c r="Z751">
        <v>1.1580211249326251E-2</v>
      </c>
      <c r="AA751">
        <v>6.7534655568089602E-2</v>
      </c>
      <c r="AB751">
        <v>8.8421770814765474E-2</v>
      </c>
      <c r="AC751">
        <v>7.0904109589041093</v>
      </c>
      <c r="AD751">
        <v>4.7</v>
      </c>
      <c r="AE751" s="13" t="s">
        <v>1525</v>
      </c>
    </row>
    <row r="752" spans="1:31">
      <c r="A752" t="s">
        <v>1431</v>
      </c>
      <c r="B752" t="s">
        <v>1429</v>
      </c>
      <c r="C752">
        <v>0.3</v>
      </c>
      <c r="D752">
        <v>0.28000000000000003</v>
      </c>
      <c r="E752">
        <v>0.3</v>
      </c>
      <c r="F752">
        <v>0.02</v>
      </c>
      <c r="G752">
        <v>0.04</v>
      </c>
      <c r="H752">
        <v>0.02</v>
      </c>
      <c r="I752">
        <v>1.1599999999999999</v>
      </c>
      <c r="J752">
        <v>1.08</v>
      </c>
      <c r="K752">
        <v>1.1599999999999999</v>
      </c>
      <c r="L752">
        <v>0.1</v>
      </c>
      <c r="M752">
        <v>0.05</v>
      </c>
      <c r="N752">
        <v>0.1</v>
      </c>
      <c r="O752">
        <v>310.55</v>
      </c>
      <c r="P752">
        <v>0.83</v>
      </c>
      <c r="Q752">
        <v>6.6600000000000006E-2</v>
      </c>
      <c r="R752">
        <v>1.2200000000000001E-2</v>
      </c>
      <c r="S752">
        <v>3.06</v>
      </c>
      <c r="T752">
        <v>0.13</v>
      </c>
      <c r="U752">
        <v>9.2091610840356691E-2</v>
      </c>
      <c r="V752">
        <v>2.1926782175412519E-3</v>
      </c>
      <c r="W752">
        <v>3.4032502954361152E-2</v>
      </c>
      <c r="X752">
        <v>2.185168213739719E-3</v>
      </c>
      <c r="Y752">
        <v>1.4458252889107679E-3</v>
      </c>
      <c r="Z752">
        <v>2.4128169808206441E-4</v>
      </c>
      <c r="AA752">
        <v>1.7654277049758859E-6</v>
      </c>
      <c r="AB752">
        <v>1.620595378779103E-3</v>
      </c>
      <c r="AC752">
        <v>7.0904109589041093</v>
      </c>
      <c r="AD752">
        <v>1.73</v>
      </c>
      <c r="AE752" s="13" t="s">
        <v>1525</v>
      </c>
    </row>
    <row r="753" spans="1:31">
      <c r="A753" t="s">
        <v>1432</v>
      </c>
      <c r="B753" t="s">
        <v>1429</v>
      </c>
      <c r="C753">
        <v>0.3</v>
      </c>
      <c r="D753">
        <v>0.28000000000000003</v>
      </c>
      <c r="E753">
        <v>0.3</v>
      </c>
      <c r="F753">
        <v>0.02</v>
      </c>
      <c r="G753">
        <v>0.04</v>
      </c>
      <c r="H753">
        <v>0.02</v>
      </c>
      <c r="I753">
        <v>1.1599999999999999</v>
      </c>
      <c r="J753">
        <v>1.08</v>
      </c>
      <c r="K753">
        <v>1.1599999999999999</v>
      </c>
      <c r="L753">
        <v>0.1</v>
      </c>
      <c r="M753">
        <v>0.05</v>
      </c>
      <c r="N753">
        <v>0.1</v>
      </c>
      <c r="O753">
        <v>4205.8</v>
      </c>
      <c r="P753">
        <v>758.9</v>
      </c>
      <c r="Q753">
        <v>9.8500000000000004E-2</v>
      </c>
      <c r="R753">
        <v>6.2700000000000006E-2</v>
      </c>
      <c r="S753">
        <v>14.91</v>
      </c>
      <c r="T753">
        <v>0.59</v>
      </c>
      <c r="U753">
        <v>0.93246336408255992</v>
      </c>
      <c r="V753">
        <v>2.226358912929326E-2</v>
      </c>
      <c r="W753">
        <v>0.53445565372793169</v>
      </c>
      <c r="X753">
        <v>3.3096911714569473E-2</v>
      </c>
      <c r="Y753">
        <v>2.114881527159488E-2</v>
      </c>
      <c r="Z753">
        <v>4.3619065760024442E-4</v>
      </c>
      <c r="AA753">
        <v>4.7614255018350258E-4</v>
      </c>
      <c r="AB753">
        <v>2.5450269225139599E-2</v>
      </c>
      <c r="AC753">
        <v>7.0904109589041093</v>
      </c>
      <c r="AD753">
        <v>1.73</v>
      </c>
      <c r="AE753" s="13" t="s">
        <v>1525</v>
      </c>
    </row>
    <row r="754" spans="1:31">
      <c r="A754" t="s">
        <v>1433</v>
      </c>
      <c r="B754" t="s">
        <v>1434</v>
      </c>
      <c r="C754">
        <v>0.25</v>
      </c>
      <c r="D754">
        <v>0.3</v>
      </c>
      <c r="E754">
        <v>0.25</v>
      </c>
      <c r="F754">
        <v>0.06</v>
      </c>
      <c r="G754">
        <v>0.04</v>
      </c>
      <c r="H754">
        <v>0.06</v>
      </c>
      <c r="I754">
        <v>2.27</v>
      </c>
      <c r="J754">
        <v>1.5</v>
      </c>
      <c r="K754">
        <v>2.27</v>
      </c>
      <c r="L754">
        <v>0.54</v>
      </c>
      <c r="M754">
        <v>0.1</v>
      </c>
      <c r="N754">
        <v>0.54</v>
      </c>
      <c r="O754">
        <v>357.8</v>
      </c>
      <c r="P754">
        <v>1.2</v>
      </c>
      <c r="Q754">
        <v>0.09</v>
      </c>
      <c r="R754">
        <v>0.08</v>
      </c>
      <c r="S754">
        <v>52</v>
      </c>
      <c r="T754">
        <v>5.4</v>
      </c>
      <c r="U754">
        <v>1.298802941443721</v>
      </c>
      <c r="V754">
        <v>0.10447627562369</v>
      </c>
      <c r="W754">
        <v>3.1329306972288862</v>
      </c>
      <c r="X754">
        <v>0.59999974649892096</v>
      </c>
      <c r="Y754">
        <v>0.3253428031737689</v>
      </c>
      <c r="Z754">
        <v>1.7055979196527859E-2</v>
      </c>
      <c r="AA754">
        <v>3.502437895169241E-3</v>
      </c>
      <c r="AB754">
        <v>0.50383388405727714</v>
      </c>
      <c r="AC754">
        <v>9.5890410958904102</v>
      </c>
      <c r="AD754">
        <v>14.2</v>
      </c>
      <c r="AE754" s="13" t="s">
        <v>137</v>
      </c>
    </row>
    <row r="755" spans="1:31">
      <c r="A755" t="s">
        <v>1435</v>
      </c>
      <c r="B755" t="s">
        <v>1436</v>
      </c>
      <c r="C755">
        <v>-0.08</v>
      </c>
      <c r="D755">
        <v>0.14000000000000001</v>
      </c>
      <c r="E755">
        <v>-0.08</v>
      </c>
      <c r="F755">
        <v>0.05</v>
      </c>
      <c r="G755">
        <v>0.09</v>
      </c>
      <c r="H755">
        <v>0.05</v>
      </c>
      <c r="I755">
        <v>2.85</v>
      </c>
      <c r="J755">
        <v>2.4</v>
      </c>
      <c r="K755">
        <v>2.85</v>
      </c>
      <c r="L755">
        <v>0.52</v>
      </c>
      <c r="M755">
        <v>0.2</v>
      </c>
      <c r="N755">
        <v>0.52</v>
      </c>
      <c r="O755">
        <v>714.3</v>
      </c>
      <c r="P755">
        <v>5.3</v>
      </c>
      <c r="Q755">
        <v>0.21</v>
      </c>
      <c r="R755">
        <v>7.0000000000000007E-2</v>
      </c>
      <c r="S755">
        <v>137.6</v>
      </c>
      <c r="T755">
        <v>9.1</v>
      </c>
      <c r="U755">
        <v>1.653303275691471</v>
      </c>
      <c r="V755">
        <v>0.12170414029174489</v>
      </c>
      <c r="W755">
        <v>6.6056624207380992</v>
      </c>
      <c r="X755">
        <v>1.069091857000154</v>
      </c>
      <c r="Y755">
        <v>0.43685703509241791</v>
      </c>
      <c r="Z755">
        <v>0.10158305009399531</v>
      </c>
      <c r="AA755">
        <v>1.6337678300392899E-2</v>
      </c>
      <c r="AB755">
        <v>0.97032329344175483</v>
      </c>
      <c r="AC755">
        <v>4.1890410958904107</v>
      </c>
      <c r="AD755">
        <v>18.3</v>
      </c>
      <c r="AE755" s="13" t="s">
        <v>25</v>
      </c>
    </row>
    <row r="756" spans="1:31">
      <c r="A756" t="s">
        <v>1437</v>
      </c>
      <c r="B756" t="s">
        <v>1438</v>
      </c>
      <c r="C756">
        <v>-0.25</v>
      </c>
      <c r="E756">
        <v>-0.25</v>
      </c>
      <c r="F756">
        <v>0.06</v>
      </c>
      <c r="H756">
        <v>0.06</v>
      </c>
      <c r="I756">
        <v>4</v>
      </c>
      <c r="K756">
        <v>4</v>
      </c>
      <c r="L756">
        <v>0.77</v>
      </c>
      <c r="N756">
        <v>0.77</v>
      </c>
      <c r="O756">
        <v>677.8</v>
      </c>
      <c r="P756">
        <v>6.2</v>
      </c>
      <c r="Q756">
        <v>0.19</v>
      </c>
      <c r="R756">
        <v>7.0000000000000007E-2</v>
      </c>
      <c r="S756">
        <v>188</v>
      </c>
      <c r="T756">
        <v>13</v>
      </c>
      <c r="U756">
        <v>1.6779511859482139</v>
      </c>
      <c r="V756">
        <v>0.15140260310525019</v>
      </c>
      <c r="W756">
        <v>9.8378054142475726</v>
      </c>
      <c r="X756">
        <v>1.902510009132846</v>
      </c>
      <c r="Y756">
        <v>0.680273778644779</v>
      </c>
      <c r="Z756">
        <v>0.13574313933965429</v>
      </c>
      <c r="AA756">
        <v>2.9996259254615409E-2</v>
      </c>
      <c r="AB756">
        <v>1.771283699888857</v>
      </c>
      <c r="AC756">
        <v>2.1479452054794521</v>
      </c>
      <c r="AD756">
        <v>12.6</v>
      </c>
      <c r="AE756" s="13" t="s">
        <v>25</v>
      </c>
    </row>
    <row r="757" spans="1:31">
      <c r="A757" t="s">
        <v>1439</v>
      </c>
      <c r="B757" t="s">
        <v>1440</v>
      </c>
      <c r="C757">
        <v>0.14000000000000001</v>
      </c>
      <c r="D757">
        <v>0.13</v>
      </c>
      <c r="E757">
        <v>0.14000000000000001</v>
      </c>
      <c r="F757">
        <v>0.05</v>
      </c>
      <c r="G757">
        <v>0.05</v>
      </c>
      <c r="H757">
        <v>0.05</v>
      </c>
      <c r="I757">
        <v>2.34</v>
      </c>
      <c r="J757">
        <v>3.04</v>
      </c>
      <c r="K757">
        <v>2.34</v>
      </c>
      <c r="L757">
        <v>0.3</v>
      </c>
      <c r="M757">
        <v>0.06</v>
      </c>
      <c r="N757">
        <v>0.3</v>
      </c>
      <c r="O757">
        <v>530.32000000000005</v>
      </c>
      <c r="P757">
        <v>0.35</v>
      </c>
      <c r="Q757">
        <v>0.13</v>
      </c>
      <c r="R757">
        <v>4.4999999999999997E-3</v>
      </c>
      <c r="S757">
        <v>288.39999999999998</v>
      </c>
      <c r="T757">
        <v>1.2</v>
      </c>
      <c r="U757">
        <v>1.8367490060909399</v>
      </c>
      <c r="V757">
        <v>1.6666264140794189E-2</v>
      </c>
      <c r="W757">
        <v>23.336009825146331</v>
      </c>
      <c r="X757">
        <v>0.43645877316489268</v>
      </c>
      <c r="Y757">
        <v>0.10529959310201401</v>
      </c>
      <c r="Z757">
        <v>1.386414704281114E-2</v>
      </c>
      <c r="AA757">
        <v>2.935901091419306E-3</v>
      </c>
      <c r="AB757">
        <v>0.42332897641988809</v>
      </c>
      <c r="AC757">
        <v>9.6136986301369856</v>
      </c>
      <c r="AD757">
        <v>7.8</v>
      </c>
      <c r="AE757" s="13" t="s">
        <v>25</v>
      </c>
    </row>
    <row r="758" spans="1:31">
      <c r="A758" t="s">
        <v>1441</v>
      </c>
      <c r="B758" t="s">
        <v>1440</v>
      </c>
      <c r="C758">
        <v>0.14000000000000001</v>
      </c>
      <c r="D758">
        <v>0.13</v>
      </c>
      <c r="E758">
        <v>0.14000000000000001</v>
      </c>
      <c r="F758">
        <v>0.05</v>
      </c>
      <c r="G758">
        <v>0.05</v>
      </c>
      <c r="H758">
        <v>0.05</v>
      </c>
      <c r="I758">
        <v>2.34</v>
      </c>
      <c r="J758">
        <v>3.04</v>
      </c>
      <c r="K758">
        <v>2.34</v>
      </c>
      <c r="L758">
        <v>0.3</v>
      </c>
      <c r="M758">
        <v>0.06</v>
      </c>
      <c r="N758">
        <v>0.3</v>
      </c>
      <c r="O758">
        <v>3186</v>
      </c>
      <c r="P758">
        <v>14</v>
      </c>
      <c r="Q758">
        <v>0.18</v>
      </c>
      <c r="R758">
        <v>1.2E-2</v>
      </c>
      <c r="S758">
        <v>175.2</v>
      </c>
      <c r="T758">
        <v>1.4</v>
      </c>
      <c r="U758">
        <v>6.1049306876354104</v>
      </c>
      <c r="V758">
        <v>7.0952583828172044E-2</v>
      </c>
      <c r="W758">
        <v>25.679658358135061</v>
      </c>
      <c r="X758">
        <v>0.53314334543515973</v>
      </c>
      <c r="Y758">
        <v>0.23371702715026221</v>
      </c>
      <c r="Z758">
        <v>6.2465657172001393E-2</v>
      </c>
      <c r="AA758">
        <v>9.3303025281296317E-2</v>
      </c>
      <c r="AB758">
        <v>0.46584414255120288</v>
      </c>
      <c r="AC758">
        <v>9.6136986301369856</v>
      </c>
      <c r="AD758">
        <v>7.8</v>
      </c>
      <c r="AE758" s="13" t="s">
        <v>25</v>
      </c>
    </row>
    <row r="759" spans="1:31">
      <c r="A759" t="s">
        <v>1442</v>
      </c>
      <c r="B759" t="s">
        <v>1443</v>
      </c>
      <c r="C759">
        <v>-0.11</v>
      </c>
      <c r="E759">
        <v>-0.11</v>
      </c>
      <c r="F759">
        <v>0.03</v>
      </c>
      <c r="H759">
        <v>0.03</v>
      </c>
      <c r="I759">
        <v>2.2000000000000002</v>
      </c>
      <c r="K759">
        <v>2.2000000000000002</v>
      </c>
      <c r="L759">
        <v>0.18</v>
      </c>
      <c r="N759">
        <v>0.18</v>
      </c>
      <c r="O759">
        <v>277.02</v>
      </c>
      <c r="P759">
        <v>0.51500000000000001</v>
      </c>
      <c r="Q759">
        <v>0.106</v>
      </c>
      <c r="R759">
        <v>7.3999999999999996E-2</v>
      </c>
      <c r="S759">
        <v>31.8</v>
      </c>
      <c r="T759">
        <v>2.2999999999999998</v>
      </c>
      <c r="U759">
        <v>1.082147350812745</v>
      </c>
      <c r="V759">
        <v>2.9543568415899429E-2</v>
      </c>
      <c r="W759">
        <v>1.715151263616784</v>
      </c>
      <c r="X759">
        <v>0.15597248916751799</v>
      </c>
      <c r="Y759">
        <v>0.1240518209534152</v>
      </c>
      <c r="Z759">
        <v>1.360652947701378E-2</v>
      </c>
      <c r="AA759">
        <v>1.062862971100334E-3</v>
      </c>
      <c r="AB759">
        <v>9.355370528818821E-2</v>
      </c>
      <c r="AC759">
        <v>11.91232876712329</v>
      </c>
      <c r="AD759">
        <v>17</v>
      </c>
      <c r="AE759" s="13" t="s">
        <v>137</v>
      </c>
    </row>
    <row r="760" spans="1:31">
      <c r="A760" t="s">
        <v>1444</v>
      </c>
      <c r="B760" t="s">
        <v>1445</v>
      </c>
      <c r="D760" s="2"/>
      <c r="G760" s="2"/>
      <c r="J760" s="2"/>
      <c r="M760" s="2"/>
      <c r="O760">
        <v>187.83</v>
      </c>
      <c r="P760">
        <v>0.54</v>
      </c>
      <c r="Q760">
        <v>0.191</v>
      </c>
      <c r="R760">
        <v>8.5000000000000006E-2</v>
      </c>
      <c r="S760" s="2"/>
      <c r="T760" s="2"/>
      <c r="U760">
        <v>0</v>
      </c>
      <c r="W760">
        <v>0</v>
      </c>
      <c r="Y760">
        <v>0</v>
      </c>
      <c r="Z760">
        <v>0</v>
      </c>
      <c r="AA760">
        <v>0</v>
      </c>
      <c r="AC760">
        <v>9.5972602739726032</v>
      </c>
      <c r="AD760">
        <v>16.399999999999999</v>
      </c>
      <c r="AE760" s="18"/>
    </row>
    <row r="761" spans="1:31">
      <c r="A761" t="s">
        <v>1446</v>
      </c>
      <c r="B761" t="s">
        <v>1447</v>
      </c>
      <c r="C761">
        <v>-0.01</v>
      </c>
      <c r="E761">
        <v>-0.01</v>
      </c>
      <c r="F761">
        <v>0.05</v>
      </c>
      <c r="H761">
        <v>0.05</v>
      </c>
      <c r="I761">
        <v>1.63</v>
      </c>
      <c r="K761">
        <v>1.63</v>
      </c>
      <c r="L761">
        <v>0.14000000000000001</v>
      </c>
      <c r="N761">
        <v>0.14000000000000001</v>
      </c>
      <c r="O761">
        <v>1630</v>
      </c>
      <c r="P761">
        <v>35</v>
      </c>
      <c r="Q761">
        <v>0.13</v>
      </c>
      <c r="R761">
        <v>6.5000000000000002E-2</v>
      </c>
      <c r="S761">
        <v>33.6</v>
      </c>
      <c r="T761">
        <v>2.1</v>
      </c>
      <c r="U761">
        <v>3.1914817213886271</v>
      </c>
      <c r="V761">
        <v>0.1021566268830493</v>
      </c>
      <c r="W761">
        <v>2.6711762976420328</v>
      </c>
      <c r="X761">
        <v>0.22838217743237171</v>
      </c>
      <c r="Y761">
        <v>0.16694851860262711</v>
      </c>
      <c r="Z761">
        <v>2.295945449605857E-2</v>
      </c>
      <c r="AA761">
        <v>1.911884875612908E-2</v>
      </c>
      <c r="AB761">
        <v>0.15295079004903259</v>
      </c>
      <c r="AC761">
        <v>7.1917808219178081</v>
      </c>
      <c r="AD761">
        <v>7.6</v>
      </c>
      <c r="AE761" s="13" t="s">
        <v>137</v>
      </c>
    </row>
    <row r="762" spans="1:31">
      <c r="A762" t="s">
        <v>1448</v>
      </c>
      <c r="B762" t="s">
        <v>1449</v>
      </c>
      <c r="D762" s="2"/>
      <c r="G762" s="2"/>
      <c r="J762" s="2"/>
      <c r="M762" s="2"/>
      <c r="O762">
        <v>4.4264000000000001</v>
      </c>
      <c r="P762">
        <v>7.0000000000000001E-3</v>
      </c>
      <c r="Q762">
        <v>0</v>
      </c>
      <c r="R762">
        <v>0</v>
      </c>
      <c r="S762" s="2"/>
      <c r="T762" s="2"/>
      <c r="U762">
        <v>0</v>
      </c>
      <c r="W762">
        <v>0</v>
      </c>
      <c r="Y762">
        <v>0</v>
      </c>
      <c r="Z762">
        <v>0</v>
      </c>
      <c r="AA762">
        <v>0</v>
      </c>
      <c r="AC762">
        <v>0.15068493150684931</v>
      </c>
      <c r="AD762">
        <v>9</v>
      </c>
      <c r="AE762" s="18"/>
    </row>
    <row r="763" spans="1:31">
      <c r="A763" t="s">
        <v>1450</v>
      </c>
      <c r="B763" t="s">
        <v>1451</v>
      </c>
      <c r="C763">
        <v>0.19</v>
      </c>
      <c r="E763">
        <v>0.19</v>
      </c>
      <c r="F763">
        <v>0.04</v>
      </c>
      <c r="H763">
        <v>0.04</v>
      </c>
      <c r="I763">
        <v>0.87</v>
      </c>
      <c r="K763">
        <v>0.87</v>
      </c>
      <c r="L763">
        <v>0.06</v>
      </c>
      <c r="N763">
        <v>0.06</v>
      </c>
      <c r="O763">
        <v>2.1450999999999998</v>
      </c>
      <c r="P763">
        <v>1.1999999999999999E-3</v>
      </c>
      <c r="Q763">
        <v>0</v>
      </c>
      <c r="R763">
        <v>0</v>
      </c>
      <c r="S763" s="2"/>
      <c r="T763" s="2"/>
      <c r="U763">
        <v>3.2014322880961607E-2</v>
      </c>
      <c r="V763">
        <v>4.4948243146302852E-4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0.1013698630136986</v>
      </c>
      <c r="AD763">
        <v>9</v>
      </c>
      <c r="AE763" s="13" t="s">
        <v>1452</v>
      </c>
    </row>
    <row r="764" spans="1:31" s="7" customFormat="1">
      <c r="A764" s="7" t="s">
        <v>1453</v>
      </c>
      <c r="B764" s="7" t="s">
        <v>1451</v>
      </c>
      <c r="C764" s="7">
        <v>0.19</v>
      </c>
      <c r="E764" s="7">
        <v>0.19</v>
      </c>
      <c r="F764" s="7">
        <v>0.04</v>
      </c>
      <c r="H764" s="7">
        <v>0.04</v>
      </c>
      <c r="I764" s="7">
        <v>0.87</v>
      </c>
      <c r="K764" s="7">
        <v>0.87</v>
      </c>
      <c r="L764" s="7">
        <v>0.06</v>
      </c>
      <c r="N764" s="7">
        <v>0.06</v>
      </c>
      <c r="U764" s="7">
        <v>0</v>
      </c>
      <c r="W764" s="7">
        <v>0</v>
      </c>
      <c r="Y764" s="7">
        <v>0</v>
      </c>
      <c r="Z764" s="7">
        <v>0</v>
      </c>
      <c r="AB764" s="7">
        <v>0</v>
      </c>
      <c r="AE764" s="11" t="s">
        <v>1452</v>
      </c>
    </row>
    <row r="765" spans="1:31">
      <c r="A765" t="s">
        <v>1454</v>
      </c>
      <c r="B765" t="s">
        <v>1455</v>
      </c>
      <c r="D765" s="2"/>
      <c r="G765" s="2"/>
      <c r="J765" s="2"/>
      <c r="M765" s="2"/>
      <c r="O765">
        <v>11.186</v>
      </c>
      <c r="P765">
        <v>1E-3</v>
      </c>
      <c r="Q765">
        <v>0</v>
      </c>
      <c r="R765">
        <v>0</v>
      </c>
      <c r="S765" s="2"/>
      <c r="T765" s="2"/>
      <c r="U765">
        <v>0</v>
      </c>
      <c r="W765">
        <v>0</v>
      </c>
      <c r="Y765">
        <v>0</v>
      </c>
      <c r="Z765">
        <v>0</v>
      </c>
      <c r="AA765">
        <v>0</v>
      </c>
      <c r="AC765" s="2"/>
      <c r="AD765" s="2"/>
      <c r="AE765" s="18"/>
    </row>
    <row r="766" spans="1:31">
      <c r="A766" t="s">
        <v>1456</v>
      </c>
      <c r="B766" t="s">
        <v>1457</v>
      </c>
      <c r="C766">
        <v>-0.02</v>
      </c>
      <c r="D766">
        <v>-0.02</v>
      </c>
      <c r="E766">
        <v>-0.02</v>
      </c>
      <c r="F766">
        <v>0.08</v>
      </c>
      <c r="G766">
        <v>0.08</v>
      </c>
      <c r="H766">
        <v>0.08</v>
      </c>
      <c r="J766">
        <v>0.16800000000000001</v>
      </c>
      <c r="M766">
        <v>1.7000000000000001E-2</v>
      </c>
      <c r="O766">
        <v>9.8658000000000001</v>
      </c>
      <c r="P766">
        <v>6.9999999999999993E-3</v>
      </c>
      <c r="Q766">
        <v>0.11600000000000001</v>
      </c>
      <c r="R766">
        <v>9.6999999999999989E-2</v>
      </c>
      <c r="S766">
        <v>1.39</v>
      </c>
      <c r="T766">
        <v>0.18</v>
      </c>
      <c r="U766">
        <v>0</v>
      </c>
      <c r="W766">
        <v>0</v>
      </c>
      <c r="Y766">
        <v>0</v>
      </c>
      <c r="Z766">
        <v>0</v>
      </c>
      <c r="AA766">
        <v>0</v>
      </c>
      <c r="AC766" s="2"/>
      <c r="AD766" s="2"/>
      <c r="AE766" s="13" t="s">
        <v>1458</v>
      </c>
    </row>
    <row r="767" spans="1:31" s="7" customFormat="1">
      <c r="A767" s="7" t="s">
        <v>1459</v>
      </c>
      <c r="B767" s="7" t="s">
        <v>1460</v>
      </c>
      <c r="C767" s="7">
        <v>-0.21</v>
      </c>
      <c r="D767" s="7">
        <v>-0.22</v>
      </c>
      <c r="E767" s="7">
        <v>-0.21</v>
      </c>
      <c r="F767" s="7">
        <v>0.06</v>
      </c>
      <c r="G767" s="7">
        <v>0.23</v>
      </c>
      <c r="H767" s="7">
        <v>0.06</v>
      </c>
      <c r="I767" s="7">
        <v>3.36</v>
      </c>
      <c r="J767" s="7">
        <v>2.25</v>
      </c>
      <c r="K767" s="7">
        <v>3.36</v>
      </c>
      <c r="L767" s="7">
        <v>0.33</v>
      </c>
      <c r="M767" s="7">
        <v>0.5</v>
      </c>
      <c r="N767" s="7">
        <v>0.33</v>
      </c>
      <c r="O767" s="7">
        <v>579.79999999999995</v>
      </c>
      <c r="P767" s="7">
        <v>2.4</v>
      </c>
      <c r="Q767" s="7">
        <v>0.3</v>
      </c>
      <c r="R767" s="7">
        <v>0.1</v>
      </c>
      <c r="S767" s="7">
        <v>96</v>
      </c>
      <c r="T767" s="7">
        <v>0.1</v>
      </c>
      <c r="U767" s="7">
        <v>0</v>
      </c>
      <c r="W767" s="7">
        <v>0</v>
      </c>
      <c r="Y767" s="7">
        <v>0</v>
      </c>
      <c r="Z767" s="7">
        <v>0</v>
      </c>
      <c r="AB767" s="7">
        <v>0</v>
      </c>
      <c r="AE767" s="11" t="s">
        <v>142</v>
      </c>
    </row>
    <row r="768" spans="1:31" s="7" customFormat="1">
      <c r="A768" s="7" t="s">
        <v>1461</v>
      </c>
      <c r="B768" s="7" t="s">
        <v>1462</v>
      </c>
      <c r="J768" s="7">
        <v>1.04</v>
      </c>
      <c r="M768" s="7">
        <v>0.1</v>
      </c>
      <c r="O768" s="7">
        <v>10.91</v>
      </c>
      <c r="P768" s="7">
        <v>0.11</v>
      </c>
      <c r="S768" s="7">
        <v>154</v>
      </c>
      <c r="T768" s="7">
        <v>22</v>
      </c>
      <c r="U768" s="7">
        <v>0</v>
      </c>
      <c r="W768" s="7">
        <v>0</v>
      </c>
      <c r="Y768" s="7">
        <v>0</v>
      </c>
      <c r="Z768" s="7">
        <v>0</v>
      </c>
      <c r="AA768" s="7">
        <v>0</v>
      </c>
      <c r="AE768" s="11" t="s">
        <v>1463</v>
      </c>
    </row>
    <row r="769" spans="1:31">
      <c r="A769" t="s">
        <v>1464</v>
      </c>
      <c r="B769" t="s">
        <v>1465</v>
      </c>
      <c r="C769">
        <v>0.4</v>
      </c>
      <c r="D769">
        <v>0.28000000000000003</v>
      </c>
      <c r="E769">
        <v>0.4</v>
      </c>
      <c r="F769">
        <v>0.06</v>
      </c>
      <c r="H769">
        <v>0.06</v>
      </c>
      <c r="I769">
        <v>1.38</v>
      </c>
      <c r="J769">
        <v>1.3</v>
      </c>
      <c r="K769">
        <v>1.38</v>
      </c>
      <c r="L769">
        <v>0.1</v>
      </c>
      <c r="N769">
        <v>0.1</v>
      </c>
      <c r="O769">
        <v>3.3124899999999999</v>
      </c>
      <c r="P769">
        <v>3.1259500000000001E-5</v>
      </c>
      <c r="Q769">
        <v>7.8700000000000006E-2</v>
      </c>
      <c r="R769">
        <v>3.1399999999999997E-2</v>
      </c>
      <c r="S769">
        <v>469.59</v>
      </c>
      <c r="T769">
        <v>14.86</v>
      </c>
      <c r="U769">
        <v>4.8671960211587109E-2</v>
      </c>
      <c r="V769">
        <v>1.274741828652763E-3</v>
      </c>
      <c r="W769">
        <v>4.2787954077558989</v>
      </c>
      <c r="X769">
        <v>0.22616765547968529</v>
      </c>
      <c r="Y769">
        <v>3.027449580959362E-2</v>
      </c>
      <c r="Z769">
        <v>1.476965730547244E-3</v>
      </c>
      <c r="AA769">
        <v>8.1810070067693544E-6</v>
      </c>
      <c r="AB769">
        <v>0.2241273785014995</v>
      </c>
      <c r="AC769" s="2"/>
      <c r="AD769">
        <v>62</v>
      </c>
      <c r="AE769" s="13" t="s">
        <v>1525</v>
      </c>
    </row>
    <row r="770" spans="1:31">
      <c r="A770" t="s">
        <v>1466</v>
      </c>
      <c r="B770" t="s">
        <v>1467</v>
      </c>
      <c r="C770">
        <v>-0.52</v>
      </c>
      <c r="D770">
        <v>-0.55000000000000004</v>
      </c>
      <c r="E770">
        <v>-0.52</v>
      </c>
      <c r="F770">
        <v>0.01</v>
      </c>
      <c r="G770">
        <v>0.05</v>
      </c>
      <c r="H770">
        <v>0.01</v>
      </c>
      <c r="I770">
        <v>0.76</v>
      </c>
      <c r="J770">
        <v>0.78299999999999992</v>
      </c>
      <c r="K770">
        <v>0.76</v>
      </c>
      <c r="L770">
        <v>0.04</v>
      </c>
      <c r="M770">
        <v>1.2E-2</v>
      </c>
      <c r="N770">
        <v>0.04</v>
      </c>
      <c r="O770">
        <v>20</v>
      </c>
      <c r="P770">
        <v>1.4999999999999999E-2</v>
      </c>
      <c r="Q770">
        <v>0.06</v>
      </c>
      <c r="R770">
        <v>6.5000000000000006E-3</v>
      </c>
      <c r="S770">
        <v>0.49</v>
      </c>
      <c r="T770">
        <v>0.09</v>
      </c>
      <c r="U770">
        <v>0.13165255286572991</v>
      </c>
      <c r="V770">
        <v>2.3106317439639851E-3</v>
      </c>
      <c r="W770">
        <v>6.1048561012375536E-3</v>
      </c>
      <c r="X770">
        <v>4.9296930164522855E-4</v>
      </c>
      <c r="Y770">
        <v>4.4398953463545829E-4</v>
      </c>
      <c r="Z770">
        <v>2.3894960653177892E-6</v>
      </c>
      <c r="AA770">
        <v>1.5262140253093879E-6</v>
      </c>
      <c r="AB770">
        <v>2.142054772364054E-4</v>
      </c>
      <c r="AC770" s="2"/>
      <c r="AD770" s="2"/>
      <c r="AE770" s="13" t="s">
        <v>292</v>
      </c>
    </row>
    <row r="771" spans="1:31">
      <c r="A771" t="s">
        <v>1468</v>
      </c>
      <c r="B771" t="s">
        <v>1467</v>
      </c>
      <c r="C771">
        <v>-0.52</v>
      </c>
      <c r="D771">
        <v>-0.55000000000000004</v>
      </c>
      <c r="E771">
        <v>-0.52</v>
      </c>
      <c r="F771">
        <v>0.01</v>
      </c>
      <c r="G771">
        <v>0.05</v>
      </c>
      <c r="H771">
        <v>0.01</v>
      </c>
      <c r="I771">
        <v>0.76</v>
      </c>
      <c r="J771">
        <v>0.78299999999999992</v>
      </c>
      <c r="K771">
        <v>0.76</v>
      </c>
      <c r="L771">
        <v>0.04</v>
      </c>
      <c r="M771">
        <v>1.2E-2</v>
      </c>
      <c r="N771">
        <v>0.04</v>
      </c>
      <c r="O771">
        <v>49.41</v>
      </c>
      <c r="P771">
        <v>0.09</v>
      </c>
      <c r="Q771">
        <v>0.23</v>
      </c>
      <c r="R771">
        <v>0.155</v>
      </c>
      <c r="S771">
        <v>0.39</v>
      </c>
      <c r="T771">
        <v>0.105</v>
      </c>
      <c r="U771">
        <v>0.2405945897025254</v>
      </c>
      <c r="V771">
        <v>4.2310568512333169E-3</v>
      </c>
      <c r="W771">
        <v>8.0460879698635857E-3</v>
      </c>
      <c r="X771">
        <v>7.168533544786985E-4</v>
      </c>
      <c r="Y771">
        <v>5.8517003417189707E-4</v>
      </c>
      <c r="Z771">
        <v>3.0286457198356763E-4</v>
      </c>
      <c r="AA771">
        <v>4.8852993138212442E-6</v>
      </c>
      <c r="AB771">
        <v>2.8231887613556442E-4</v>
      </c>
      <c r="AC771" s="2"/>
      <c r="AD771" s="2"/>
      <c r="AE771" s="13" t="s">
        <v>292</v>
      </c>
    </row>
    <row r="772" spans="1:31">
      <c r="A772" t="s">
        <v>1469</v>
      </c>
      <c r="B772" t="s">
        <v>1470</v>
      </c>
      <c r="C772">
        <v>0.14000000000000001</v>
      </c>
      <c r="D772">
        <v>0.14000000000000001</v>
      </c>
      <c r="E772">
        <v>0.14000000000000001</v>
      </c>
      <c r="G772">
        <v>0.1</v>
      </c>
      <c r="J772">
        <v>2.2999999999999998</v>
      </c>
      <c r="M772">
        <v>0.3</v>
      </c>
      <c r="O772">
        <v>305.5</v>
      </c>
      <c r="P772">
        <v>0.1</v>
      </c>
      <c r="Q772">
        <v>3.1E-2</v>
      </c>
      <c r="R772">
        <v>9.0000000000000011E-3</v>
      </c>
      <c r="S772">
        <v>350.5</v>
      </c>
      <c r="T772">
        <v>3.4</v>
      </c>
      <c r="U772">
        <v>0</v>
      </c>
      <c r="W772">
        <v>0</v>
      </c>
      <c r="Y772">
        <v>0</v>
      </c>
      <c r="Z772">
        <v>0</v>
      </c>
      <c r="AA772">
        <v>0</v>
      </c>
      <c r="AC772" s="2"/>
      <c r="AD772" s="2"/>
      <c r="AE772" s="13" t="s">
        <v>1471</v>
      </c>
    </row>
    <row r="773" spans="1:31">
      <c r="A773" t="s">
        <v>1472</v>
      </c>
      <c r="B773" t="s">
        <v>1473</v>
      </c>
      <c r="C773">
        <v>-7.0000000000000007E-2</v>
      </c>
      <c r="E773">
        <v>-7.0000000000000007E-2</v>
      </c>
      <c r="F773">
        <v>0.03</v>
      </c>
      <c r="H773">
        <v>0.03</v>
      </c>
      <c r="I773">
        <v>1.88</v>
      </c>
      <c r="K773">
        <v>1.88</v>
      </c>
      <c r="L773">
        <v>0.22</v>
      </c>
      <c r="N773">
        <v>0.22</v>
      </c>
      <c r="O773">
        <v>198.4</v>
      </c>
      <c r="P773">
        <v>0.42</v>
      </c>
      <c r="Q773">
        <v>0.06</v>
      </c>
      <c r="R773">
        <v>0.04</v>
      </c>
      <c r="S773">
        <v>82</v>
      </c>
      <c r="T773">
        <v>6.05</v>
      </c>
      <c r="U773">
        <v>0.82202523884428491</v>
      </c>
      <c r="V773">
        <v>3.2085794125008643E-2</v>
      </c>
      <c r="W773">
        <v>3.577063555029711</v>
      </c>
      <c r="X773">
        <v>0.38419849023883018</v>
      </c>
      <c r="Y773">
        <v>0.26391749399914333</v>
      </c>
      <c r="Z773">
        <v>8.6159700241582766E-3</v>
      </c>
      <c r="AA773">
        <v>2.524137589234675E-3</v>
      </c>
      <c r="AB773">
        <v>0.27906169578245982</v>
      </c>
      <c r="AC773">
        <v>10.0027397260274</v>
      </c>
      <c r="AD773">
        <v>17.170000000000002</v>
      </c>
      <c r="AE773" s="13" t="s">
        <v>137</v>
      </c>
    </row>
    <row r="774" spans="1:31">
      <c r="A774" t="s">
        <v>1474</v>
      </c>
      <c r="B774" t="s">
        <v>1473</v>
      </c>
      <c r="C774">
        <v>-7.0000000000000007E-2</v>
      </c>
      <c r="E774">
        <v>-7.0000000000000007E-2</v>
      </c>
      <c r="F774">
        <v>0.03</v>
      </c>
      <c r="H774">
        <v>0.03</v>
      </c>
      <c r="I774">
        <v>1.88</v>
      </c>
      <c r="K774">
        <v>1.88</v>
      </c>
      <c r="L774">
        <v>0.22</v>
      </c>
      <c r="N774">
        <v>0.22</v>
      </c>
      <c r="O774">
        <v>559.29999999999995</v>
      </c>
      <c r="P774">
        <v>1.2</v>
      </c>
      <c r="Q774">
        <v>4.8000000000000001E-2</v>
      </c>
      <c r="R774">
        <v>1.7000000000000001E-2</v>
      </c>
      <c r="S774">
        <v>233</v>
      </c>
      <c r="T774">
        <v>4.25</v>
      </c>
      <c r="U774">
        <v>1.640415709488664</v>
      </c>
      <c r="V774">
        <v>6.4030852399606375E-2</v>
      </c>
      <c r="W774">
        <v>14.36763759851479</v>
      </c>
      <c r="X774">
        <v>1.151214842069785</v>
      </c>
      <c r="Y774">
        <v>0.26207064289136422</v>
      </c>
      <c r="Z774">
        <v>1.1751066738152771E-2</v>
      </c>
      <c r="AA774">
        <v>1.0275442587888281E-2</v>
      </c>
      <c r="AB774">
        <v>1.1208795289621469</v>
      </c>
      <c r="AC774">
        <v>10.0027397260274</v>
      </c>
      <c r="AD774">
        <v>17.170000000000002</v>
      </c>
      <c r="AE774" s="13" t="s">
        <v>137</v>
      </c>
    </row>
    <row r="775" spans="1:31">
      <c r="A775" t="s">
        <v>1475</v>
      </c>
      <c r="B775" t="s">
        <v>1476</v>
      </c>
      <c r="C775">
        <v>-0.06</v>
      </c>
      <c r="D775">
        <v>-0.06</v>
      </c>
      <c r="E775">
        <v>-0.06</v>
      </c>
      <c r="F775">
        <v>0.06</v>
      </c>
      <c r="G775">
        <v>0.06</v>
      </c>
      <c r="H775">
        <v>0.06</v>
      </c>
      <c r="I775">
        <v>1.71</v>
      </c>
      <c r="J775">
        <v>1.19</v>
      </c>
      <c r="K775">
        <v>1.71</v>
      </c>
      <c r="L775">
        <v>0.12</v>
      </c>
      <c r="M775">
        <v>0.14000000000000001</v>
      </c>
      <c r="N775">
        <v>0.12</v>
      </c>
      <c r="O775">
        <v>562</v>
      </c>
      <c r="P775">
        <v>4</v>
      </c>
      <c r="Q775">
        <v>9.8000000000000004E-2</v>
      </c>
      <c r="R775">
        <v>5.7000000000000002E-2</v>
      </c>
      <c r="S775">
        <v>75.42</v>
      </c>
      <c r="T775">
        <v>0.8</v>
      </c>
      <c r="U775">
        <v>1.594511555241481</v>
      </c>
      <c r="V775">
        <v>3.805813970500467E-2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 s="2"/>
      <c r="AD775" s="2"/>
      <c r="AE775" s="13" t="s">
        <v>925</v>
      </c>
    </row>
    <row r="776" spans="1:31">
      <c r="A776" t="s">
        <v>1477</v>
      </c>
      <c r="B776" t="s">
        <v>1478</v>
      </c>
      <c r="C776">
        <v>-0.08</v>
      </c>
      <c r="E776">
        <v>-0.08</v>
      </c>
      <c r="F776">
        <v>0.05</v>
      </c>
      <c r="H776">
        <v>0.05</v>
      </c>
      <c r="I776">
        <v>1.71</v>
      </c>
      <c r="K776">
        <v>1.71</v>
      </c>
      <c r="L776">
        <v>0.16</v>
      </c>
      <c r="N776">
        <v>0.16</v>
      </c>
      <c r="O776">
        <v>26.468</v>
      </c>
      <c r="P776">
        <v>5.0000000000000001E-3</v>
      </c>
      <c r="Q776">
        <v>3.5999999999999997E-2</v>
      </c>
      <c r="R776">
        <v>2.8500000000000001E-2</v>
      </c>
      <c r="S776" s="2"/>
      <c r="T776" s="2"/>
      <c r="U776">
        <v>0.2083507125096748</v>
      </c>
      <c r="V776">
        <v>6.4605404949938088E-3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 s="2"/>
      <c r="AD776" s="2"/>
      <c r="AE776" s="13" t="s">
        <v>118</v>
      </c>
    </row>
    <row r="777" spans="1:31">
      <c r="A777" t="s">
        <v>1479</v>
      </c>
      <c r="B777" t="s">
        <v>1480</v>
      </c>
      <c r="C777">
        <v>-7.0000000000000007E-2</v>
      </c>
      <c r="D777">
        <v>-7.0000000000000007E-2</v>
      </c>
      <c r="E777">
        <v>-7.0000000000000007E-2</v>
      </c>
      <c r="F777">
        <v>0.16</v>
      </c>
      <c r="G777">
        <v>0.16</v>
      </c>
      <c r="H777">
        <v>0.16</v>
      </c>
      <c r="I777">
        <v>3.03</v>
      </c>
      <c r="J777">
        <v>0.97</v>
      </c>
      <c r="K777">
        <v>3.03</v>
      </c>
      <c r="L777">
        <v>0.56999999999999995</v>
      </c>
      <c r="M777">
        <v>0.03</v>
      </c>
      <c r="N777">
        <v>0.56999999999999995</v>
      </c>
      <c r="O777">
        <v>101.54</v>
      </c>
      <c r="P777">
        <v>0.05</v>
      </c>
      <c r="Q777">
        <v>0.28000000000000003</v>
      </c>
      <c r="R777">
        <v>0.01</v>
      </c>
      <c r="S777">
        <v>495.2</v>
      </c>
      <c r="T777">
        <v>5.0999999999999996</v>
      </c>
      <c r="U777">
        <v>0.61665710432275966</v>
      </c>
      <c r="V777">
        <v>3.8668797154401489E-2</v>
      </c>
      <c r="W777">
        <v>5.4895383365161678E-2</v>
      </c>
      <c r="X777">
        <v>1.1512879335021219E-2</v>
      </c>
      <c r="Y777">
        <v>9.226114851287678E-3</v>
      </c>
      <c r="Z777">
        <v>1.6678284876568231E-4</v>
      </c>
      <c r="AA777">
        <v>9.0104693331300755E-6</v>
      </c>
      <c r="AB777">
        <v>6.884569530944371E-3</v>
      </c>
      <c r="AC777" s="2"/>
      <c r="AD777" s="2"/>
      <c r="AE777" s="13" t="s">
        <v>1481</v>
      </c>
    </row>
    <row r="778" spans="1:31">
      <c r="A778" t="s">
        <v>1482</v>
      </c>
      <c r="B778" t="s">
        <v>1483</v>
      </c>
      <c r="C778">
        <v>0.13</v>
      </c>
      <c r="E778">
        <v>0.13</v>
      </c>
      <c r="F778">
        <v>0.08</v>
      </c>
      <c r="H778">
        <v>0.08</v>
      </c>
      <c r="I778">
        <v>1.26</v>
      </c>
      <c r="K778">
        <v>1.26</v>
      </c>
      <c r="L778">
        <v>0.15</v>
      </c>
      <c r="N778">
        <v>0.15</v>
      </c>
      <c r="O778">
        <v>4.6170330000000002</v>
      </c>
      <c r="P778">
        <v>2.3000000000000001E-4</v>
      </c>
      <c r="Q778">
        <v>2.1499999999999998E-2</v>
      </c>
      <c r="R778">
        <v>7.0000000000000001E-3</v>
      </c>
      <c r="S778">
        <v>70.510000000000005</v>
      </c>
      <c r="T778">
        <v>0.45</v>
      </c>
      <c r="U778">
        <v>5.8481263508483129E-2</v>
      </c>
      <c r="V778">
        <v>1.5595015696125241E-3</v>
      </c>
      <c r="W778">
        <v>0.67002057507742852</v>
      </c>
      <c r="X778">
        <v>3.5989512968246817E-2</v>
      </c>
      <c r="Y778">
        <v>4.2761205330427293E-3</v>
      </c>
      <c r="Z778">
        <v>1.0088473051583391E-4</v>
      </c>
      <c r="AA778">
        <v>1.1125812635359009E-5</v>
      </c>
      <c r="AB778">
        <v>3.573443067079618E-2</v>
      </c>
      <c r="AC778">
        <v>1.0739726027397261</v>
      </c>
      <c r="AD778" s="2"/>
      <c r="AE778" s="13" t="s">
        <v>33</v>
      </c>
    </row>
    <row r="779" spans="1:31">
      <c r="A779" t="s">
        <v>1484</v>
      </c>
      <c r="B779" t="s">
        <v>1483</v>
      </c>
      <c r="C779">
        <v>0.13</v>
      </c>
      <c r="E779">
        <v>0.13</v>
      </c>
      <c r="F779">
        <v>0.08</v>
      </c>
      <c r="H779">
        <v>0.08</v>
      </c>
      <c r="I779">
        <v>1.26</v>
      </c>
      <c r="K779">
        <v>1.26</v>
      </c>
      <c r="L779">
        <v>0.15</v>
      </c>
      <c r="N779">
        <v>0.15</v>
      </c>
      <c r="O779">
        <v>1276.46</v>
      </c>
      <c r="P779">
        <v>0.56999999999999995</v>
      </c>
      <c r="Q779">
        <v>0.29870000000000002</v>
      </c>
      <c r="R779">
        <v>7.1999999999999998E-3</v>
      </c>
      <c r="S779">
        <v>68.14</v>
      </c>
      <c r="T779">
        <v>0.45</v>
      </c>
      <c r="U779">
        <v>2.4818730777498419</v>
      </c>
      <c r="V779">
        <v>6.6187406086870515E-2</v>
      </c>
      <c r="W779">
        <v>4.0265000008169762</v>
      </c>
      <c r="X779">
        <v>0.21659635701255969</v>
      </c>
      <c r="Y779">
        <v>2.6591209280417371E-2</v>
      </c>
      <c r="Z779">
        <v>9.5078592305925941E-3</v>
      </c>
      <c r="AA779">
        <v>5.9934114673019557E-4</v>
      </c>
      <c r="AB779">
        <v>0.2147466667102387</v>
      </c>
      <c r="AC779">
        <v>1.0739726027397261</v>
      </c>
      <c r="AD779" s="2"/>
      <c r="AE779" s="13" t="s">
        <v>33</v>
      </c>
    </row>
    <row r="780" spans="1:31">
      <c r="A780" t="s">
        <v>1485</v>
      </c>
      <c r="B780" t="s">
        <v>1483</v>
      </c>
      <c r="C780">
        <v>0.13</v>
      </c>
      <c r="E780">
        <v>0.13</v>
      </c>
      <c r="F780">
        <v>0.08</v>
      </c>
      <c r="H780">
        <v>0.08</v>
      </c>
      <c r="I780">
        <v>1.26</v>
      </c>
      <c r="K780">
        <v>1.26</v>
      </c>
      <c r="L780">
        <v>0.15</v>
      </c>
      <c r="N780">
        <v>0.15</v>
      </c>
      <c r="O780">
        <v>241.25800000000001</v>
      </c>
      <c r="P780">
        <v>6.4000000000000001E-2</v>
      </c>
      <c r="Q780">
        <v>0.2596</v>
      </c>
      <c r="R780">
        <v>7.9000000000000008E-3</v>
      </c>
      <c r="S780">
        <v>56.26</v>
      </c>
      <c r="T780">
        <v>0.52</v>
      </c>
      <c r="U780">
        <v>0.81738985566227285</v>
      </c>
      <c r="V780">
        <v>2.1797542153303338E-2</v>
      </c>
      <c r="W780">
        <v>1.930604575684173</v>
      </c>
      <c r="X780">
        <v>0.1045867036480212</v>
      </c>
      <c r="Y780">
        <v>1.7844194442868291E-2</v>
      </c>
      <c r="Z780">
        <v>4.24547266083044E-3</v>
      </c>
      <c r="AA780">
        <v>1.707144672836923E-4</v>
      </c>
      <c r="AB780">
        <v>0.10296557736982261</v>
      </c>
      <c r="AC780">
        <v>1.0739726027397261</v>
      </c>
      <c r="AD780" s="2"/>
      <c r="AE780" s="13" t="s">
        <v>33</v>
      </c>
    </row>
    <row r="781" spans="1:31">
      <c r="A781" t="s">
        <v>1486</v>
      </c>
      <c r="B781" t="s">
        <v>1483</v>
      </c>
      <c r="C781">
        <v>0.13</v>
      </c>
      <c r="E781">
        <v>0.13</v>
      </c>
      <c r="F781">
        <v>0.08</v>
      </c>
      <c r="H781">
        <v>0.08</v>
      </c>
      <c r="I781">
        <v>1.26</v>
      </c>
      <c r="K781">
        <v>1.26</v>
      </c>
      <c r="L781">
        <v>0.15</v>
      </c>
      <c r="N781">
        <v>0.15</v>
      </c>
      <c r="O781">
        <v>3848.86</v>
      </c>
      <c r="P781">
        <v>0.74</v>
      </c>
      <c r="Q781">
        <v>5.3600000000000002E-3</v>
      </c>
      <c r="R781">
        <v>4.4000000000000002E-4</v>
      </c>
      <c r="S781">
        <v>11.54</v>
      </c>
      <c r="T781">
        <v>0.31</v>
      </c>
      <c r="U781">
        <v>5.1799969514183886</v>
      </c>
      <c r="V781">
        <v>0.13813484771473411</v>
      </c>
      <c r="W781">
        <v>1.032271109566123</v>
      </c>
      <c r="X781">
        <v>6.1643734539475477E-2</v>
      </c>
      <c r="Y781">
        <v>2.7729986478812672E-2</v>
      </c>
      <c r="Z781">
        <v>2.4345781292565668E-6</v>
      </c>
      <c r="AA781">
        <v>6.6156439489349395E-5</v>
      </c>
      <c r="AB781">
        <v>5.5054459176859888E-2</v>
      </c>
      <c r="AC781">
        <v>1.0739726027397261</v>
      </c>
      <c r="AD781" s="2"/>
      <c r="AE781" s="13" t="s">
        <v>33</v>
      </c>
    </row>
    <row r="782" spans="1:31">
      <c r="A782" t="s">
        <v>1487</v>
      </c>
      <c r="B782" t="s">
        <v>1488</v>
      </c>
      <c r="D782" s="2"/>
      <c r="G782" s="2"/>
      <c r="J782">
        <v>1</v>
      </c>
      <c r="M782">
        <v>0.05</v>
      </c>
      <c r="O782">
        <v>4.93</v>
      </c>
      <c r="P782">
        <v>0.05</v>
      </c>
      <c r="Q782">
        <v>0</v>
      </c>
      <c r="R782">
        <v>0</v>
      </c>
      <c r="S782">
        <v>75</v>
      </c>
      <c r="T782">
        <v>11</v>
      </c>
      <c r="U782">
        <v>0</v>
      </c>
      <c r="W782">
        <v>0</v>
      </c>
      <c r="Y782">
        <v>0</v>
      </c>
      <c r="Z782">
        <v>0</v>
      </c>
      <c r="AA782">
        <v>0</v>
      </c>
      <c r="AC782" s="2"/>
      <c r="AD782" s="2"/>
      <c r="AE782" s="13" t="s">
        <v>1489</v>
      </c>
    </row>
    <row r="783" spans="1:31">
      <c r="A783" t="s">
        <v>1490</v>
      </c>
      <c r="B783" t="s">
        <v>1491</v>
      </c>
      <c r="C783">
        <v>0.34</v>
      </c>
      <c r="D783">
        <v>0.34</v>
      </c>
      <c r="E783">
        <v>0.34</v>
      </c>
      <c r="F783">
        <v>0.09</v>
      </c>
      <c r="G783">
        <v>0.09</v>
      </c>
      <c r="H783">
        <v>0.09</v>
      </c>
      <c r="I783">
        <v>1.1000000000000001</v>
      </c>
      <c r="J783">
        <v>1.26</v>
      </c>
      <c r="K783">
        <v>1.1000000000000001</v>
      </c>
      <c r="L783">
        <v>0.13</v>
      </c>
      <c r="M783">
        <v>0.12</v>
      </c>
      <c r="N783">
        <v>0.13</v>
      </c>
      <c r="O783">
        <v>3.9516205000000002</v>
      </c>
      <c r="P783">
        <v>3.9999999999999998E-6</v>
      </c>
      <c r="Q783">
        <v>0</v>
      </c>
      <c r="R783">
        <v>0</v>
      </c>
      <c r="S783">
        <v>60</v>
      </c>
      <c r="T783">
        <v>4</v>
      </c>
      <c r="U783">
        <v>5.1272857709874879E-2</v>
      </c>
      <c r="V783">
        <v>1.4861697890948019E-3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 s="2"/>
      <c r="AD783" s="2"/>
      <c r="AE783" s="13" t="s">
        <v>1492</v>
      </c>
    </row>
    <row r="784" spans="1:31">
      <c r="A784" t="s">
        <v>1493</v>
      </c>
      <c r="B784" t="s">
        <v>1494</v>
      </c>
      <c r="C784">
        <v>0.06</v>
      </c>
      <c r="D784">
        <v>-0.08</v>
      </c>
      <c r="E784">
        <v>0.06</v>
      </c>
      <c r="F784">
        <v>0.02</v>
      </c>
      <c r="G784">
        <v>0.09</v>
      </c>
      <c r="H784">
        <v>0.02</v>
      </c>
      <c r="I784">
        <v>0.9</v>
      </c>
      <c r="J784">
        <v>0.95</v>
      </c>
      <c r="K784">
        <v>0.9</v>
      </c>
      <c r="L784">
        <v>0.06</v>
      </c>
      <c r="M784">
        <v>0.09</v>
      </c>
      <c r="N784">
        <v>0.06</v>
      </c>
      <c r="O784">
        <v>421</v>
      </c>
      <c r="P784">
        <v>2</v>
      </c>
      <c r="Q784">
        <v>0.29399999999999998</v>
      </c>
      <c r="R784">
        <v>2.4E-2</v>
      </c>
      <c r="S784">
        <v>94</v>
      </c>
      <c r="T784">
        <v>3</v>
      </c>
      <c r="U784">
        <v>1.061875638615277</v>
      </c>
      <c r="V784">
        <v>2.773475901218005E-2</v>
      </c>
      <c r="W784">
        <v>3.0876628304936409</v>
      </c>
      <c r="X784">
        <v>0.1895668198150986</v>
      </c>
      <c r="Y784">
        <v>9.8542430760435382E-2</v>
      </c>
      <c r="Z784">
        <v>2.3847862801033241E-2</v>
      </c>
      <c r="AA784">
        <v>4.8894106579471814E-3</v>
      </c>
      <c r="AB784">
        <v>0.1601010356552259</v>
      </c>
      <c r="AC784">
        <v>1.5726027397260269</v>
      </c>
      <c r="AD784" s="2"/>
      <c r="AE784" s="13" t="s">
        <v>150</v>
      </c>
    </row>
    <row r="785" spans="1:31">
      <c r="A785" t="s">
        <v>1495</v>
      </c>
      <c r="B785" t="s">
        <v>1496</v>
      </c>
      <c r="C785">
        <v>0.36</v>
      </c>
      <c r="D785">
        <v>0.18</v>
      </c>
      <c r="E785">
        <v>0.36</v>
      </c>
      <c r="F785">
        <v>0.05</v>
      </c>
      <c r="G785">
        <v>7.0000000000000007E-2</v>
      </c>
      <c r="H785">
        <v>0.05</v>
      </c>
      <c r="I785">
        <v>1.08</v>
      </c>
      <c r="J785">
        <v>1.1100000000000001</v>
      </c>
      <c r="K785">
        <v>1.08</v>
      </c>
      <c r="L785">
        <v>0.12</v>
      </c>
      <c r="M785">
        <v>0.44</v>
      </c>
      <c r="N785">
        <v>0.12</v>
      </c>
      <c r="O785">
        <v>596</v>
      </c>
      <c r="P785">
        <v>2</v>
      </c>
      <c r="Q785">
        <v>0.28000000000000003</v>
      </c>
      <c r="R785">
        <v>0.02</v>
      </c>
      <c r="S785">
        <v>29.4</v>
      </c>
      <c r="T785">
        <v>6.1</v>
      </c>
      <c r="U785">
        <v>1.379950057121851</v>
      </c>
      <c r="V785">
        <v>4.4438864264475339E-2</v>
      </c>
      <c r="W785">
        <v>1.2706271184266389</v>
      </c>
      <c r="X785">
        <v>0.26675136267003208</v>
      </c>
      <c r="Y785">
        <v>0.25412542368532781</v>
      </c>
      <c r="Z785">
        <v>1.6802108167578381E-2</v>
      </c>
      <c r="AA785">
        <v>5.1832108560527241E-3</v>
      </c>
      <c r="AB785">
        <v>7.9166798655865345E-2</v>
      </c>
      <c r="AC785">
        <v>2.8849315068493149</v>
      </c>
      <c r="AD785">
        <v>10.6</v>
      </c>
      <c r="AE785" s="13" t="s">
        <v>150</v>
      </c>
    </row>
    <row r="786" spans="1:31">
      <c r="A786" t="s">
        <v>1497</v>
      </c>
      <c r="B786" t="s">
        <v>1498</v>
      </c>
      <c r="C786">
        <v>0.22</v>
      </c>
      <c r="D786">
        <v>0.22</v>
      </c>
      <c r="E786">
        <v>0.22</v>
      </c>
      <c r="F786">
        <v>0.11</v>
      </c>
      <c r="G786">
        <v>0.11</v>
      </c>
      <c r="H786">
        <v>0.11</v>
      </c>
      <c r="I786">
        <v>0.82</v>
      </c>
      <c r="J786">
        <v>0.83900000000000008</v>
      </c>
      <c r="K786">
        <v>0.82</v>
      </c>
      <c r="L786">
        <v>7.0000000000000007E-2</v>
      </c>
      <c r="M786">
        <v>5.4000000000000013E-2</v>
      </c>
      <c r="N786">
        <v>7.0000000000000007E-2</v>
      </c>
      <c r="O786">
        <v>2840</v>
      </c>
      <c r="P786">
        <v>0</v>
      </c>
      <c r="Q786">
        <v>0.83689999999999998</v>
      </c>
      <c r="R786">
        <v>6.9499999999999996E-3</v>
      </c>
      <c r="S786">
        <v>3685</v>
      </c>
      <c r="T786">
        <v>0.25</v>
      </c>
      <c r="U786">
        <v>3.77700000969255</v>
      </c>
      <c r="V786">
        <v>2.5205418367684351</v>
      </c>
      <c r="W786">
        <v>130.00204083671349</v>
      </c>
      <c r="X786">
        <v>44.100985076126783</v>
      </c>
      <c r="Y786">
        <v>8.8196771259642821E-3</v>
      </c>
      <c r="Z786">
        <v>2.523882122447008</v>
      </c>
      <c r="AA786">
        <v>43.334013612237833</v>
      </c>
      <c r="AB786">
        <v>7.7903844696157876</v>
      </c>
      <c r="AC786" s="2"/>
      <c r="AD786" s="2"/>
      <c r="AE786" s="13" t="s">
        <v>1499</v>
      </c>
    </row>
    <row r="787" spans="1:31">
      <c r="A787" t="s">
        <v>1500</v>
      </c>
      <c r="B787" t="s">
        <v>1501</v>
      </c>
      <c r="C787">
        <v>-0.33</v>
      </c>
      <c r="D787">
        <v>-0.36</v>
      </c>
      <c r="E787">
        <v>-0.33</v>
      </c>
      <c r="F787">
        <v>0.03</v>
      </c>
      <c r="G787">
        <v>0.14000000000000001</v>
      </c>
      <c r="H787">
        <v>0.03</v>
      </c>
      <c r="I787">
        <v>0.93</v>
      </c>
      <c r="J787">
        <v>1.08</v>
      </c>
      <c r="K787">
        <v>0.93</v>
      </c>
      <c r="L787">
        <v>7.0000000000000007E-2</v>
      </c>
      <c r="M787">
        <v>5.8500000000000003E-2</v>
      </c>
      <c r="N787">
        <v>7.0000000000000007E-2</v>
      </c>
      <c r="O787">
        <v>2.7164761999999998</v>
      </c>
      <c r="P787">
        <v>2.3E-6</v>
      </c>
      <c r="Q787">
        <v>0</v>
      </c>
      <c r="R787">
        <v>3.3000000000000002E-2</v>
      </c>
      <c r="S787">
        <v>100.8</v>
      </c>
      <c r="T787">
        <v>3.35</v>
      </c>
      <c r="U787">
        <v>3.7603860909416122E-2</v>
      </c>
      <c r="V787">
        <v>1.305689615082809E-3</v>
      </c>
      <c r="W787">
        <v>6.2784744750226697E-3</v>
      </c>
      <c r="X787">
        <v>1.092644731687498E-3</v>
      </c>
      <c r="Y787">
        <v>1.0018842247376601E-3</v>
      </c>
      <c r="Z787">
        <v>0</v>
      </c>
      <c r="AA787">
        <v>1.771963655531891E-9</v>
      </c>
      <c r="AB787">
        <v>4.3600517187657428E-4</v>
      </c>
      <c r="AC787" s="2"/>
      <c r="AD787" s="2"/>
      <c r="AE787" s="13" t="s">
        <v>1525</v>
      </c>
    </row>
    <row r="788" spans="1:31">
      <c r="A788" t="s">
        <v>1502</v>
      </c>
      <c r="B788" t="s">
        <v>1503</v>
      </c>
      <c r="C788">
        <v>0.33</v>
      </c>
      <c r="D788">
        <v>0.23</v>
      </c>
      <c r="E788">
        <v>0.33</v>
      </c>
      <c r="F788">
        <v>0.02</v>
      </c>
      <c r="G788">
        <v>0.14000000000000001</v>
      </c>
      <c r="H788">
        <v>0.02</v>
      </c>
      <c r="I788">
        <v>1.22</v>
      </c>
      <c r="J788">
        <v>1.24</v>
      </c>
      <c r="K788">
        <v>1.22</v>
      </c>
      <c r="L788">
        <v>0.11</v>
      </c>
      <c r="M788">
        <v>0.09</v>
      </c>
      <c r="N788">
        <v>0.11</v>
      </c>
      <c r="O788">
        <v>2.0083899999999999</v>
      </c>
      <c r="P788">
        <v>2.4000000000000001E-4</v>
      </c>
      <c r="Q788">
        <v>0</v>
      </c>
      <c r="R788">
        <v>0</v>
      </c>
      <c r="S788">
        <v>86</v>
      </c>
      <c r="T788">
        <v>2.7</v>
      </c>
      <c r="U788">
        <v>3.3574286718163232E-2</v>
      </c>
      <c r="V788">
        <v>7.162564441242379E-4</v>
      </c>
      <c r="W788">
        <v>6.2279989251709056E-4</v>
      </c>
      <c r="X788">
        <v>3.2927228237617572E-5</v>
      </c>
      <c r="Y788">
        <v>1.944449248145403E-5</v>
      </c>
      <c r="Z788">
        <v>0</v>
      </c>
      <c r="AA788">
        <v>2.4807926449229111E-8</v>
      </c>
      <c r="AB788">
        <v>2.6572795414062529E-5</v>
      </c>
      <c r="AC788">
        <v>1.71</v>
      </c>
      <c r="AD788">
        <v>7.16</v>
      </c>
      <c r="AE788" s="13" t="s">
        <v>137</v>
      </c>
    </row>
    <row r="789" spans="1:31">
      <c r="A789" t="s">
        <v>1504</v>
      </c>
      <c r="B789" t="s">
        <v>1505</v>
      </c>
      <c r="C789">
        <v>-0.27</v>
      </c>
      <c r="E789">
        <v>-0.27</v>
      </c>
      <c r="F789">
        <v>0.04</v>
      </c>
      <c r="H789">
        <v>0.04</v>
      </c>
      <c r="I789">
        <v>2.23</v>
      </c>
      <c r="K789">
        <v>2.23</v>
      </c>
      <c r="L789">
        <v>0.26</v>
      </c>
      <c r="N789">
        <v>0.26</v>
      </c>
      <c r="O789">
        <v>136.75</v>
      </c>
      <c r="P789">
        <v>0.25</v>
      </c>
      <c r="Q789">
        <v>0</v>
      </c>
      <c r="R789">
        <v>0</v>
      </c>
      <c r="S789">
        <v>65.400000000000006</v>
      </c>
      <c r="T789">
        <v>1.7</v>
      </c>
      <c r="U789">
        <v>0.5381012157887699</v>
      </c>
      <c r="V789">
        <v>4.0403312123747447E-2</v>
      </c>
      <c r="W789">
        <v>1.7768291415588671</v>
      </c>
      <c r="X789">
        <v>0.27076171642638869</v>
      </c>
      <c r="Y789">
        <v>4.6186690224007253E-2</v>
      </c>
      <c r="Z789">
        <v>0</v>
      </c>
      <c r="AA789">
        <v>1.0827721764526919E-3</v>
      </c>
      <c r="AB789">
        <v>0.26679116239622641</v>
      </c>
      <c r="AC789">
        <v>3.1643835616438358</v>
      </c>
      <c r="AD789">
        <v>22.3</v>
      </c>
      <c r="AE789" s="13" t="s">
        <v>25</v>
      </c>
    </row>
    <row r="790" spans="1:31">
      <c r="A790" t="s">
        <v>1506</v>
      </c>
      <c r="B790" t="s">
        <v>1507</v>
      </c>
      <c r="C790">
        <v>0.32</v>
      </c>
      <c r="D790">
        <v>0.39</v>
      </c>
      <c r="E790">
        <v>0.32</v>
      </c>
      <c r="F790">
        <v>0.08</v>
      </c>
      <c r="G790">
        <v>0.05</v>
      </c>
      <c r="H790">
        <v>0.08</v>
      </c>
      <c r="I790">
        <v>0.93</v>
      </c>
      <c r="J790">
        <v>0.98199999999999998</v>
      </c>
      <c r="K790">
        <v>0.93</v>
      </c>
      <c r="L790">
        <v>0.08</v>
      </c>
      <c r="M790">
        <v>5.4000000000000013E-2</v>
      </c>
      <c r="N790">
        <v>0.08</v>
      </c>
      <c r="O790">
        <v>18.157</v>
      </c>
      <c r="P790">
        <v>3.4000000000000002E-2</v>
      </c>
      <c r="Q790">
        <v>0.18</v>
      </c>
      <c r="R790">
        <v>3.5000000000000003E-2</v>
      </c>
      <c r="S790">
        <v>20.64</v>
      </c>
      <c r="T790">
        <v>0.85</v>
      </c>
      <c r="U790">
        <v>0.1357087792909559</v>
      </c>
      <c r="V790">
        <v>3.5870729844823261E-3</v>
      </c>
      <c r="W790">
        <v>0.26423888355819641</v>
      </c>
      <c r="X790">
        <v>1.777907713628003E-2</v>
      </c>
      <c r="Y790">
        <v>1.088193076668929E-2</v>
      </c>
      <c r="Z790">
        <v>1.720447464258617E-3</v>
      </c>
      <c r="AA790">
        <v>1.6493403904790959E-4</v>
      </c>
      <c r="AB790">
        <v>1.395320837271004E-2</v>
      </c>
      <c r="AC790">
        <v>1.0520547945205481</v>
      </c>
      <c r="AD790">
        <v>3.1</v>
      </c>
      <c r="AE790" s="13" t="s">
        <v>1508</v>
      </c>
    </row>
    <row r="791" spans="1:31">
      <c r="A791" t="s">
        <v>1509</v>
      </c>
      <c r="B791" t="s">
        <v>1507</v>
      </c>
      <c r="C791">
        <v>0.32</v>
      </c>
      <c r="D791">
        <v>0.39</v>
      </c>
      <c r="E791">
        <v>0.32</v>
      </c>
      <c r="F791">
        <v>0.08</v>
      </c>
      <c r="G791">
        <v>0.05</v>
      </c>
      <c r="H791">
        <v>0.08</v>
      </c>
      <c r="I791">
        <v>0.93</v>
      </c>
      <c r="J791">
        <v>0.98199999999999998</v>
      </c>
      <c r="K791">
        <v>0.93</v>
      </c>
      <c r="L791">
        <v>0.08</v>
      </c>
      <c r="M791">
        <v>5.4000000000000013E-2</v>
      </c>
      <c r="N791">
        <v>0.08</v>
      </c>
      <c r="O791">
        <v>120.8</v>
      </c>
      <c r="P791">
        <v>0.34</v>
      </c>
      <c r="Q791">
        <v>0.15279999999999999</v>
      </c>
      <c r="R791">
        <v>9.6000000000000009E-3</v>
      </c>
      <c r="S791">
        <v>57.68</v>
      </c>
      <c r="T791">
        <v>0.69</v>
      </c>
      <c r="U791">
        <v>0.48005371819448989</v>
      </c>
      <c r="V791">
        <v>1.2706652976252749E-2</v>
      </c>
      <c r="W791">
        <v>1.3953246255854379</v>
      </c>
      <c r="X791">
        <v>7.558792181388907E-2</v>
      </c>
      <c r="Y791">
        <v>1.6691643405928439E-2</v>
      </c>
      <c r="Z791">
        <v>2.0957039472259682E-3</v>
      </c>
      <c r="AA791">
        <v>1.309079394864926E-3</v>
      </c>
      <c r="AB791">
        <v>7.3680508281739304E-2</v>
      </c>
      <c r="AC791">
        <v>1.0520547945205481</v>
      </c>
      <c r="AD791">
        <v>3.1</v>
      </c>
      <c r="AE791" s="13" t="s">
        <v>1508</v>
      </c>
    </row>
    <row r="792" spans="1:31">
      <c r="A792" t="s">
        <v>1510</v>
      </c>
      <c r="B792" t="s">
        <v>1511</v>
      </c>
      <c r="C792">
        <v>0.04</v>
      </c>
      <c r="E792">
        <v>0.04</v>
      </c>
      <c r="F792">
        <v>0.03</v>
      </c>
      <c r="H792">
        <v>0.03</v>
      </c>
      <c r="I792">
        <v>1.1299999999999999</v>
      </c>
      <c r="J792">
        <v>1.1399999999999999</v>
      </c>
      <c r="K792">
        <v>1.1299999999999999</v>
      </c>
      <c r="L792">
        <v>0.1</v>
      </c>
      <c r="M792">
        <v>0.02</v>
      </c>
      <c r="N792">
        <v>0.1</v>
      </c>
      <c r="O792">
        <v>4.0869999999999997</v>
      </c>
      <c r="P792">
        <v>7.0000000000000007E-2</v>
      </c>
      <c r="Q792">
        <v>0.15</v>
      </c>
      <c r="R792">
        <v>0.08</v>
      </c>
      <c r="S792">
        <v>49.06</v>
      </c>
      <c r="T792">
        <v>3.5</v>
      </c>
      <c r="U792">
        <v>0</v>
      </c>
      <c r="W792">
        <v>0</v>
      </c>
      <c r="Y792">
        <v>0</v>
      </c>
      <c r="Z792">
        <v>0</v>
      </c>
      <c r="AA792">
        <v>0</v>
      </c>
      <c r="AC792" s="2"/>
      <c r="AD792" s="2"/>
      <c r="AE792" s="13" t="s">
        <v>1525</v>
      </c>
    </row>
    <row r="793" spans="1:31">
      <c r="A793" t="s">
        <v>1513</v>
      </c>
      <c r="B793" t="s">
        <v>1514</v>
      </c>
      <c r="C793">
        <v>-0.26</v>
      </c>
      <c r="D793">
        <v>-0.26</v>
      </c>
      <c r="E793">
        <v>-0.26</v>
      </c>
      <c r="F793">
        <v>0.08</v>
      </c>
      <c r="G793">
        <v>0.08</v>
      </c>
      <c r="H793">
        <v>0.08</v>
      </c>
      <c r="J793">
        <v>0.13</v>
      </c>
      <c r="M793">
        <v>1.2999999999999999E-2</v>
      </c>
      <c r="O793">
        <v>1.9687600000000001</v>
      </c>
      <c r="P793">
        <v>2.1000000000000001E-4</v>
      </c>
      <c r="Q793">
        <v>0</v>
      </c>
      <c r="R793">
        <v>0.06</v>
      </c>
      <c r="S793">
        <v>1.48</v>
      </c>
      <c r="T793">
        <v>0.25</v>
      </c>
      <c r="U793">
        <v>0</v>
      </c>
      <c r="W793">
        <v>0</v>
      </c>
      <c r="Y793">
        <v>0</v>
      </c>
      <c r="Z793">
        <v>0</v>
      </c>
      <c r="AA793">
        <v>0</v>
      </c>
      <c r="AC793" s="2"/>
      <c r="AD793" s="2"/>
      <c r="AE793" s="13" t="s">
        <v>193</v>
      </c>
    </row>
    <row r="794" spans="1:31">
      <c r="A794" t="s">
        <v>1515</v>
      </c>
      <c r="B794" t="s">
        <v>1514</v>
      </c>
      <c r="C794">
        <v>-0.26</v>
      </c>
      <c r="D794">
        <v>-0.26</v>
      </c>
      <c r="E794">
        <v>-0.26</v>
      </c>
      <c r="F794">
        <v>0.08</v>
      </c>
      <c r="G794">
        <v>0.08</v>
      </c>
      <c r="H794">
        <v>0.08</v>
      </c>
      <c r="J794">
        <v>0.13</v>
      </c>
      <c r="M794">
        <v>1.2999999999999999E-2</v>
      </c>
      <c r="O794">
        <v>3.0600800000000001</v>
      </c>
      <c r="P794">
        <v>2.2000000000000001E-4</v>
      </c>
      <c r="Q794">
        <v>0.04</v>
      </c>
      <c r="R794">
        <v>7.4999999999999997E-2</v>
      </c>
      <c r="S794">
        <v>1.68</v>
      </c>
      <c r="T794">
        <v>0.23</v>
      </c>
      <c r="U794">
        <v>0</v>
      </c>
      <c r="W794">
        <v>0</v>
      </c>
      <c r="Y794">
        <v>0</v>
      </c>
      <c r="Z794">
        <v>0</v>
      </c>
      <c r="AA794">
        <v>0</v>
      </c>
      <c r="AC794" s="2"/>
      <c r="AD794" s="2"/>
      <c r="AE794" s="13" t="s">
        <v>193</v>
      </c>
    </row>
    <row r="795" spans="1:31">
      <c r="A795" t="s">
        <v>1516</v>
      </c>
      <c r="B795" t="s">
        <v>1514</v>
      </c>
      <c r="C795">
        <v>-0.26</v>
      </c>
      <c r="D795">
        <v>-0.26</v>
      </c>
      <c r="E795">
        <v>-0.26</v>
      </c>
      <c r="F795">
        <v>0.08</v>
      </c>
      <c r="G795">
        <v>0.08</v>
      </c>
      <c r="H795">
        <v>0.08</v>
      </c>
      <c r="J795">
        <v>0.13</v>
      </c>
      <c r="M795">
        <v>1.2999999999999999E-2</v>
      </c>
      <c r="O795">
        <v>4.6562700000000001</v>
      </c>
      <c r="P795">
        <v>4.2000000000000002E-4</v>
      </c>
      <c r="Q795">
        <v>0.129</v>
      </c>
      <c r="R795">
        <v>9.6000000000000002E-2</v>
      </c>
      <c r="S795" s="2"/>
      <c r="T795" s="2"/>
      <c r="U795">
        <v>0</v>
      </c>
      <c r="W795">
        <v>0</v>
      </c>
      <c r="Y795">
        <v>0</v>
      </c>
      <c r="Z795">
        <v>0</v>
      </c>
      <c r="AA795">
        <v>0</v>
      </c>
      <c r="AC795" s="2"/>
      <c r="AD795" s="2"/>
      <c r="AE795" s="13" t="s">
        <v>193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795"/>
  <sheetViews>
    <sheetView workbookViewId="0">
      <selection activeCell="P2" sqref="P2"/>
    </sheetView>
  </sheetViews>
  <sheetFormatPr baseColWidth="10" defaultColWidth="8.83203125" defaultRowHeight="14"/>
  <cols>
    <col min="1" max="1" width="18.1640625" style="12" bestFit="1" customWidth="1"/>
    <col min="2" max="2" width="19.6640625" style="12" bestFit="1" customWidth="1"/>
    <col min="3" max="3" width="11.33203125" style="12" bestFit="1" customWidth="1"/>
    <col min="5" max="5" width="12.1640625" style="12" bestFit="1" customWidth="1"/>
    <col min="7" max="7" width="9.83203125" style="12" bestFit="1" customWidth="1"/>
    <col min="8" max="8" width="8.1640625" style="12" bestFit="1" customWidth="1"/>
    <col min="10" max="10" width="12" style="12" bestFit="1" customWidth="1"/>
    <col min="12" max="12" width="9" style="12" bestFit="1" customWidth="1"/>
    <col min="14" max="14" width="9" style="12" bestFit="1" customWidth="1"/>
    <col min="16" max="16" width="13" style="12" bestFit="1" customWidth="1"/>
    <col min="18" max="18" width="13" style="12" bestFit="1" customWidth="1"/>
    <col min="20" max="21" width="13" style="12" bestFit="1" customWidth="1"/>
    <col min="23" max="23" width="13" style="12" bestFit="1" customWidth="1"/>
    <col min="25" max="25" width="13" style="12" bestFit="1" customWidth="1"/>
    <col min="26" max="26" width="43.6640625" style="12" bestFit="1" customWidth="1"/>
  </cols>
  <sheetData>
    <row r="1" spans="1:26">
      <c r="A1" s="20" t="s">
        <v>1</v>
      </c>
      <c r="B1" s="20" t="s">
        <v>0</v>
      </c>
      <c r="C1" s="21" t="s">
        <v>1517</v>
      </c>
      <c r="D1" s="22" t="s">
        <v>1527</v>
      </c>
      <c r="E1" s="21" t="s">
        <v>1519</v>
      </c>
      <c r="F1" s="21" t="s">
        <v>1521</v>
      </c>
      <c r="G1" s="22" t="s">
        <v>1528</v>
      </c>
      <c r="H1" s="22" t="s">
        <v>1529</v>
      </c>
      <c r="I1" s="21" t="s">
        <v>1523</v>
      </c>
      <c r="J1" s="23" t="s">
        <v>6</v>
      </c>
      <c r="K1" s="23" t="s">
        <v>7</v>
      </c>
      <c r="L1" s="23" t="s">
        <v>8</v>
      </c>
      <c r="M1" s="23" t="s">
        <v>9</v>
      </c>
      <c r="N1" s="23" t="s">
        <v>10</v>
      </c>
      <c r="O1" s="23" t="s">
        <v>11</v>
      </c>
      <c r="P1" s="20" t="s">
        <v>12</v>
      </c>
      <c r="Q1" s="20" t="s">
        <v>13</v>
      </c>
      <c r="R1" s="20" t="s">
        <v>14</v>
      </c>
      <c r="S1" s="20" t="s">
        <v>15</v>
      </c>
      <c r="T1" s="20" t="s">
        <v>16</v>
      </c>
      <c r="U1" s="20" t="s">
        <v>17</v>
      </c>
      <c r="V1" s="20" t="s">
        <v>18</v>
      </c>
      <c r="W1" s="20" t="s">
        <v>19</v>
      </c>
      <c r="X1" s="23" t="s">
        <v>20</v>
      </c>
      <c r="Y1" s="23" t="s">
        <v>21</v>
      </c>
      <c r="Z1" s="23" t="s">
        <v>22</v>
      </c>
    </row>
    <row r="2" spans="1:26">
      <c r="A2" t="s">
        <v>24</v>
      </c>
      <c r="B2" t="s">
        <v>23</v>
      </c>
      <c r="C2">
        <v>-0.34</v>
      </c>
      <c r="E2">
        <v>0.06</v>
      </c>
      <c r="F2">
        <v>2.14</v>
      </c>
      <c r="I2">
        <v>0.28000000000000003</v>
      </c>
      <c r="J2">
        <v>326.02999999999997</v>
      </c>
      <c r="K2">
        <v>0.32</v>
      </c>
      <c r="L2">
        <v>0.23100000000000001</v>
      </c>
      <c r="M2">
        <v>5.0000000000000001E-3</v>
      </c>
      <c r="N2">
        <v>296.7</v>
      </c>
      <c r="O2">
        <v>5.6</v>
      </c>
      <c r="P2">
        <v>1.1685656917030369</v>
      </c>
      <c r="Q2">
        <v>5.6485850676302178E-2</v>
      </c>
      <c r="R2">
        <v>15.833031465513701</v>
      </c>
      <c r="S2">
        <v>1.5366826619684439</v>
      </c>
      <c r="T2">
        <v>0.13595073253083101</v>
      </c>
      <c r="U2">
        <v>1.931797796485072E-2</v>
      </c>
      <c r="V2">
        <v>5.180065299680384E-3</v>
      </c>
      <c r="W2">
        <v>1.530526374999658</v>
      </c>
      <c r="X2">
        <v>3.1260273972602741</v>
      </c>
      <c r="Y2">
        <v>25.5</v>
      </c>
      <c r="Z2" t="s">
        <v>25</v>
      </c>
    </row>
    <row r="3" spans="1:26">
      <c r="A3" t="s">
        <v>27</v>
      </c>
      <c r="B3" t="s">
        <v>26</v>
      </c>
      <c r="C3">
        <v>-0.13</v>
      </c>
      <c r="E3">
        <v>0.04</v>
      </c>
      <c r="F3">
        <v>3.4</v>
      </c>
      <c r="I3">
        <v>0.76</v>
      </c>
      <c r="J3">
        <v>516.22</v>
      </c>
      <c r="K3">
        <v>3.25</v>
      </c>
      <c r="L3">
        <v>0.08</v>
      </c>
      <c r="M3">
        <v>0.03</v>
      </c>
      <c r="N3">
        <v>189.7</v>
      </c>
      <c r="O3">
        <v>7.15</v>
      </c>
      <c r="P3">
        <v>1.8946148938200911</v>
      </c>
      <c r="Q3">
        <v>0.14324574168628129</v>
      </c>
      <c r="R3">
        <v>16.87125922598063</v>
      </c>
      <c r="S3">
        <v>2.625958016511452</v>
      </c>
      <c r="T3">
        <v>0.63589617008835819</v>
      </c>
      <c r="U3">
        <v>4.0751833879180258E-2</v>
      </c>
      <c r="V3">
        <v>3.5405829868684603E-2</v>
      </c>
      <c r="W3">
        <v>2.5472293341186441</v>
      </c>
      <c r="X3">
        <v>3.8356164383561642</v>
      </c>
      <c r="Y3">
        <v>28</v>
      </c>
      <c r="Z3" t="s">
        <v>28</v>
      </c>
    </row>
    <row r="4" spans="1:26">
      <c r="A4" t="s">
        <v>30</v>
      </c>
      <c r="B4" t="s">
        <v>29</v>
      </c>
      <c r="C4">
        <v>-0.28999999999999998</v>
      </c>
      <c r="E4">
        <v>0.03</v>
      </c>
      <c r="F4">
        <v>2.38</v>
      </c>
      <c r="I4">
        <v>0.28999999999999998</v>
      </c>
      <c r="J4">
        <v>185.84</v>
      </c>
      <c r="K4">
        <v>0.23</v>
      </c>
      <c r="L4">
        <v>0</v>
      </c>
      <c r="M4">
        <v>0</v>
      </c>
      <c r="N4">
        <v>100</v>
      </c>
      <c r="O4">
        <v>1.3</v>
      </c>
      <c r="P4">
        <v>0.85131419291219679</v>
      </c>
      <c r="Q4">
        <v>3.4584320728455777E-2</v>
      </c>
      <c r="R4">
        <v>5.003891215010448</v>
      </c>
      <c r="S4">
        <v>0.41165599506746398</v>
      </c>
      <c r="T4">
        <v>6.5050585795135826E-2</v>
      </c>
      <c r="U4">
        <v>0</v>
      </c>
      <c r="V4">
        <v>2.0643115573475449E-3</v>
      </c>
      <c r="W4">
        <v>0.40647855808208122</v>
      </c>
      <c r="X4">
        <v>4.0712328767123287</v>
      </c>
      <c r="Y4">
        <v>20.3</v>
      </c>
      <c r="Z4" t="s">
        <v>28</v>
      </c>
    </row>
    <row r="5" spans="1:26">
      <c r="A5" t="s">
        <v>32</v>
      </c>
      <c r="B5" t="s">
        <v>31</v>
      </c>
      <c r="C5">
        <v>0.38</v>
      </c>
      <c r="E5">
        <v>0.04</v>
      </c>
      <c r="F5">
        <v>0.99</v>
      </c>
      <c r="I5">
        <v>0.09</v>
      </c>
      <c r="J5">
        <v>1773.4</v>
      </c>
      <c r="K5">
        <v>2.5</v>
      </c>
      <c r="L5">
        <v>0.36899999999999999</v>
      </c>
      <c r="M5">
        <v>5.0000000000000001E-3</v>
      </c>
      <c r="N5">
        <v>90</v>
      </c>
      <c r="O5">
        <v>0.5</v>
      </c>
      <c r="P5">
        <v>2.8200085704528841</v>
      </c>
      <c r="Q5">
        <v>8.9092330769005107E-2</v>
      </c>
      <c r="R5">
        <v>4.8130500065115083</v>
      </c>
      <c r="S5">
        <v>0.30533734256737999</v>
      </c>
      <c r="T5">
        <v>2.673916670284171E-2</v>
      </c>
      <c r="U5">
        <v>1.027978276277609E-2</v>
      </c>
      <c r="V5">
        <v>2.261686593789477E-3</v>
      </c>
      <c r="W5">
        <v>0.30398210567441097</v>
      </c>
      <c r="X5">
        <v>12.6027397260274</v>
      </c>
      <c r="Y5">
        <v>5.6</v>
      </c>
      <c r="Z5" t="s">
        <v>1525</v>
      </c>
    </row>
    <row r="6" spans="1:26">
      <c r="A6" t="s">
        <v>35</v>
      </c>
      <c r="B6" t="s">
        <v>34</v>
      </c>
      <c r="C6">
        <v>0.09</v>
      </c>
      <c r="D6">
        <v>0.13</v>
      </c>
      <c r="E6">
        <v>0.01</v>
      </c>
      <c r="F6">
        <v>1.01</v>
      </c>
      <c r="G6">
        <v>1.04</v>
      </c>
      <c r="H6">
        <v>0.99</v>
      </c>
      <c r="I6">
        <v>0.08</v>
      </c>
      <c r="J6">
        <v>799.5</v>
      </c>
      <c r="K6">
        <v>0.6</v>
      </c>
      <c r="L6">
        <v>0.68900000000000006</v>
      </c>
      <c r="M6">
        <v>1.0999999999999999E-2</v>
      </c>
      <c r="N6">
        <v>50.5</v>
      </c>
      <c r="O6">
        <v>1.6</v>
      </c>
      <c r="P6">
        <v>1.6852126248786781</v>
      </c>
      <c r="Q6">
        <v>3.9346791736916839E-2</v>
      </c>
      <c r="R6">
        <v>1.687611096868197</v>
      </c>
      <c r="S6">
        <v>0.1019276739666692</v>
      </c>
      <c r="T6">
        <v>5.3468866435428031E-2</v>
      </c>
      <c r="U6">
        <v>3.6434264699962388E-2</v>
      </c>
      <c r="V6">
        <v>7.0449221326161489E-4</v>
      </c>
      <c r="W6">
        <v>7.8755184520515886E-2</v>
      </c>
      <c r="X6">
        <v>16</v>
      </c>
      <c r="Y6">
        <v>7.3</v>
      </c>
      <c r="Z6" t="s">
        <v>1525</v>
      </c>
    </row>
    <row r="7" spans="1:26">
      <c r="A7" t="s">
        <v>37</v>
      </c>
      <c r="B7" t="s">
        <v>36</v>
      </c>
      <c r="C7">
        <v>0</v>
      </c>
      <c r="E7">
        <v>0.03</v>
      </c>
      <c r="F7">
        <v>1.76</v>
      </c>
      <c r="I7">
        <v>0.18</v>
      </c>
      <c r="J7">
        <v>993.3</v>
      </c>
      <c r="K7">
        <v>3.2</v>
      </c>
      <c r="L7">
        <v>0.08</v>
      </c>
      <c r="M7">
        <v>0.01</v>
      </c>
      <c r="N7">
        <v>119.4</v>
      </c>
      <c r="O7">
        <v>1.3</v>
      </c>
      <c r="P7">
        <v>2.584106177961182</v>
      </c>
      <c r="Q7">
        <v>1.9299520839529561E-2</v>
      </c>
      <c r="R7">
        <v>10.26638862208544</v>
      </c>
      <c r="S7">
        <v>0.18508308737741919</v>
      </c>
      <c r="T7">
        <v>0.11177810057546959</v>
      </c>
      <c r="U7">
        <v>8.2660133833216062E-3</v>
      </c>
      <c r="V7">
        <v>1.102467988545703E-2</v>
      </c>
      <c r="W7">
        <v>0.14687251247618649</v>
      </c>
      <c r="X7">
        <v>5</v>
      </c>
      <c r="Y7">
        <v>15.5</v>
      </c>
      <c r="Z7" t="s">
        <v>25</v>
      </c>
    </row>
    <row r="8" spans="1:26">
      <c r="A8" t="s">
        <v>39</v>
      </c>
      <c r="B8" t="s">
        <v>38</v>
      </c>
      <c r="C8">
        <v>-0.77</v>
      </c>
      <c r="E8">
        <v>0.03</v>
      </c>
      <c r="F8">
        <v>2.72</v>
      </c>
      <c r="I8">
        <v>0.21</v>
      </c>
      <c r="J8">
        <v>30.3506</v>
      </c>
      <c r="K8">
        <v>7.7999999999999996E-3</v>
      </c>
      <c r="L8">
        <v>4.2000000000000003E-2</v>
      </c>
      <c r="M8">
        <v>3.85E-2</v>
      </c>
      <c r="N8">
        <v>59.9</v>
      </c>
      <c r="O8">
        <v>3.3</v>
      </c>
      <c r="P8">
        <v>0.1898721825616842</v>
      </c>
      <c r="Q8">
        <v>1.022885617733419E-2</v>
      </c>
      <c r="R8">
        <v>0.91214976178949569</v>
      </c>
      <c r="S8">
        <v>0.1100464606608076</v>
      </c>
      <c r="T8">
        <v>4.949059642430486E-2</v>
      </c>
      <c r="U8">
        <v>1.47755256754276E-3</v>
      </c>
      <c r="V8">
        <v>7.8139785725906205E-5</v>
      </c>
      <c r="W8">
        <v>9.8278762213009629E-2</v>
      </c>
      <c r="X8">
        <v>1.8194756164383561</v>
      </c>
      <c r="Y8">
        <v>26.51</v>
      </c>
      <c r="Z8" t="s">
        <v>40</v>
      </c>
    </row>
    <row r="9" spans="1:26">
      <c r="A9" t="s">
        <v>42</v>
      </c>
      <c r="B9" t="s">
        <v>41</v>
      </c>
      <c r="C9">
        <v>-0.01</v>
      </c>
      <c r="E9">
        <v>0.05</v>
      </c>
      <c r="F9">
        <v>1.4</v>
      </c>
      <c r="I9">
        <v>0.16</v>
      </c>
      <c r="J9">
        <v>452.8</v>
      </c>
      <c r="K9">
        <v>3.3</v>
      </c>
      <c r="L9">
        <v>0.09</v>
      </c>
      <c r="M9">
        <v>0.1</v>
      </c>
      <c r="N9">
        <v>33.200000000000003</v>
      </c>
      <c r="O9">
        <v>1.6</v>
      </c>
      <c r="P9">
        <v>1.411992698342768</v>
      </c>
      <c r="Q9">
        <v>2.1829988603834321E-2</v>
      </c>
      <c r="R9">
        <v>1.8339562503240421</v>
      </c>
      <c r="S9">
        <v>0.1041774100033375</v>
      </c>
      <c r="T9">
        <v>8.838343375055624E-2</v>
      </c>
      <c r="U9">
        <v>1.012891510140216E-2</v>
      </c>
      <c r="V9">
        <v>4.2974956070862156E-3</v>
      </c>
      <c r="W9">
        <v>5.4039226528885209E-2</v>
      </c>
      <c r="X9">
        <v>5.4</v>
      </c>
      <c r="Y9">
        <v>4.8</v>
      </c>
      <c r="Z9" t="s">
        <v>25</v>
      </c>
    </row>
    <row r="10" spans="1:26">
      <c r="A10" t="s">
        <v>42</v>
      </c>
      <c r="B10" t="s">
        <v>43</v>
      </c>
      <c r="C10">
        <v>-0.01</v>
      </c>
      <c r="E10">
        <v>0.05</v>
      </c>
      <c r="F10">
        <v>1.4</v>
      </c>
      <c r="I10">
        <v>0.16</v>
      </c>
      <c r="J10">
        <v>883</v>
      </c>
      <c r="K10">
        <v>23</v>
      </c>
      <c r="L10">
        <v>0.28999999999999998</v>
      </c>
      <c r="M10">
        <v>0.125</v>
      </c>
      <c r="N10">
        <v>23.5</v>
      </c>
      <c r="O10">
        <v>2.9</v>
      </c>
      <c r="P10">
        <v>2.2407421150898932</v>
      </c>
      <c r="Q10">
        <v>4.7730786645467378E-2</v>
      </c>
      <c r="R10">
        <v>1.5159453442990281</v>
      </c>
      <c r="S10">
        <v>0.19860995382957511</v>
      </c>
      <c r="T10">
        <v>0.18707410631775251</v>
      </c>
      <c r="U10">
        <v>4.8144725046825057E-2</v>
      </c>
      <c r="V10">
        <v>1.166111803306946E-2</v>
      </c>
      <c r="W10">
        <v>4.4668739426859033E-2</v>
      </c>
      <c r="X10">
        <v>5.4</v>
      </c>
      <c r="Y10">
        <v>6.8</v>
      </c>
      <c r="Z10" t="s">
        <v>25</v>
      </c>
    </row>
    <row r="11" spans="1:26">
      <c r="A11" t="s">
        <v>45</v>
      </c>
      <c r="B11" t="s">
        <v>44</v>
      </c>
      <c r="C11">
        <v>0.12</v>
      </c>
      <c r="D11">
        <v>-0.03</v>
      </c>
      <c r="E11">
        <v>0.08</v>
      </c>
      <c r="F11">
        <v>1.25</v>
      </c>
      <c r="G11">
        <v>1.21</v>
      </c>
      <c r="H11">
        <v>1.21</v>
      </c>
      <c r="I11">
        <v>0.17</v>
      </c>
      <c r="J11">
        <v>335.1</v>
      </c>
      <c r="K11">
        <v>2.5</v>
      </c>
      <c r="L11">
        <v>0.28899999999999998</v>
      </c>
      <c r="M11">
        <v>9.1999999999999998E-2</v>
      </c>
      <c r="N11">
        <v>177</v>
      </c>
      <c r="O11">
        <v>26</v>
      </c>
      <c r="P11">
        <v>1.0093481371136701</v>
      </c>
      <c r="Q11">
        <v>2.2626197486892392E-2</v>
      </c>
      <c r="R11">
        <v>6.6101205168764627</v>
      </c>
      <c r="S11">
        <v>1.0311862503158331</v>
      </c>
      <c r="T11">
        <v>0.97097815502140139</v>
      </c>
      <c r="U11">
        <v>0.1917664063254165</v>
      </c>
      <c r="V11">
        <v>1.6438178943789069E-2</v>
      </c>
      <c r="W11">
        <v>0.28896701713121148</v>
      </c>
      <c r="X11">
        <v>4.2597091917808214</v>
      </c>
      <c r="Y11">
        <v>40</v>
      </c>
      <c r="Z11" t="s">
        <v>46</v>
      </c>
    </row>
    <row r="12" spans="1:26">
      <c r="A12" t="s">
        <v>48</v>
      </c>
      <c r="B12" t="s">
        <v>47</v>
      </c>
      <c r="C12">
        <v>-0.19</v>
      </c>
      <c r="E12">
        <v>0.03</v>
      </c>
      <c r="F12">
        <v>2.52</v>
      </c>
      <c r="I12">
        <v>0.35</v>
      </c>
      <c r="J12">
        <v>269.3</v>
      </c>
      <c r="K12">
        <v>1.96</v>
      </c>
      <c r="L12">
        <v>0.43200000000000011</v>
      </c>
      <c r="M12">
        <v>2.4E-2</v>
      </c>
      <c r="N12">
        <v>215.55</v>
      </c>
      <c r="O12">
        <v>7.1</v>
      </c>
      <c r="P12">
        <v>1.1096522268801801</v>
      </c>
      <c r="Q12">
        <v>5.0392276313174611E-2</v>
      </c>
      <c r="R12">
        <v>11.40508308288171</v>
      </c>
      <c r="S12">
        <v>1.106258907440089</v>
      </c>
      <c r="T12">
        <v>0.3756719549453032</v>
      </c>
      <c r="U12">
        <v>0.14537913757391119</v>
      </c>
      <c r="V12">
        <v>2.7669221032955549E-2</v>
      </c>
      <c r="W12">
        <v>1.029941101774178</v>
      </c>
      <c r="X12">
        <v>2.4657534246575339</v>
      </c>
      <c r="Y12">
        <v>28.8</v>
      </c>
      <c r="Z12" t="s">
        <v>28</v>
      </c>
    </row>
    <row r="13" spans="1:26">
      <c r="A13" t="s">
        <v>50</v>
      </c>
      <c r="B13" t="s">
        <v>49</v>
      </c>
      <c r="C13">
        <v>-0.41</v>
      </c>
      <c r="E13">
        <v>0.03</v>
      </c>
      <c r="F13">
        <v>2.77</v>
      </c>
      <c r="I13">
        <v>0.41</v>
      </c>
      <c r="J13">
        <v>479.1</v>
      </c>
      <c r="K13">
        <v>6.2</v>
      </c>
      <c r="L13">
        <v>0.38</v>
      </c>
      <c r="M13">
        <v>0.06</v>
      </c>
      <c r="N13">
        <v>110.5</v>
      </c>
      <c r="O13">
        <v>7</v>
      </c>
      <c r="P13">
        <v>1.683638289466844</v>
      </c>
      <c r="Q13">
        <v>8.6324437681521426E-2</v>
      </c>
      <c r="R13">
        <v>7.759547420013539</v>
      </c>
      <c r="S13">
        <v>0.949063483162362</v>
      </c>
      <c r="T13">
        <v>0.49155504018185298</v>
      </c>
      <c r="U13">
        <v>0.20677615845758379</v>
      </c>
      <c r="V13">
        <v>3.3471922357255927E-2</v>
      </c>
      <c r="W13">
        <v>0.78435858397248759</v>
      </c>
      <c r="X13">
        <v>3.3123287671232871</v>
      </c>
      <c r="Y13">
        <v>26</v>
      </c>
      <c r="Z13" t="s">
        <v>28</v>
      </c>
    </row>
    <row r="14" spans="1:26">
      <c r="A14" t="s">
        <v>52</v>
      </c>
      <c r="B14" t="s">
        <v>51</v>
      </c>
      <c r="C14">
        <v>0.06</v>
      </c>
      <c r="D14">
        <v>0.02</v>
      </c>
      <c r="E14">
        <v>0.03</v>
      </c>
      <c r="F14">
        <v>1.05</v>
      </c>
      <c r="G14">
        <v>1.04</v>
      </c>
      <c r="H14">
        <v>1.04</v>
      </c>
      <c r="I14">
        <v>0.09</v>
      </c>
      <c r="J14">
        <v>1078</v>
      </c>
      <c r="K14">
        <v>2</v>
      </c>
      <c r="L14">
        <v>3.2000000000000001E-2</v>
      </c>
      <c r="M14">
        <v>1.4E-2</v>
      </c>
      <c r="N14">
        <v>48.4</v>
      </c>
      <c r="O14">
        <v>0.85</v>
      </c>
      <c r="P14">
        <v>2.085587318210389</v>
      </c>
      <c r="Q14">
        <v>5.3538777875299252E-2</v>
      </c>
      <c r="R14">
        <v>2.5045412636642639</v>
      </c>
      <c r="S14">
        <v>0.13577421997043709</v>
      </c>
      <c r="T14">
        <v>4.3984712275095539E-2</v>
      </c>
      <c r="U14">
        <v>1.1231846271798219E-3</v>
      </c>
      <c r="V14">
        <v>1.5488814246532249E-3</v>
      </c>
      <c r="W14">
        <v>0.12843801352124429</v>
      </c>
      <c r="X14">
        <v>18.904109589041099</v>
      </c>
      <c r="Y14">
        <v>6.5</v>
      </c>
      <c r="Z14" t="s">
        <v>33</v>
      </c>
    </row>
    <row r="15" spans="1:26">
      <c r="A15" t="s">
        <v>52</v>
      </c>
      <c r="B15" t="s">
        <v>53</v>
      </c>
      <c r="C15">
        <v>0.06</v>
      </c>
      <c r="D15">
        <v>0.02</v>
      </c>
      <c r="E15">
        <v>0.03</v>
      </c>
      <c r="F15">
        <v>1.05</v>
      </c>
      <c r="G15">
        <v>1.04</v>
      </c>
      <c r="H15">
        <v>1.04</v>
      </c>
      <c r="I15">
        <v>0.09</v>
      </c>
      <c r="J15">
        <v>2391</v>
      </c>
      <c r="K15">
        <v>93.5</v>
      </c>
      <c r="L15">
        <v>9.8000000000000004E-2</v>
      </c>
      <c r="M15">
        <v>7.1500000000000008E-2</v>
      </c>
      <c r="N15">
        <v>8</v>
      </c>
      <c r="O15">
        <v>1</v>
      </c>
      <c r="P15">
        <v>3.547063153159757</v>
      </c>
      <c r="Q15">
        <v>0.12970355742938081</v>
      </c>
      <c r="R15">
        <v>0.537551403312307</v>
      </c>
      <c r="S15">
        <v>7.3065110507734482E-2</v>
      </c>
      <c r="T15">
        <v>6.7193925414038375E-2</v>
      </c>
      <c r="U15">
        <v>3.803148117530093E-3</v>
      </c>
      <c r="V15">
        <v>7.0069784204239158E-3</v>
      </c>
      <c r="W15">
        <v>2.7566738631400359E-2</v>
      </c>
      <c r="X15">
        <v>18.904109589041099</v>
      </c>
      <c r="Y15">
        <v>6.5</v>
      </c>
      <c r="Z15" t="s">
        <v>33</v>
      </c>
    </row>
    <row r="16" spans="1:26">
      <c r="A16" t="s">
        <v>52</v>
      </c>
      <c r="B16" t="s">
        <v>54</v>
      </c>
      <c r="C16">
        <v>0.06</v>
      </c>
      <c r="D16">
        <v>0.02</v>
      </c>
      <c r="E16">
        <v>0.03</v>
      </c>
      <c r="F16">
        <v>1.05</v>
      </c>
      <c r="G16">
        <v>1.04</v>
      </c>
      <c r="H16">
        <v>1.04</v>
      </c>
      <c r="I16">
        <v>0.09</v>
      </c>
      <c r="J16">
        <v>14002</v>
      </c>
      <c r="K16">
        <v>4556.5</v>
      </c>
      <c r="L16">
        <v>0.16</v>
      </c>
      <c r="M16">
        <v>0.125</v>
      </c>
      <c r="N16">
        <v>55.94</v>
      </c>
      <c r="O16">
        <v>0.69</v>
      </c>
      <c r="P16">
        <v>5.1891533767728003E-2</v>
      </c>
      <c r="Q16">
        <v>1.330552180452508E-3</v>
      </c>
      <c r="R16">
        <v>0.4567989831119158</v>
      </c>
      <c r="S16">
        <v>2.409378251426814E-2</v>
      </c>
      <c r="T16">
        <v>5.6344529557958876E-3</v>
      </c>
      <c r="U16">
        <v>7.1272686449468819E-5</v>
      </c>
      <c r="V16">
        <v>1.295643195610977E-6</v>
      </c>
      <c r="W16">
        <v>2.342558887753414E-2</v>
      </c>
      <c r="X16">
        <v>18.904109589041099</v>
      </c>
      <c r="Y16">
        <v>6.5</v>
      </c>
      <c r="Z16" t="s">
        <v>33</v>
      </c>
    </row>
    <row r="17" spans="1:26">
      <c r="A17" t="s">
        <v>56</v>
      </c>
      <c r="B17" t="s">
        <v>55</v>
      </c>
      <c r="C17">
        <v>0.21</v>
      </c>
      <c r="D17">
        <v>0.2</v>
      </c>
      <c r="E17">
        <v>0.01</v>
      </c>
      <c r="F17">
        <v>1.08</v>
      </c>
      <c r="G17">
        <v>1.06</v>
      </c>
      <c r="H17">
        <v>1.01</v>
      </c>
      <c r="I17">
        <v>0.09</v>
      </c>
      <c r="J17">
        <v>4.2308000000000003</v>
      </c>
      <c r="K17">
        <v>3.7290499999999998E-5</v>
      </c>
      <c r="L17">
        <v>6.8999999999999999E-3</v>
      </c>
      <c r="M17">
        <v>6.7499999999999999E-3</v>
      </c>
      <c r="N17">
        <v>55.65</v>
      </c>
      <c r="O17">
        <v>0.53</v>
      </c>
      <c r="P17">
        <v>0.1187756408623019</v>
      </c>
      <c r="Q17">
        <v>3.0455293008357569E-3</v>
      </c>
      <c r="R17">
        <v>0.87858140876724788</v>
      </c>
      <c r="S17">
        <v>4.5152929766411533E-2</v>
      </c>
      <c r="T17">
        <v>2.9652585867548801E-3</v>
      </c>
      <c r="U17">
        <v>1.0543145595536501E-5</v>
      </c>
      <c r="V17">
        <v>1.9989111295412101E-6</v>
      </c>
      <c r="W17">
        <v>4.5055456859858872E-2</v>
      </c>
      <c r="X17">
        <v>0.31506849315068491</v>
      </c>
      <c r="Y17">
        <v>7</v>
      </c>
      <c r="Z17" t="s">
        <v>1525</v>
      </c>
    </row>
    <row r="18" spans="1:26">
      <c r="A18" t="s">
        <v>58</v>
      </c>
      <c r="B18" t="s">
        <v>57</v>
      </c>
      <c r="C18">
        <v>0.3</v>
      </c>
      <c r="E18">
        <v>0.04</v>
      </c>
      <c r="F18">
        <v>0.97</v>
      </c>
      <c r="I18">
        <v>0.09</v>
      </c>
      <c r="J18">
        <v>14.65314</v>
      </c>
      <c r="K18">
        <v>9.2500000000000004E-4</v>
      </c>
      <c r="L18">
        <v>2.3E-3</v>
      </c>
      <c r="M18">
        <v>2.0500000000000002E-3</v>
      </c>
      <c r="N18">
        <v>71.47</v>
      </c>
      <c r="O18">
        <v>0.21</v>
      </c>
      <c r="P18">
        <v>0.2395653142796477</v>
      </c>
      <c r="Q18">
        <v>7.7279544214491781E-3</v>
      </c>
      <c r="R18">
        <v>0.16792096666914541</v>
      </c>
      <c r="S18">
        <v>1.1486165724229591E-2</v>
      </c>
      <c r="T18">
        <v>3.8163856061169421E-3</v>
      </c>
      <c r="U18">
        <v>2.0150838413712081E-6</v>
      </c>
      <c r="V18">
        <v>8.8286522959592827E-6</v>
      </c>
      <c r="W18">
        <v>1.083361075284809E-2</v>
      </c>
      <c r="X18">
        <v>13.15068493150685</v>
      </c>
      <c r="Y18">
        <v>7.55</v>
      </c>
      <c r="Z18" t="s">
        <v>1525</v>
      </c>
    </row>
    <row r="19" spans="1:26">
      <c r="A19" t="s">
        <v>58</v>
      </c>
      <c r="B19" t="s">
        <v>59</v>
      </c>
      <c r="C19">
        <v>0.3</v>
      </c>
      <c r="E19">
        <v>0.04</v>
      </c>
      <c r="F19">
        <v>0.97</v>
      </c>
      <c r="I19">
        <v>0.09</v>
      </c>
      <c r="J19">
        <v>44.372999999999998</v>
      </c>
      <c r="K19">
        <v>1.9E-2</v>
      </c>
      <c r="L19">
        <v>7.2000000000000008E-2</v>
      </c>
      <c r="M19">
        <v>1.35E-2</v>
      </c>
      <c r="N19">
        <v>10.48</v>
      </c>
      <c r="O19">
        <v>0.21</v>
      </c>
      <c r="P19">
        <v>5.5202798476321489</v>
      </c>
      <c r="Q19">
        <v>0.17948818073455869</v>
      </c>
      <c r="R19">
        <v>3.5914370909468101</v>
      </c>
      <c r="S19">
        <v>0.2340441924252035</v>
      </c>
      <c r="T19">
        <v>3.1782629123423098E-2</v>
      </c>
      <c r="U19">
        <v>5.0527705027892016E-3</v>
      </c>
      <c r="V19">
        <v>7.3160258524074331E-3</v>
      </c>
      <c r="W19">
        <v>0.2317056187707619</v>
      </c>
      <c r="X19">
        <v>13.15068493150685</v>
      </c>
      <c r="Y19">
        <v>7.55</v>
      </c>
      <c r="Z19" t="s">
        <v>1525</v>
      </c>
    </row>
    <row r="20" spans="1:26">
      <c r="A20" t="s">
        <v>58</v>
      </c>
      <c r="B20" t="s">
        <v>60</v>
      </c>
      <c r="C20">
        <v>0.3</v>
      </c>
      <c r="E20">
        <v>0.04</v>
      </c>
      <c r="F20">
        <v>0.97</v>
      </c>
      <c r="I20">
        <v>0.09</v>
      </c>
      <c r="J20">
        <v>4867</v>
      </c>
      <c r="K20">
        <v>25.5</v>
      </c>
      <c r="L20">
        <v>2.69E-2</v>
      </c>
      <c r="M20">
        <v>3.3750000000000002E-2</v>
      </c>
      <c r="N20">
        <v>45.2</v>
      </c>
      <c r="O20">
        <v>0.4</v>
      </c>
      <c r="P20">
        <v>1.5587112026797131E-2</v>
      </c>
      <c r="Q20">
        <v>5.0281006716193662E-4</v>
      </c>
      <c r="R20">
        <v>2.6659525778078941E-2</v>
      </c>
      <c r="S20">
        <v>1.9359786451599241E-3</v>
      </c>
      <c r="T20">
        <v>8.8865085926929824E-4</v>
      </c>
      <c r="U20">
        <v>4.2672310168993917E-6</v>
      </c>
      <c r="V20">
        <v>3.6195330336569528E-8</v>
      </c>
      <c r="W20">
        <v>1.7199694050373509E-3</v>
      </c>
      <c r="X20">
        <v>13.15068493150685</v>
      </c>
      <c r="Y20">
        <v>7.55</v>
      </c>
      <c r="Z20" t="s">
        <v>1525</v>
      </c>
    </row>
    <row r="21" spans="1:26">
      <c r="A21" t="s">
        <v>58</v>
      </c>
      <c r="B21" t="s">
        <v>61</v>
      </c>
      <c r="C21">
        <v>0.3</v>
      </c>
      <c r="E21">
        <v>0.04</v>
      </c>
      <c r="F21">
        <v>0.97</v>
      </c>
      <c r="I21">
        <v>0.09</v>
      </c>
      <c r="J21">
        <v>260.91000000000003</v>
      </c>
      <c r="K21">
        <v>0.36</v>
      </c>
      <c r="L21">
        <v>0.08</v>
      </c>
      <c r="M21">
        <v>7.9500000000000001E-2</v>
      </c>
      <c r="N21">
        <v>4.8</v>
      </c>
      <c r="O21">
        <v>0.2</v>
      </c>
      <c r="P21">
        <v>0.78093434206780821</v>
      </c>
      <c r="Q21">
        <v>2.5204043686445479E-2</v>
      </c>
      <c r="R21">
        <v>0.1759771543297686</v>
      </c>
      <c r="S21">
        <v>1.4534524477431291E-2</v>
      </c>
      <c r="T21">
        <v>8.5150235966017038E-3</v>
      </c>
      <c r="U21">
        <v>3.136847670762364E-3</v>
      </c>
      <c r="V21">
        <v>8.9830094093807357E-5</v>
      </c>
      <c r="W21">
        <v>1.135336479546894E-2</v>
      </c>
      <c r="X21">
        <v>13.15068493150685</v>
      </c>
      <c r="Y21">
        <v>7.55</v>
      </c>
      <c r="Z21" t="s">
        <v>1525</v>
      </c>
    </row>
    <row r="22" spans="1:26">
      <c r="A22" t="s">
        <v>63</v>
      </c>
      <c r="B22" t="s">
        <v>62</v>
      </c>
      <c r="C22">
        <v>-0.1</v>
      </c>
      <c r="E22">
        <v>0.02</v>
      </c>
      <c r="F22">
        <v>1.6</v>
      </c>
      <c r="I22">
        <v>0.19</v>
      </c>
      <c r="J22">
        <v>899</v>
      </c>
      <c r="K22">
        <v>19</v>
      </c>
      <c r="L22">
        <v>0.13400000000000001</v>
      </c>
      <c r="M22">
        <v>5.1999999999999998E-2</v>
      </c>
      <c r="N22">
        <v>31.52</v>
      </c>
      <c r="O22">
        <v>1.2</v>
      </c>
      <c r="P22">
        <v>2.0946364767807588</v>
      </c>
      <c r="Q22">
        <v>8.5096790094406766E-2</v>
      </c>
      <c r="R22">
        <v>2.0249661465987892</v>
      </c>
      <c r="S22">
        <v>0.17816817746169691</v>
      </c>
      <c r="T22">
        <v>7.709261979437014E-2</v>
      </c>
      <c r="U22">
        <v>3.956381250561046E-3</v>
      </c>
      <c r="V22">
        <v>9.2593796642277421E-3</v>
      </c>
      <c r="W22">
        <v>0.16030981993907081</v>
      </c>
      <c r="X22">
        <v>1.3452054794520549</v>
      </c>
      <c r="Y22">
        <v>9.3000000000000007</v>
      </c>
      <c r="Z22" t="s">
        <v>28</v>
      </c>
    </row>
    <row r="23" spans="1:26">
      <c r="A23" t="s">
        <v>65</v>
      </c>
      <c r="B23" t="s">
        <v>64</v>
      </c>
      <c r="C23">
        <v>-0.01</v>
      </c>
      <c r="D23">
        <v>7.0000000000000007E-2</v>
      </c>
      <c r="E23">
        <v>0.01</v>
      </c>
      <c r="F23">
        <v>0.93</v>
      </c>
      <c r="G23">
        <v>0.98</v>
      </c>
      <c r="H23">
        <v>0.95</v>
      </c>
      <c r="I23">
        <v>7.0000000000000007E-2</v>
      </c>
      <c r="J23">
        <v>4.2149999999999999</v>
      </c>
      <c r="K23">
        <v>5.9999999999999995E-4</v>
      </c>
      <c r="L23">
        <v>0.12</v>
      </c>
      <c r="M23">
        <v>0.11</v>
      </c>
      <c r="N23">
        <v>2.12</v>
      </c>
      <c r="O23">
        <v>0.23</v>
      </c>
      <c r="P23">
        <v>5.0047120400824208E-2</v>
      </c>
      <c r="Q23">
        <v>1.4197844091361439E-3</v>
      </c>
      <c r="R23">
        <v>1.6047749121148171E-2</v>
      </c>
      <c r="S23">
        <v>1.9764630733082522E-3</v>
      </c>
      <c r="T23">
        <v>1.7410293857849429E-3</v>
      </c>
      <c r="U23">
        <v>2.149252114439487E-4</v>
      </c>
      <c r="V23">
        <v>7.614590330319418E-7</v>
      </c>
      <c r="W23">
        <v>9.1051058843393874E-4</v>
      </c>
      <c r="X23">
        <v>4.6575342465753424</v>
      </c>
      <c r="Y23">
        <v>2.17</v>
      </c>
      <c r="Z23" t="s">
        <v>1525</v>
      </c>
    </row>
    <row r="24" spans="1:26">
      <c r="A24" t="s">
        <v>65</v>
      </c>
      <c r="B24" t="s">
        <v>67</v>
      </c>
      <c r="C24">
        <v>-0.01</v>
      </c>
      <c r="D24">
        <v>7.0000000000000007E-2</v>
      </c>
      <c r="E24">
        <v>0.01</v>
      </c>
      <c r="F24">
        <v>0.93</v>
      </c>
      <c r="G24">
        <v>0.98</v>
      </c>
      <c r="H24">
        <v>0.95</v>
      </c>
      <c r="I24">
        <v>7.0000000000000007E-2</v>
      </c>
      <c r="J24">
        <v>38.021000000000001</v>
      </c>
      <c r="K24">
        <v>3.4000000000000002E-2</v>
      </c>
      <c r="L24">
        <v>0.14000000000000001</v>
      </c>
      <c r="M24">
        <v>0.06</v>
      </c>
      <c r="N24">
        <v>2.12</v>
      </c>
      <c r="O24">
        <v>0.23</v>
      </c>
      <c r="P24">
        <v>0.21686846140995611</v>
      </c>
      <c r="Q24">
        <v>6.1536551092667849E-3</v>
      </c>
      <c r="R24">
        <v>3.3317628564800077E-2</v>
      </c>
      <c r="S24">
        <v>4.0891000111793353E-3</v>
      </c>
      <c r="T24">
        <v>3.6146483820301968E-3</v>
      </c>
      <c r="U24">
        <v>2.8546315783794439E-4</v>
      </c>
      <c r="V24">
        <v>9.9313482128578352E-6</v>
      </c>
      <c r="W24">
        <v>1.89036190438582E-3</v>
      </c>
      <c r="X24">
        <v>4.6575342465753424</v>
      </c>
      <c r="Y24">
        <v>2.17</v>
      </c>
      <c r="Z24" t="s">
        <v>1525</v>
      </c>
    </row>
    <row r="25" spans="1:26">
      <c r="A25" t="s">
        <v>65</v>
      </c>
      <c r="B25" t="s">
        <v>68</v>
      </c>
      <c r="C25">
        <v>-0.01</v>
      </c>
      <c r="D25">
        <v>7.0000000000000007E-2</v>
      </c>
      <c r="E25">
        <v>0.01</v>
      </c>
      <c r="F25">
        <v>0.93</v>
      </c>
      <c r="G25">
        <v>0.98</v>
      </c>
      <c r="H25">
        <v>0.95</v>
      </c>
      <c r="I25">
        <v>7.0000000000000007E-2</v>
      </c>
      <c r="J25">
        <v>123.01</v>
      </c>
      <c r="K25">
        <v>0.55000000000000004</v>
      </c>
      <c r="L25">
        <v>0.35</v>
      </c>
      <c r="M25">
        <v>0.09</v>
      </c>
      <c r="N25">
        <v>3.25</v>
      </c>
      <c r="O25">
        <v>0.39</v>
      </c>
      <c r="P25">
        <v>0.47439596584197657</v>
      </c>
      <c r="Q25">
        <v>1.353212796599682E-2</v>
      </c>
      <c r="R25">
        <v>7.1468684457867304E-2</v>
      </c>
      <c r="S25">
        <v>9.8279189347802078E-3</v>
      </c>
      <c r="T25">
        <v>8.5762421349440746E-3</v>
      </c>
      <c r="U25">
        <v>2.565542519000364E-3</v>
      </c>
      <c r="V25">
        <v>1.065164795594586E-4</v>
      </c>
      <c r="W25">
        <v>4.0549608203045272E-3</v>
      </c>
      <c r="X25">
        <v>4.6575342465753424</v>
      </c>
      <c r="Y25">
        <v>2.17</v>
      </c>
      <c r="Z25" t="s">
        <v>1525</v>
      </c>
    </row>
    <row r="26" spans="1:26">
      <c r="A26" t="s">
        <v>70</v>
      </c>
      <c r="B26" t="s">
        <v>69</v>
      </c>
      <c r="C26">
        <v>0.21</v>
      </c>
      <c r="E26">
        <v>0.05</v>
      </c>
      <c r="F26">
        <v>1.63</v>
      </c>
      <c r="I26">
        <v>0.31</v>
      </c>
      <c r="J26">
        <v>796</v>
      </c>
      <c r="K26">
        <v>7.4</v>
      </c>
      <c r="L26">
        <v>0.22</v>
      </c>
      <c r="M26">
        <v>7.0000000000000007E-2</v>
      </c>
      <c r="N26">
        <v>41.8</v>
      </c>
      <c r="O26">
        <v>2.4</v>
      </c>
      <c r="P26">
        <v>1.802420210399911</v>
      </c>
      <c r="Q26">
        <v>6.4141777865989444E-2</v>
      </c>
      <c r="R26">
        <v>2.4288621086898661</v>
      </c>
      <c r="S26">
        <v>0.26880493056103061</v>
      </c>
      <c r="T26">
        <v>0.21637969787882999</v>
      </c>
      <c r="U26">
        <v>2.0810324064662249E-2</v>
      </c>
      <c r="V26">
        <v>1.803873125719866E-2</v>
      </c>
      <c r="W26">
        <v>0.15709058414412069</v>
      </c>
      <c r="X26">
        <v>2.5</v>
      </c>
      <c r="Y26">
        <v>21</v>
      </c>
      <c r="Z26" t="s">
        <v>25</v>
      </c>
    </row>
    <row r="27" spans="1:26">
      <c r="A27" t="s">
        <v>72</v>
      </c>
      <c r="B27" t="s">
        <v>71</v>
      </c>
      <c r="C27">
        <v>-0.03</v>
      </c>
      <c r="D27">
        <v>0.01</v>
      </c>
      <c r="E27">
        <v>0.02</v>
      </c>
      <c r="F27">
        <v>1.05</v>
      </c>
      <c r="G27">
        <v>1.1100000000000001</v>
      </c>
      <c r="H27">
        <v>1.0900000000000001</v>
      </c>
      <c r="I27">
        <v>0.09</v>
      </c>
      <c r="J27">
        <v>116.67</v>
      </c>
      <c r="K27">
        <v>0.01</v>
      </c>
      <c r="L27">
        <v>0.43</v>
      </c>
      <c r="M27">
        <v>3.5000000000000001E-3</v>
      </c>
      <c r="N27">
        <v>316.3</v>
      </c>
      <c r="O27">
        <v>1.7</v>
      </c>
      <c r="P27">
        <v>0.47217423848282669</v>
      </c>
      <c r="Q27">
        <v>1.2224581516063661E-2</v>
      </c>
      <c r="R27">
        <v>7.1045748771380293</v>
      </c>
      <c r="S27">
        <v>0.37004128213773291</v>
      </c>
      <c r="T27">
        <v>3.8184563045003637E-2</v>
      </c>
      <c r="U27">
        <v>1.186959979575208E-2</v>
      </c>
      <c r="V27">
        <v>8.9298020652745056E-5</v>
      </c>
      <c r="W27">
        <v>0.36787442729517311</v>
      </c>
      <c r="X27">
        <v>21.42936939726027</v>
      </c>
      <c r="Y27">
        <v>6.08</v>
      </c>
      <c r="Z27" t="s">
        <v>1525</v>
      </c>
    </row>
    <row r="28" spans="1:26">
      <c r="A28" t="s">
        <v>74</v>
      </c>
      <c r="B28" t="s">
        <v>73</v>
      </c>
      <c r="C28">
        <v>0.02</v>
      </c>
      <c r="E28">
        <v>0.04</v>
      </c>
      <c r="F28">
        <v>1.96</v>
      </c>
      <c r="I28">
        <v>0.26</v>
      </c>
      <c r="J28">
        <v>691.9</v>
      </c>
      <c r="K28">
        <v>3.6</v>
      </c>
      <c r="L28">
        <v>0.11700000000000001</v>
      </c>
      <c r="M28">
        <v>4.8000000000000001E-2</v>
      </c>
      <c r="N28">
        <v>38.299999999999997</v>
      </c>
      <c r="O28">
        <v>2</v>
      </c>
      <c r="P28">
        <v>1.9768776771853021</v>
      </c>
      <c r="Q28">
        <v>5.5593206128950738E-2</v>
      </c>
      <c r="R28">
        <v>2.7566985957574102</v>
      </c>
      <c r="S28">
        <v>0.2113416086998566</v>
      </c>
      <c r="T28">
        <v>0.1439529292823713</v>
      </c>
      <c r="U28">
        <v>1.5696488545472589E-2</v>
      </c>
      <c r="V28">
        <v>4.781093098582009E-3</v>
      </c>
      <c r="W28">
        <v>0.15386224720506469</v>
      </c>
      <c r="X28">
        <v>9.8630136986301373</v>
      </c>
      <c r="Y28">
        <v>10.8</v>
      </c>
      <c r="Z28" t="s">
        <v>25</v>
      </c>
    </row>
    <row r="29" spans="1:26">
      <c r="A29" t="s">
        <v>76</v>
      </c>
      <c r="B29" t="s">
        <v>75</v>
      </c>
      <c r="C29">
        <v>-0.03</v>
      </c>
      <c r="E29">
        <v>0.02</v>
      </c>
      <c r="F29">
        <v>2.39</v>
      </c>
      <c r="I29">
        <v>0.17</v>
      </c>
      <c r="J29">
        <v>93.4</v>
      </c>
      <c r="K29">
        <v>4.5</v>
      </c>
      <c r="L29">
        <v>0.06</v>
      </c>
      <c r="M29">
        <v>0.18</v>
      </c>
      <c r="N29">
        <v>46.1</v>
      </c>
      <c r="O29">
        <v>4</v>
      </c>
      <c r="P29">
        <v>0.53889229582859499</v>
      </c>
      <c r="Q29">
        <v>2.1514213588158141E-2</v>
      </c>
      <c r="R29">
        <v>1.83587102163614</v>
      </c>
      <c r="S29">
        <v>0.18417912432772829</v>
      </c>
      <c r="T29">
        <v>0.15929466565172579</v>
      </c>
      <c r="U29">
        <v>9.9495217952982277E-3</v>
      </c>
      <c r="V29">
        <v>2.9484009983449799E-2</v>
      </c>
      <c r="W29">
        <v>8.7056645377445979E-2</v>
      </c>
      <c r="X29">
        <v>5.1726027397260266</v>
      </c>
      <c r="Y29">
        <v>17.2</v>
      </c>
      <c r="Z29" t="s">
        <v>77</v>
      </c>
    </row>
    <row r="30" spans="1:26">
      <c r="A30" t="s">
        <v>79</v>
      </c>
      <c r="B30" t="s">
        <v>78</v>
      </c>
      <c r="C30">
        <v>-7.0000000000000007E-2</v>
      </c>
      <c r="E30">
        <v>0.04</v>
      </c>
      <c r="F30">
        <v>2.61</v>
      </c>
      <c r="I30">
        <v>0.46</v>
      </c>
      <c r="J30">
        <v>952.7</v>
      </c>
      <c r="K30">
        <v>8.8000000000000007</v>
      </c>
      <c r="L30">
        <v>0.20599999999999999</v>
      </c>
      <c r="M30">
        <v>2.9000000000000001E-2</v>
      </c>
      <c r="N30">
        <v>62.8</v>
      </c>
      <c r="O30">
        <v>1.5</v>
      </c>
      <c r="P30">
        <v>2.2801247913017622</v>
      </c>
      <c r="Q30">
        <v>9.7117559272154555E-2</v>
      </c>
      <c r="R30">
        <v>4.3030057392976993</v>
      </c>
      <c r="S30">
        <v>0.37817316217831037</v>
      </c>
      <c r="T30">
        <v>0.1027787995055183</v>
      </c>
      <c r="U30">
        <v>2.684536624869404E-2</v>
      </c>
      <c r="V30">
        <v>1.324881932256387E-2</v>
      </c>
      <c r="W30">
        <v>0.36270546461513181</v>
      </c>
      <c r="X30">
        <v>4.493150684931507</v>
      </c>
      <c r="Y30">
        <v>9.1999999999999993</v>
      </c>
      <c r="Z30" t="s">
        <v>25</v>
      </c>
    </row>
    <row r="31" spans="1:26">
      <c r="A31" t="s">
        <v>81</v>
      </c>
      <c r="B31" t="s">
        <v>80</v>
      </c>
      <c r="C31">
        <v>0</v>
      </c>
      <c r="E31">
        <v>0.05</v>
      </c>
      <c r="F31">
        <v>2.14</v>
      </c>
      <c r="I31">
        <v>0.43</v>
      </c>
      <c r="J31">
        <v>181.4</v>
      </c>
      <c r="K31">
        <v>0.1</v>
      </c>
      <c r="L31">
        <v>2.7E-2</v>
      </c>
      <c r="M31">
        <v>2.5999999999999999E-2</v>
      </c>
      <c r="N31">
        <v>91</v>
      </c>
      <c r="O31">
        <v>2.2999999999999998</v>
      </c>
      <c r="P31">
        <v>0.68826273496211055</v>
      </c>
      <c r="Q31">
        <v>3.9975656076792307E-2</v>
      </c>
      <c r="R31">
        <v>3.0647938931139498</v>
      </c>
      <c r="S31">
        <v>0.35603113021347621</v>
      </c>
      <c r="T31">
        <v>3.0145513702760172E-3</v>
      </c>
      <c r="U31">
        <v>2.153054889980788E-3</v>
      </c>
      <c r="V31">
        <v>5.6317418102057142E-4</v>
      </c>
      <c r="W31">
        <v>0.35601141182636797</v>
      </c>
      <c r="X31">
        <v>11.506849315068489</v>
      </c>
      <c r="Y31">
        <v>18.899999999999999</v>
      </c>
      <c r="Z31" t="s">
        <v>25</v>
      </c>
    </row>
    <row r="32" spans="1:26">
      <c r="A32" t="s">
        <v>91</v>
      </c>
      <c r="B32" t="s">
        <v>90</v>
      </c>
      <c r="J32">
        <v>24.84</v>
      </c>
      <c r="K32">
        <v>0.03</v>
      </c>
      <c r="L32">
        <v>0.35</v>
      </c>
      <c r="M32">
        <v>0.06</v>
      </c>
      <c r="N32">
        <v>1529</v>
      </c>
      <c r="O32">
        <v>160</v>
      </c>
      <c r="P32">
        <v>0.1609360438269207</v>
      </c>
      <c r="Q32">
        <v>1.2957813512634521E-4</v>
      </c>
      <c r="R32">
        <v>1.9162554689680811E-2</v>
      </c>
      <c r="S32">
        <v>2.0570231656670199E-3</v>
      </c>
      <c r="T32">
        <v>2.0052379008168278E-3</v>
      </c>
      <c r="U32">
        <v>4.5859105240261767E-4</v>
      </c>
      <c r="V32">
        <v>7.7143939974560505E-6</v>
      </c>
      <c r="W32">
        <v>0</v>
      </c>
      <c r="X32">
        <v>4.0271717808219174</v>
      </c>
      <c r="Y32">
        <v>0.28000000000000003</v>
      </c>
      <c r="Z32" t="s">
        <v>92</v>
      </c>
    </row>
    <row r="33" spans="1:26">
      <c r="A33" t="s">
        <v>83</v>
      </c>
      <c r="B33" t="s">
        <v>82</v>
      </c>
      <c r="C33">
        <v>-0.24</v>
      </c>
      <c r="E33">
        <v>0.03</v>
      </c>
      <c r="F33">
        <v>3.28</v>
      </c>
      <c r="I33">
        <v>0.31</v>
      </c>
      <c r="J33">
        <v>628.96</v>
      </c>
      <c r="K33">
        <v>0.9</v>
      </c>
      <c r="L33">
        <v>0.1</v>
      </c>
      <c r="M33">
        <v>0.05</v>
      </c>
      <c r="N33">
        <v>142.1</v>
      </c>
      <c r="O33">
        <v>7.2</v>
      </c>
      <c r="P33">
        <v>1.498670715271271</v>
      </c>
      <c r="Q33">
        <v>4.8650377559485522E-2</v>
      </c>
      <c r="R33">
        <v>6.4681257038529623</v>
      </c>
      <c r="S33">
        <v>0.53355664577061712</v>
      </c>
      <c r="T33">
        <v>0.32773050716214869</v>
      </c>
      <c r="U33">
        <v>3.2667301534610907E-2</v>
      </c>
      <c r="V33">
        <v>3.080255430750984E-3</v>
      </c>
      <c r="W33">
        <v>0.41976037016154921</v>
      </c>
      <c r="X33">
        <v>32.909589041095892</v>
      </c>
      <c r="Y33">
        <v>85.8</v>
      </c>
      <c r="Z33" t="s">
        <v>1525</v>
      </c>
    </row>
    <row r="34" spans="1:26">
      <c r="A34" t="s">
        <v>133</v>
      </c>
      <c r="B34" t="s">
        <v>132</v>
      </c>
      <c r="J34">
        <v>392.6</v>
      </c>
      <c r="K34">
        <v>5.5</v>
      </c>
      <c r="L34">
        <v>0.2</v>
      </c>
      <c r="M34">
        <v>0.1</v>
      </c>
      <c r="N34">
        <v>31.6</v>
      </c>
      <c r="O34">
        <v>2.6</v>
      </c>
      <c r="P34">
        <v>0.94954494720514426</v>
      </c>
      <c r="Q34">
        <v>0.1670475145706305</v>
      </c>
      <c r="R34">
        <v>0.91236951676345013</v>
      </c>
      <c r="S34">
        <v>0.32981035485295829</v>
      </c>
      <c r="T34">
        <v>7.5068377961549693E-2</v>
      </c>
      <c r="U34">
        <v>1.9007698265905211E-2</v>
      </c>
      <c r="V34">
        <v>4.260513111053639E-3</v>
      </c>
      <c r="W34">
        <v>0.32056226264661758</v>
      </c>
      <c r="X34">
        <v>6.5753424657534243</v>
      </c>
      <c r="Y34">
        <v>16</v>
      </c>
      <c r="Z34" t="s">
        <v>134</v>
      </c>
    </row>
    <row r="35" spans="1:26">
      <c r="A35" t="s">
        <v>139</v>
      </c>
      <c r="B35" t="s">
        <v>138</v>
      </c>
      <c r="J35">
        <v>1423.2</v>
      </c>
      <c r="K35">
        <v>0.14000000000000001</v>
      </c>
      <c r="L35">
        <v>0.81386000000000003</v>
      </c>
      <c r="M35">
        <v>3.8000000000000002E-4</v>
      </c>
      <c r="P35">
        <v>0</v>
      </c>
      <c r="R35">
        <v>0</v>
      </c>
      <c r="T35">
        <v>0</v>
      </c>
      <c r="U35">
        <v>0</v>
      </c>
      <c r="V35">
        <v>0</v>
      </c>
      <c r="X35">
        <v>8.9917808219178088</v>
      </c>
      <c r="Y35">
        <v>4.3</v>
      </c>
    </row>
    <row r="36" spans="1:26">
      <c r="A36" t="s">
        <v>111</v>
      </c>
      <c r="B36" t="s">
        <v>110</v>
      </c>
      <c r="C36">
        <v>-0.71</v>
      </c>
      <c r="E36">
        <v>0.09</v>
      </c>
      <c r="F36">
        <v>2.61</v>
      </c>
      <c r="I36">
        <v>0.28000000000000003</v>
      </c>
      <c r="J36">
        <v>481.9</v>
      </c>
      <c r="K36">
        <v>2.75</v>
      </c>
      <c r="L36">
        <v>0.2</v>
      </c>
      <c r="M36">
        <v>0.1</v>
      </c>
      <c r="N36">
        <v>155.69999999999999</v>
      </c>
      <c r="O36">
        <v>2.15</v>
      </c>
      <c r="P36">
        <v>1.2572191618479021</v>
      </c>
      <c r="Q36">
        <v>9.2026363159928612E-2</v>
      </c>
      <c r="R36">
        <v>6.4203188178103741</v>
      </c>
      <c r="S36">
        <v>0.95233958598485913</v>
      </c>
      <c r="T36">
        <v>8.8655654838100867E-2</v>
      </c>
      <c r="U36">
        <v>0.1337566420377162</v>
      </c>
      <c r="V36">
        <v>1.221268364735322E-2</v>
      </c>
      <c r="W36">
        <v>0.93864310201906054</v>
      </c>
      <c r="X36">
        <v>11.39323780273973</v>
      </c>
      <c r="Y36">
        <v>69.8</v>
      </c>
      <c r="Z36" t="s">
        <v>112</v>
      </c>
    </row>
    <row r="37" spans="1:26">
      <c r="A37" t="s">
        <v>114</v>
      </c>
      <c r="B37" t="s">
        <v>113</v>
      </c>
      <c r="C37">
        <v>0.17</v>
      </c>
      <c r="E37">
        <v>0.06</v>
      </c>
      <c r="F37">
        <v>0.84</v>
      </c>
      <c r="I37">
        <v>0.1</v>
      </c>
      <c r="J37">
        <v>268.94</v>
      </c>
      <c r="K37">
        <v>0.99</v>
      </c>
      <c r="L37">
        <v>0.28999999999999998</v>
      </c>
      <c r="M37">
        <v>0.03</v>
      </c>
      <c r="N37">
        <v>55.21</v>
      </c>
      <c r="O37">
        <v>2.29</v>
      </c>
      <c r="P37">
        <v>0.76356551871371126</v>
      </c>
      <c r="Q37">
        <v>3.4194555380897433E-2</v>
      </c>
      <c r="R37">
        <v>1.4697595845495821</v>
      </c>
      <c r="S37">
        <v>0.14557330698349399</v>
      </c>
      <c r="T37">
        <v>6.0962677931870012E-2</v>
      </c>
      <c r="U37">
        <v>1.396103110119158E-2</v>
      </c>
      <c r="V37">
        <v>1.803453048640448E-3</v>
      </c>
      <c r="W37">
        <v>0.13144191406540981</v>
      </c>
      <c r="X37">
        <v>3.4657534246575339</v>
      </c>
      <c r="Y37">
        <v>11.4</v>
      </c>
      <c r="Z37" t="s">
        <v>115</v>
      </c>
    </row>
    <row r="38" spans="1:26">
      <c r="A38" t="s">
        <v>117</v>
      </c>
      <c r="B38" t="s">
        <v>116</v>
      </c>
      <c r="C38">
        <v>-0.22</v>
      </c>
      <c r="E38">
        <v>0.08</v>
      </c>
      <c r="F38">
        <v>2.0699999999999998</v>
      </c>
      <c r="I38">
        <v>0.25</v>
      </c>
      <c r="J38">
        <v>153.22</v>
      </c>
      <c r="K38">
        <v>0.44</v>
      </c>
      <c r="L38">
        <v>1E-4</v>
      </c>
      <c r="M38">
        <v>1E-4</v>
      </c>
      <c r="N38">
        <v>38.299999999999997</v>
      </c>
      <c r="O38">
        <v>1.6</v>
      </c>
      <c r="P38">
        <v>0.71450484411833204</v>
      </c>
      <c r="Q38">
        <v>2.8796791925768311E-2</v>
      </c>
      <c r="R38">
        <v>1.637423342840139</v>
      </c>
      <c r="S38">
        <v>0.14853531218753321</v>
      </c>
      <c r="T38">
        <v>6.8404108317081519E-2</v>
      </c>
      <c r="U38">
        <v>1.637423359214372E-8</v>
      </c>
      <c r="V38">
        <v>1.5673895288901821E-3</v>
      </c>
      <c r="W38">
        <v>0.1318376282479983</v>
      </c>
      <c r="X38">
        <v>11.241095890410961</v>
      </c>
      <c r="Y38">
        <v>22.82</v>
      </c>
      <c r="Z38" t="s">
        <v>118</v>
      </c>
    </row>
    <row r="39" spans="1:26">
      <c r="A39" t="s">
        <v>120</v>
      </c>
      <c r="B39" t="s">
        <v>119</v>
      </c>
      <c r="C39">
        <v>-0.15</v>
      </c>
      <c r="E39">
        <v>0.03</v>
      </c>
      <c r="F39">
        <v>2.0699999999999998</v>
      </c>
      <c r="I39">
        <v>0.25</v>
      </c>
      <c r="J39">
        <v>137.47999999999999</v>
      </c>
      <c r="K39">
        <v>0.34</v>
      </c>
      <c r="L39">
        <v>0.26</v>
      </c>
      <c r="M39">
        <v>0.1</v>
      </c>
      <c r="N39">
        <v>42.7</v>
      </c>
      <c r="O39">
        <v>4.4000000000000004</v>
      </c>
      <c r="P39">
        <v>0.53838795407320361</v>
      </c>
      <c r="Q39">
        <v>3.2641644584901867E-2</v>
      </c>
      <c r="R39">
        <v>1.1154432025601939</v>
      </c>
      <c r="S39">
        <v>0.18016669870254359</v>
      </c>
      <c r="T39">
        <v>0.1149402831677952</v>
      </c>
      <c r="U39">
        <v>3.1104164807555821E-2</v>
      </c>
      <c r="V39">
        <v>9.1952935910790963E-4</v>
      </c>
      <c r="W39">
        <v>0.13520523667396289</v>
      </c>
      <c r="X39">
        <v>6.4704900821917812</v>
      </c>
      <c r="Y39">
        <v>6.97</v>
      </c>
      <c r="Z39" t="s">
        <v>1525</v>
      </c>
    </row>
    <row r="40" spans="1:26">
      <c r="A40" t="s">
        <v>123</v>
      </c>
      <c r="B40" t="s">
        <v>122</v>
      </c>
      <c r="C40">
        <v>-0.79</v>
      </c>
      <c r="E40">
        <v>0.03</v>
      </c>
      <c r="F40">
        <v>2.99</v>
      </c>
      <c r="I40">
        <v>0.5</v>
      </c>
      <c r="J40">
        <v>379.63</v>
      </c>
      <c r="K40">
        <v>2.0099999999999998</v>
      </c>
      <c r="L40">
        <v>0.15</v>
      </c>
      <c r="M40">
        <v>0.03</v>
      </c>
      <c r="N40">
        <v>322.35000000000002</v>
      </c>
      <c r="O40">
        <v>9.57</v>
      </c>
      <c r="P40">
        <v>1.046679525236091</v>
      </c>
      <c r="Q40">
        <v>6.9219012625143586E-2</v>
      </c>
      <c r="R40">
        <v>11.80104044039609</v>
      </c>
      <c r="S40">
        <v>1.5985783988113409</v>
      </c>
      <c r="T40">
        <v>0.35035196840263871</v>
      </c>
      <c r="U40">
        <v>5.4327040390570229E-2</v>
      </c>
      <c r="V40">
        <v>2.082737690663378E-2</v>
      </c>
      <c r="W40">
        <v>1.558627982693823</v>
      </c>
      <c r="X40">
        <v>5.021917808219178</v>
      </c>
      <c r="Y40">
        <v>60.02</v>
      </c>
      <c r="Z40" t="s">
        <v>25</v>
      </c>
    </row>
    <row r="41" spans="1:26">
      <c r="A41" t="s">
        <v>123</v>
      </c>
      <c r="B41" t="s">
        <v>124</v>
      </c>
      <c r="C41">
        <v>-0.79</v>
      </c>
      <c r="E41">
        <v>0.03</v>
      </c>
      <c r="F41">
        <v>2.99</v>
      </c>
      <c r="I41">
        <v>0.5</v>
      </c>
      <c r="J41">
        <v>621.99</v>
      </c>
      <c r="K41">
        <v>10.199999999999999</v>
      </c>
      <c r="L41">
        <v>0.18</v>
      </c>
      <c r="M41">
        <v>0.06</v>
      </c>
      <c r="N41">
        <v>160.03</v>
      </c>
      <c r="O41">
        <v>7.21</v>
      </c>
      <c r="P41">
        <v>1.4546627361286499</v>
      </c>
      <c r="Q41">
        <v>9.7370145198859961E-2</v>
      </c>
      <c r="R41">
        <v>6.8715999621478128</v>
      </c>
      <c r="S41">
        <v>0.96271730326930216</v>
      </c>
      <c r="T41">
        <v>0.30959342452718702</v>
      </c>
      <c r="U41">
        <v>7.6698304662253386E-2</v>
      </c>
      <c r="V41">
        <v>3.7562404333353547E-2</v>
      </c>
      <c r="W41">
        <v>0.90756980632140927</v>
      </c>
      <c r="X41">
        <v>5.021917808219178</v>
      </c>
      <c r="Y41">
        <v>60.02</v>
      </c>
      <c r="Z41" t="s">
        <v>25</v>
      </c>
    </row>
    <row r="42" spans="1:26">
      <c r="A42" t="s">
        <v>126</v>
      </c>
      <c r="B42" t="s">
        <v>125</v>
      </c>
      <c r="C42">
        <v>-0.32</v>
      </c>
      <c r="E42">
        <v>0.04</v>
      </c>
      <c r="F42">
        <v>2.9</v>
      </c>
      <c r="I42">
        <v>0.55000000000000004</v>
      </c>
      <c r="J42">
        <v>578.20000000000005</v>
      </c>
      <c r="K42">
        <v>5.4</v>
      </c>
      <c r="L42">
        <v>0.21</v>
      </c>
      <c r="M42">
        <v>0.06</v>
      </c>
      <c r="N42">
        <v>121.4</v>
      </c>
      <c r="O42">
        <v>6.4</v>
      </c>
      <c r="P42">
        <v>1.43192004660463</v>
      </c>
      <c r="Q42">
        <v>9.425212889393908E-2</v>
      </c>
      <c r="R42">
        <v>5.4007201884058231</v>
      </c>
      <c r="S42">
        <v>0.76640464966798338</v>
      </c>
      <c r="T42">
        <v>0.28471671503951618</v>
      </c>
      <c r="U42">
        <v>7.1188486634494591E-2</v>
      </c>
      <c r="V42">
        <v>1.6813034138932009E-2</v>
      </c>
      <c r="W42">
        <v>0.70778669135802819</v>
      </c>
      <c r="X42">
        <v>6.9808219178082194</v>
      </c>
      <c r="Y42">
        <v>35.799999999999997</v>
      </c>
      <c r="Z42" t="s">
        <v>25</v>
      </c>
    </row>
    <row r="43" spans="1:26">
      <c r="A43" t="s">
        <v>128</v>
      </c>
      <c r="B43" t="s">
        <v>127</v>
      </c>
      <c r="C43">
        <v>-0.11</v>
      </c>
      <c r="E43">
        <v>0.02</v>
      </c>
      <c r="F43">
        <v>0.76</v>
      </c>
      <c r="I43">
        <v>0.04</v>
      </c>
      <c r="J43">
        <v>145.08099999999999</v>
      </c>
      <c r="K43">
        <v>1.6E-2</v>
      </c>
      <c r="L43">
        <v>0.50048000000000004</v>
      </c>
      <c r="M43">
        <v>4.2999999999999999E-4</v>
      </c>
      <c r="N43">
        <v>2728.4</v>
      </c>
      <c r="O43">
        <v>1.6</v>
      </c>
      <c r="P43">
        <v>0.50393376338609552</v>
      </c>
      <c r="Q43">
        <v>1.036907367048346E-2</v>
      </c>
      <c r="R43">
        <v>53.052184220614564</v>
      </c>
      <c r="S43">
        <v>2.1834931197957741</v>
      </c>
      <c r="T43">
        <v>3.1111088826045779E-2</v>
      </c>
      <c r="U43">
        <v>1.5232646344136231E-2</v>
      </c>
      <c r="V43">
        <v>1.9502552540301241E-3</v>
      </c>
      <c r="W43">
        <v>2.1832174576384591</v>
      </c>
      <c r="X43">
        <v>1.361643835616438</v>
      </c>
      <c r="Y43">
        <v>3.5</v>
      </c>
      <c r="Z43" t="s">
        <v>129</v>
      </c>
    </row>
    <row r="44" spans="1:26">
      <c r="A44" t="s">
        <v>131</v>
      </c>
      <c r="B44" t="s">
        <v>130</v>
      </c>
      <c r="C44">
        <v>0.02</v>
      </c>
      <c r="E44">
        <v>0.04</v>
      </c>
      <c r="F44">
        <v>0.76</v>
      </c>
      <c r="I44">
        <v>0.06</v>
      </c>
      <c r="J44">
        <v>536.78</v>
      </c>
      <c r="K44">
        <v>0.25</v>
      </c>
      <c r="L44">
        <v>0.26750000000000002</v>
      </c>
      <c r="M44">
        <v>1.6000000000000001E-3</v>
      </c>
      <c r="N44">
        <v>805.1</v>
      </c>
      <c r="O44">
        <v>1.3</v>
      </c>
      <c r="P44">
        <v>1.210431615219101</v>
      </c>
      <c r="Q44">
        <v>3.9365423878453938E-2</v>
      </c>
      <c r="R44">
        <v>27.16934225283903</v>
      </c>
      <c r="S44">
        <v>1.7677055778256561</v>
      </c>
      <c r="T44">
        <v>4.3870506680773497E-2</v>
      </c>
      <c r="U44">
        <v>1.2524698975263831E-2</v>
      </c>
      <c r="V44">
        <v>4.2179512172645286E-3</v>
      </c>
      <c r="W44">
        <v>1.767111691241563</v>
      </c>
      <c r="X44">
        <v>4.043835616438356</v>
      </c>
      <c r="Y44">
        <v>4.7</v>
      </c>
      <c r="Z44" t="s">
        <v>129</v>
      </c>
    </row>
    <row r="45" spans="1:26">
      <c r="A45" t="s">
        <v>136</v>
      </c>
      <c r="B45" t="s">
        <v>135</v>
      </c>
      <c r="C45">
        <v>-0.01</v>
      </c>
      <c r="E45">
        <v>0.03</v>
      </c>
      <c r="F45">
        <v>2.0099999999999998</v>
      </c>
      <c r="I45">
        <v>0.2</v>
      </c>
      <c r="J45">
        <v>2590</v>
      </c>
      <c r="K45">
        <v>240</v>
      </c>
      <c r="L45">
        <v>0.35</v>
      </c>
      <c r="M45">
        <v>0.17</v>
      </c>
      <c r="N45">
        <v>18.8</v>
      </c>
      <c r="O45">
        <v>4.0999999999999996</v>
      </c>
      <c r="P45">
        <v>4.6601863724745174</v>
      </c>
      <c r="Q45">
        <v>0.32675732086689557</v>
      </c>
      <c r="R45">
        <v>1.894765756960169</v>
      </c>
      <c r="S45">
        <v>0.45440103605375032</v>
      </c>
      <c r="T45">
        <v>0.41322019167748381</v>
      </c>
      <c r="U45">
        <v>0.12847699434658699</v>
      </c>
      <c r="V45">
        <v>5.8525583226568978E-2</v>
      </c>
      <c r="W45">
        <v>0.12568927077679401</v>
      </c>
      <c r="X45">
        <v>8.5853192876712328</v>
      </c>
      <c r="Y45">
        <v>11.6</v>
      </c>
      <c r="Z45" t="s">
        <v>137</v>
      </c>
    </row>
    <row r="46" spans="1:26">
      <c r="A46" t="s">
        <v>94</v>
      </c>
      <c r="B46" t="s">
        <v>93</v>
      </c>
      <c r="C46">
        <v>-0.34</v>
      </c>
      <c r="E46">
        <v>0.08</v>
      </c>
      <c r="F46">
        <v>0.75</v>
      </c>
      <c r="I46">
        <v>0.14000000000000001</v>
      </c>
      <c r="J46">
        <v>3.8731</v>
      </c>
      <c r="K46">
        <v>8.0000000000000004E-4</v>
      </c>
      <c r="L46">
        <v>0.03</v>
      </c>
      <c r="M46">
        <v>0.1</v>
      </c>
      <c r="N46">
        <v>4.0599999999999996</v>
      </c>
      <c r="O46">
        <v>1.1850000000000001</v>
      </c>
      <c r="P46">
        <v>4.095313712253533E-2</v>
      </c>
      <c r="Q46">
        <v>1.1189523834492111E-3</v>
      </c>
      <c r="R46">
        <v>2.2548282243391261E-2</v>
      </c>
      <c r="S46">
        <v>6.6959019365394239E-3</v>
      </c>
      <c r="T46">
        <v>6.5812104577385819E-3</v>
      </c>
      <c r="U46">
        <v>6.7705781933914295E-5</v>
      </c>
      <c r="V46">
        <v>1.552470957347948E-6</v>
      </c>
      <c r="W46">
        <v>1.2321465706771179E-3</v>
      </c>
      <c r="X46">
        <v>8.0958904109589049</v>
      </c>
      <c r="Y46">
        <v>2.7</v>
      </c>
      <c r="Z46" t="s">
        <v>1525</v>
      </c>
    </row>
    <row r="47" spans="1:26">
      <c r="A47" t="s">
        <v>94</v>
      </c>
      <c r="B47" t="s">
        <v>96</v>
      </c>
      <c r="C47">
        <v>-0.34</v>
      </c>
      <c r="E47">
        <v>0.08</v>
      </c>
      <c r="F47">
        <v>0.75</v>
      </c>
      <c r="I47">
        <v>0.14000000000000001</v>
      </c>
      <c r="J47">
        <v>125.4</v>
      </c>
      <c r="K47">
        <v>0.6</v>
      </c>
      <c r="L47">
        <v>0.16</v>
      </c>
      <c r="M47">
        <v>0.16</v>
      </c>
      <c r="N47">
        <v>8.36</v>
      </c>
      <c r="O47">
        <v>1.915</v>
      </c>
      <c r="P47">
        <v>0.41601889841908329</v>
      </c>
      <c r="Q47">
        <v>1.144383646876085E-2</v>
      </c>
      <c r="R47">
        <v>0.1461405732191855</v>
      </c>
      <c r="S47">
        <v>3.4629621169784512E-2</v>
      </c>
      <c r="T47">
        <v>3.3475980587887588E-2</v>
      </c>
      <c r="U47">
        <v>3.839489608385825E-3</v>
      </c>
      <c r="V47">
        <v>2.3307906414543139E-4</v>
      </c>
      <c r="W47">
        <v>7.9858236731795342E-3</v>
      </c>
      <c r="X47">
        <v>8.0958904109589049</v>
      </c>
      <c r="Y47">
        <v>2.7</v>
      </c>
      <c r="Z47" t="s">
        <v>1525</v>
      </c>
    </row>
    <row r="48" spans="1:26">
      <c r="A48" t="s">
        <v>94</v>
      </c>
      <c r="B48" t="s">
        <v>97</v>
      </c>
      <c r="C48">
        <v>-0.34</v>
      </c>
      <c r="E48">
        <v>0.08</v>
      </c>
      <c r="F48">
        <v>0.75</v>
      </c>
      <c r="I48">
        <v>0.14000000000000001</v>
      </c>
      <c r="J48">
        <v>496</v>
      </c>
      <c r="K48">
        <v>25.5</v>
      </c>
      <c r="L48">
        <v>0.03</v>
      </c>
      <c r="M48">
        <v>0.125</v>
      </c>
      <c r="N48">
        <v>3.17</v>
      </c>
      <c r="O48">
        <v>1.7150000000000001</v>
      </c>
      <c r="P48">
        <v>1.0404849905195961</v>
      </c>
      <c r="Q48">
        <v>4.5606418227720588E-2</v>
      </c>
      <c r="R48">
        <v>8.8740324625875056E-2</v>
      </c>
      <c r="S48">
        <v>4.8278738137425087E-2</v>
      </c>
      <c r="T48">
        <v>4.8009355436396131E-2</v>
      </c>
      <c r="U48">
        <v>3.3307598573419219E-4</v>
      </c>
      <c r="V48">
        <v>1.520751530886971E-3</v>
      </c>
      <c r="W48">
        <v>4.8491980669877087E-3</v>
      </c>
      <c r="X48">
        <v>8.0958904109589049</v>
      </c>
      <c r="Y48">
        <v>2.7</v>
      </c>
      <c r="Z48" t="s">
        <v>1525</v>
      </c>
    </row>
    <row r="49" spans="1:26">
      <c r="A49" t="s">
        <v>99</v>
      </c>
      <c r="B49" t="s">
        <v>98</v>
      </c>
      <c r="C49">
        <v>0</v>
      </c>
      <c r="E49">
        <v>0.08</v>
      </c>
      <c r="F49">
        <v>0.75</v>
      </c>
      <c r="I49">
        <v>7.0000000000000007E-2</v>
      </c>
      <c r="J49">
        <v>5.6</v>
      </c>
      <c r="K49">
        <v>0.02</v>
      </c>
      <c r="L49">
        <v>0.15</v>
      </c>
      <c r="M49">
        <v>0.15</v>
      </c>
      <c r="N49">
        <v>6.5</v>
      </c>
      <c r="O49">
        <v>0.1</v>
      </c>
      <c r="P49">
        <v>5.5847964415069652E-2</v>
      </c>
      <c r="Q49">
        <v>2.5191858642416749E-3</v>
      </c>
      <c r="R49">
        <v>4.5926750423861767E-2</v>
      </c>
      <c r="S49">
        <v>4.3288616214654648E-3</v>
      </c>
      <c r="T49">
        <v>7.0656539113633484E-4</v>
      </c>
      <c r="U49">
        <v>1.057137477787099E-3</v>
      </c>
      <c r="V49">
        <v>5.4674702885549737E-5</v>
      </c>
      <c r="W49">
        <v>4.1375450832307889E-3</v>
      </c>
      <c r="X49">
        <v>5.0684931506849313</v>
      </c>
      <c r="Y49">
        <v>4.3</v>
      </c>
      <c r="Z49" t="s">
        <v>100</v>
      </c>
    </row>
    <row r="50" spans="1:26">
      <c r="A50" t="s">
        <v>99</v>
      </c>
      <c r="B50" t="s">
        <v>101</v>
      </c>
      <c r="C50">
        <v>0</v>
      </c>
      <c r="E50">
        <v>0.08</v>
      </c>
      <c r="F50">
        <v>0.75</v>
      </c>
      <c r="I50">
        <v>7.0000000000000007E-2</v>
      </c>
      <c r="J50">
        <v>237.6</v>
      </c>
      <c r="K50">
        <v>1.5</v>
      </c>
      <c r="L50">
        <v>0.19</v>
      </c>
      <c r="M50">
        <v>0.09</v>
      </c>
      <c r="N50">
        <v>13.4</v>
      </c>
      <c r="O50">
        <v>1</v>
      </c>
      <c r="P50">
        <v>0.67938030782997327</v>
      </c>
      <c r="Q50">
        <v>3.0736006794670891E-2</v>
      </c>
      <c r="R50">
        <v>0.32791974655666362</v>
      </c>
      <c r="S50">
        <v>3.8806284741241023E-2</v>
      </c>
      <c r="T50">
        <v>2.4471622877362952E-2</v>
      </c>
      <c r="U50">
        <v>5.817437147130353E-3</v>
      </c>
      <c r="V50">
        <v>6.9006680672698559E-4</v>
      </c>
      <c r="W50">
        <v>2.9542319509609331E-2</v>
      </c>
      <c r="X50">
        <v>5.0684931506849313</v>
      </c>
      <c r="Y50">
        <v>4.3</v>
      </c>
      <c r="Z50" t="s">
        <v>100</v>
      </c>
    </row>
    <row r="51" spans="1:26">
      <c r="A51" t="s">
        <v>103</v>
      </c>
      <c r="B51" t="s">
        <v>102</v>
      </c>
      <c r="C51">
        <v>0.3</v>
      </c>
      <c r="E51">
        <v>0.04</v>
      </c>
      <c r="F51">
        <v>0.95</v>
      </c>
      <c r="I51">
        <v>0.08</v>
      </c>
      <c r="J51">
        <v>3.4877699999999998</v>
      </c>
      <c r="K51">
        <v>1.1E-4</v>
      </c>
      <c r="L51">
        <v>1.9E-2</v>
      </c>
      <c r="M51">
        <v>2.1000000000000001E-2</v>
      </c>
      <c r="N51">
        <v>60.9</v>
      </c>
      <c r="O51">
        <v>1.4</v>
      </c>
      <c r="P51">
        <v>4.4421551867548273E-2</v>
      </c>
      <c r="Q51">
        <v>1.388173810071487E-3</v>
      </c>
      <c r="R51">
        <v>0.44202396118287279</v>
      </c>
      <c r="S51">
        <v>2.9436541880880161E-2</v>
      </c>
      <c r="T51">
        <v>1.0161470372020059E-2</v>
      </c>
      <c r="U51">
        <v>1.764312521940083E-4</v>
      </c>
      <c r="V51">
        <v>4.646965035931843E-6</v>
      </c>
      <c r="W51">
        <v>2.762649757392955E-2</v>
      </c>
      <c r="X51">
        <v>6.5605205479452051E-3</v>
      </c>
      <c r="Y51">
        <v>5.7</v>
      </c>
      <c r="Z51" t="s">
        <v>1525</v>
      </c>
    </row>
    <row r="52" spans="1:26">
      <c r="A52" t="s">
        <v>105</v>
      </c>
      <c r="B52" t="s">
        <v>104</v>
      </c>
      <c r="C52">
        <v>-0.48</v>
      </c>
      <c r="E52">
        <v>0.05</v>
      </c>
      <c r="F52">
        <v>0.71</v>
      </c>
      <c r="I52">
        <v>7.0000000000000007E-2</v>
      </c>
      <c r="J52">
        <v>1667</v>
      </c>
      <c r="K52">
        <v>32</v>
      </c>
      <c r="L52">
        <v>0.05</v>
      </c>
      <c r="M52">
        <v>0.05</v>
      </c>
      <c r="N52">
        <v>13.4</v>
      </c>
      <c r="O52">
        <v>1</v>
      </c>
      <c r="P52">
        <v>2.4672092752123622</v>
      </c>
      <c r="Q52">
        <v>0.15180919308142349</v>
      </c>
      <c r="R52">
        <v>0.6270539924357903</v>
      </c>
      <c r="S52">
        <v>8.8912232214881051E-2</v>
      </c>
      <c r="T52">
        <v>4.6795074062372398E-2</v>
      </c>
      <c r="U52">
        <v>1.5715638908165169E-3</v>
      </c>
      <c r="V52">
        <v>4.0123430829724664E-3</v>
      </c>
      <c r="W52">
        <v>7.5478721311715513E-2</v>
      </c>
      <c r="X52">
        <v>8.9616438356164387</v>
      </c>
      <c r="Y52">
        <v>1.9</v>
      </c>
      <c r="Z52" t="s">
        <v>106</v>
      </c>
    </row>
    <row r="53" spans="1:26">
      <c r="A53" t="s">
        <v>108</v>
      </c>
      <c r="B53" t="s">
        <v>107</v>
      </c>
      <c r="C53">
        <v>0.01</v>
      </c>
      <c r="E53">
        <v>0.08</v>
      </c>
      <c r="F53">
        <v>0.77</v>
      </c>
      <c r="I53">
        <v>7.0000000000000007E-2</v>
      </c>
      <c r="J53">
        <v>655.6</v>
      </c>
      <c r="K53">
        <v>0.6</v>
      </c>
      <c r="L53">
        <v>0.54</v>
      </c>
      <c r="M53">
        <v>5.0000000000000001E-3</v>
      </c>
      <c r="N53">
        <v>173.3</v>
      </c>
      <c r="O53">
        <v>1.7</v>
      </c>
      <c r="P53">
        <v>1.3484512526419219</v>
      </c>
      <c r="Q53">
        <v>5.9148320975752108E-2</v>
      </c>
      <c r="R53">
        <v>5.1908287897637493</v>
      </c>
      <c r="S53">
        <v>0.45860386292269062</v>
      </c>
      <c r="T53">
        <v>5.0919843869580907E-2</v>
      </c>
      <c r="U53">
        <v>1.9784355918071889E-2</v>
      </c>
      <c r="V53">
        <v>1.583535323295837E-3</v>
      </c>
      <c r="W53">
        <v>0.45533585875120619</v>
      </c>
      <c r="X53">
        <v>4.8219178082191778</v>
      </c>
      <c r="Y53">
        <v>4.0999999999999996</v>
      </c>
      <c r="Z53" t="s">
        <v>109</v>
      </c>
    </row>
    <row r="54" spans="1:26">
      <c r="A54" t="s">
        <v>146</v>
      </c>
      <c r="B54" t="s">
        <v>145</v>
      </c>
      <c r="J54">
        <v>8.9964999999999993</v>
      </c>
      <c r="K54">
        <v>3.27E-2</v>
      </c>
      <c r="N54">
        <v>1084</v>
      </c>
      <c r="O54">
        <v>250</v>
      </c>
      <c r="P54">
        <v>0</v>
      </c>
      <c r="R54">
        <v>0</v>
      </c>
      <c r="T54">
        <v>0</v>
      </c>
      <c r="U54">
        <v>0</v>
      </c>
      <c r="V54">
        <v>0</v>
      </c>
      <c r="Z54" t="s">
        <v>147</v>
      </c>
    </row>
    <row r="55" spans="1:26">
      <c r="A55" t="s">
        <v>149</v>
      </c>
      <c r="B55" t="s">
        <v>148</v>
      </c>
      <c r="C55">
        <v>0.02</v>
      </c>
      <c r="E55">
        <v>0.02</v>
      </c>
      <c r="F55">
        <v>0.86</v>
      </c>
      <c r="I55">
        <v>0.06</v>
      </c>
      <c r="J55">
        <v>3.698</v>
      </c>
      <c r="K55">
        <v>3.0000000000000001E-3</v>
      </c>
      <c r="L55">
        <v>0.12</v>
      </c>
      <c r="M55">
        <v>0.06</v>
      </c>
      <c r="N55">
        <v>4</v>
      </c>
      <c r="O55">
        <v>0.5</v>
      </c>
      <c r="P55">
        <v>4.4352932222474592E-2</v>
      </c>
      <c r="Q55">
        <v>1.043874050221118E-3</v>
      </c>
      <c r="R55">
        <v>2.7105374623752239E-2</v>
      </c>
      <c r="S55">
        <v>3.625739964712204E-3</v>
      </c>
      <c r="T55">
        <v>3.3881718279690299E-3</v>
      </c>
      <c r="U55">
        <v>1.9801004189429401E-4</v>
      </c>
      <c r="V55">
        <v>7.3297389463905439E-6</v>
      </c>
      <c r="W55">
        <v>1.2755470411177519E-3</v>
      </c>
      <c r="X55">
        <v>0.50684931506849318</v>
      </c>
      <c r="Y55">
        <v>2.8</v>
      </c>
      <c r="Z55" t="s">
        <v>150</v>
      </c>
    </row>
    <row r="56" spans="1:26">
      <c r="A56" t="s">
        <v>152</v>
      </c>
      <c r="B56" t="s">
        <v>151</v>
      </c>
      <c r="C56">
        <v>-0.53</v>
      </c>
      <c r="E56">
        <v>0.05</v>
      </c>
      <c r="F56">
        <v>0.93</v>
      </c>
      <c r="I56">
        <v>0.08</v>
      </c>
      <c r="J56">
        <v>5.3511699999999998</v>
      </c>
      <c r="K56">
        <v>5.5000000000000003E-4</v>
      </c>
      <c r="N56">
        <v>3.1</v>
      </c>
      <c r="O56">
        <v>1.4</v>
      </c>
      <c r="P56">
        <v>5.8469795112868629E-2</v>
      </c>
      <c r="Q56">
        <v>1.6765580518532631E-3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Z56" t="s">
        <v>153</v>
      </c>
    </row>
    <row r="57" spans="1:26">
      <c r="A57" t="s">
        <v>155</v>
      </c>
      <c r="B57" t="s">
        <v>154</v>
      </c>
      <c r="C57">
        <v>-0.06</v>
      </c>
      <c r="E57">
        <v>0.09</v>
      </c>
      <c r="F57">
        <v>0.6</v>
      </c>
      <c r="I57">
        <v>0.04</v>
      </c>
      <c r="J57">
        <v>0.65852500000000003</v>
      </c>
      <c r="K57">
        <v>1.7E-5</v>
      </c>
      <c r="N57">
        <v>10.3</v>
      </c>
      <c r="O57">
        <v>7.95</v>
      </c>
      <c r="P57">
        <v>1.2499808277287101E-2</v>
      </c>
      <c r="Q57">
        <v>2.7777360057527049E-4</v>
      </c>
      <c r="R57">
        <v>3.135732230190965E-2</v>
      </c>
      <c r="S57">
        <v>2.4243073479268799E-2</v>
      </c>
      <c r="T57">
        <v>2.4202981776716669E-2</v>
      </c>
      <c r="U57">
        <v>0</v>
      </c>
      <c r="V57">
        <v>2.6983256982522251E-7</v>
      </c>
      <c r="W57">
        <v>1.3936587689737619E-3</v>
      </c>
      <c r="X57">
        <v>0.37748034520547952</v>
      </c>
      <c r="Y57">
        <v>29.262499999999999</v>
      </c>
      <c r="Z57" t="s">
        <v>156</v>
      </c>
    </row>
    <row r="58" spans="1:26">
      <c r="A58" t="s">
        <v>155</v>
      </c>
      <c r="B58" t="s">
        <v>157</v>
      </c>
      <c r="C58">
        <v>-0.06</v>
      </c>
      <c r="E58">
        <v>0.09</v>
      </c>
      <c r="F58">
        <v>0.6</v>
      </c>
      <c r="I58">
        <v>0.04</v>
      </c>
      <c r="J58">
        <v>7.8140000000000001</v>
      </c>
      <c r="K58">
        <v>1.65E-3</v>
      </c>
      <c r="L58">
        <v>4.0999999999999988E-2</v>
      </c>
      <c r="M58">
        <v>3.7000000000000012E-2</v>
      </c>
      <c r="N58">
        <v>0.11899999999999999</v>
      </c>
      <c r="O58">
        <v>5.9499999999999997E-2</v>
      </c>
      <c r="P58">
        <v>6.5028556212120975E-2</v>
      </c>
      <c r="Q58">
        <v>1.4451080217835601E-3</v>
      </c>
      <c r="R58">
        <v>8.2562674877096828E-4</v>
      </c>
      <c r="S58">
        <v>4.144429362271866E-4</v>
      </c>
      <c r="T58">
        <v>4.1281337438548409E-4</v>
      </c>
      <c r="U58">
        <v>1.2545847348247991E-6</v>
      </c>
      <c r="V58">
        <v>5.8112965424114761E-8</v>
      </c>
      <c r="W58">
        <v>3.6694522167598587E-5</v>
      </c>
      <c r="X58">
        <v>0.37748034520547952</v>
      </c>
      <c r="Y58">
        <v>29.262499999999999</v>
      </c>
      <c r="Z58" t="s">
        <v>156</v>
      </c>
    </row>
    <row r="59" spans="1:26">
      <c r="A59" t="s">
        <v>155</v>
      </c>
      <c r="B59" t="s">
        <v>158</v>
      </c>
      <c r="C59">
        <v>-0.06</v>
      </c>
      <c r="E59">
        <v>0.09</v>
      </c>
      <c r="F59">
        <v>0.6</v>
      </c>
      <c r="I59">
        <v>0.04</v>
      </c>
      <c r="J59">
        <v>14.69699</v>
      </c>
      <c r="K59">
        <v>3.6000000000000002E-4</v>
      </c>
      <c r="L59">
        <v>4.2999999999999997E-2</v>
      </c>
      <c r="M59">
        <v>3.7999999999999999E-2</v>
      </c>
      <c r="N59">
        <v>3.17</v>
      </c>
      <c r="O59">
        <v>0.84</v>
      </c>
      <c r="P59">
        <v>9.9084891831758892E-2</v>
      </c>
      <c r="Q59">
        <v>2.201887079655298E-3</v>
      </c>
      <c r="R59">
        <v>2.7146333134095001E-2</v>
      </c>
      <c r="S59">
        <v>7.2939640660111818E-3</v>
      </c>
      <c r="T59">
        <v>7.1933501049336887E-3</v>
      </c>
      <c r="U59">
        <v>4.4439276563477102E-5</v>
      </c>
      <c r="V59">
        <v>2.2164810455007461E-7</v>
      </c>
      <c r="W59">
        <v>1.2065036948486669E-3</v>
      </c>
      <c r="X59">
        <v>0.37748034520547952</v>
      </c>
      <c r="Y59">
        <v>29.262499999999999</v>
      </c>
      <c r="Z59" t="s">
        <v>156</v>
      </c>
    </row>
    <row r="60" spans="1:26">
      <c r="A60" t="s">
        <v>155</v>
      </c>
      <c r="B60" t="s">
        <v>159</v>
      </c>
      <c r="C60">
        <v>-0.06</v>
      </c>
      <c r="E60">
        <v>0.09</v>
      </c>
      <c r="F60">
        <v>0.6</v>
      </c>
      <c r="I60">
        <v>0.04</v>
      </c>
      <c r="J60">
        <v>19.481999999999999</v>
      </c>
      <c r="K60">
        <v>1.1999999999999999E-3</v>
      </c>
      <c r="L60">
        <v>3.2000000000000001E-2</v>
      </c>
      <c r="M60">
        <v>2.9499999999999998E-2</v>
      </c>
      <c r="N60">
        <v>2.5299999999999998</v>
      </c>
      <c r="O60">
        <v>0.7</v>
      </c>
      <c r="P60">
        <v>0.1195668716480531</v>
      </c>
      <c r="Q60">
        <v>2.6570461285222199E-3</v>
      </c>
      <c r="R60">
        <v>2.3809679583121371E-2</v>
      </c>
      <c r="S60">
        <v>6.6721475972814411E-3</v>
      </c>
      <c r="T60">
        <v>6.5876583826818026E-3</v>
      </c>
      <c r="U60">
        <v>2.2499376888400299E-5</v>
      </c>
      <c r="V60">
        <v>4.8885493446507296E-7</v>
      </c>
      <c r="W60">
        <v>1.058207981472061E-3</v>
      </c>
      <c r="X60">
        <v>0.37748034520547952</v>
      </c>
      <c r="Y60">
        <v>29.262499999999999</v>
      </c>
      <c r="Z60" t="s">
        <v>156</v>
      </c>
    </row>
    <row r="61" spans="1:26">
      <c r="A61" t="s">
        <v>180</v>
      </c>
      <c r="B61" t="s">
        <v>179</v>
      </c>
      <c r="C61">
        <v>-0.32</v>
      </c>
      <c r="E61">
        <v>0.17</v>
      </c>
      <c r="F61">
        <v>0.42</v>
      </c>
      <c r="I61">
        <v>0.03</v>
      </c>
      <c r="J61">
        <v>11.443300000000001</v>
      </c>
      <c r="K61">
        <v>1.6000000000000001E-3</v>
      </c>
      <c r="L61">
        <v>0.12</v>
      </c>
      <c r="M61">
        <v>7.0000000000000007E-2</v>
      </c>
      <c r="N61">
        <v>2.93</v>
      </c>
      <c r="O61">
        <v>0.28999999999999998</v>
      </c>
      <c r="P61">
        <v>7.445983044308678E-2</v>
      </c>
      <c r="Q61">
        <v>1.772866691879853E-3</v>
      </c>
      <c r="R61">
        <v>1.8083316289489101E-2</v>
      </c>
      <c r="S61">
        <v>1.9921613194237089E-3</v>
      </c>
      <c r="T61">
        <v>1.7898162880381711E-3</v>
      </c>
      <c r="U61">
        <v>1.5411917292178221E-4</v>
      </c>
      <c r="V61">
        <v>8.4280193251895784E-7</v>
      </c>
      <c r="W61">
        <v>8.6111029949948121E-4</v>
      </c>
      <c r="X61">
        <v>14.91232876712329</v>
      </c>
      <c r="Y61">
        <v>1.93</v>
      </c>
      <c r="Z61" t="s">
        <v>181</v>
      </c>
    </row>
    <row r="62" spans="1:26">
      <c r="A62" t="s">
        <v>183</v>
      </c>
      <c r="B62" t="s">
        <v>182</v>
      </c>
      <c r="C62">
        <v>-0.02</v>
      </c>
      <c r="E62">
        <v>0.2</v>
      </c>
      <c r="F62">
        <v>0.36</v>
      </c>
      <c r="I62">
        <v>0.05</v>
      </c>
      <c r="J62">
        <v>8.6329999999999991</v>
      </c>
      <c r="K62">
        <v>1.5499999999999999E-3</v>
      </c>
      <c r="L62">
        <v>1.06E-2</v>
      </c>
      <c r="M62">
        <v>0.05</v>
      </c>
      <c r="N62">
        <v>6.22</v>
      </c>
      <c r="O62">
        <v>0.26</v>
      </c>
      <c r="P62">
        <v>6.0701417365310248E-2</v>
      </c>
      <c r="Q62">
        <v>2.023386011156317E-3</v>
      </c>
      <c r="R62">
        <v>3.3864972950724943E-2</v>
      </c>
      <c r="S62">
        <v>2.669018994486187E-3</v>
      </c>
      <c r="T62">
        <v>1.4155776474579561E-3</v>
      </c>
      <c r="U62">
        <v>1.5083093530032359E-4</v>
      </c>
      <c r="V62">
        <v>1.3078813946134069E-6</v>
      </c>
      <c r="W62">
        <v>2.257664863381663E-3</v>
      </c>
      <c r="X62">
        <v>8.1863013698630134</v>
      </c>
      <c r="Y62">
        <v>6.31</v>
      </c>
      <c r="Z62" t="s">
        <v>115</v>
      </c>
    </row>
    <row r="63" spans="1:26">
      <c r="A63" t="s">
        <v>183</v>
      </c>
      <c r="B63" t="s">
        <v>184</v>
      </c>
      <c r="C63">
        <v>-0.02</v>
      </c>
      <c r="E63">
        <v>0.2</v>
      </c>
      <c r="F63">
        <v>0.36</v>
      </c>
      <c r="I63">
        <v>0.05</v>
      </c>
      <c r="J63">
        <v>25.645</v>
      </c>
      <c r="K63">
        <v>2.35E-2</v>
      </c>
      <c r="L63">
        <v>9.4E-2</v>
      </c>
      <c r="M63">
        <v>8.5999999999999993E-2</v>
      </c>
      <c r="N63">
        <v>2.75</v>
      </c>
      <c r="O63">
        <v>0.35</v>
      </c>
      <c r="P63">
        <v>0.12540948281444139</v>
      </c>
      <c r="Q63">
        <v>4.1811435778599786E-3</v>
      </c>
      <c r="R63">
        <v>2.1545846609063269E-2</v>
      </c>
      <c r="S63">
        <v>3.1011675700952741E-3</v>
      </c>
      <c r="T63">
        <v>2.742198659335325E-3</v>
      </c>
      <c r="U63">
        <v>1.852570423011583E-4</v>
      </c>
      <c r="V63">
        <v>7.1453590272650018E-6</v>
      </c>
      <c r="W63">
        <v>1.4363897739375509E-3</v>
      </c>
      <c r="X63">
        <v>8.1863013698630134</v>
      </c>
      <c r="Y63">
        <v>6.31</v>
      </c>
      <c r="Z63" t="s">
        <v>115</v>
      </c>
    </row>
    <row r="64" spans="1:26">
      <c r="A64" t="s">
        <v>183</v>
      </c>
      <c r="B64" t="s">
        <v>185</v>
      </c>
      <c r="C64">
        <v>-0.02</v>
      </c>
      <c r="E64">
        <v>0.2</v>
      </c>
      <c r="F64">
        <v>0.36</v>
      </c>
      <c r="I64">
        <v>0.05</v>
      </c>
      <c r="J64">
        <v>600.89499999999998</v>
      </c>
      <c r="K64">
        <v>7.56</v>
      </c>
      <c r="L64">
        <v>0.39900000000000002</v>
      </c>
      <c r="M64">
        <v>7.6999999999999999E-2</v>
      </c>
      <c r="N64">
        <v>4.42</v>
      </c>
      <c r="O64">
        <v>0.51</v>
      </c>
      <c r="P64">
        <v>1.030764138765095</v>
      </c>
      <c r="Q64">
        <v>3.5418793848861208E-2</v>
      </c>
      <c r="R64">
        <v>9.2571094465157031E-2</v>
      </c>
      <c r="S64">
        <v>1.272255871956399E-2</v>
      </c>
      <c r="T64">
        <v>1.068128013059504E-2</v>
      </c>
      <c r="U64">
        <v>3.0884237059138659E-3</v>
      </c>
      <c r="V64">
        <v>3.861844976814711E-4</v>
      </c>
      <c r="W64">
        <v>6.1714062976771346E-3</v>
      </c>
      <c r="X64">
        <v>8.1863013698630134</v>
      </c>
      <c r="Y64">
        <v>6.31</v>
      </c>
      <c r="Z64" t="s">
        <v>115</v>
      </c>
    </row>
    <row r="65" spans="1:26">
      <c r="A65" t="s">
        <v>187</v>
      </c>
      <c r="B65" t="s">
        <v>186</v>
      </c>
      <c r="C65">
        <v>-0.01</v>
      </c>
      <c r="E65">
        <v>0.09</v>
      </c>
      <c r="F65">
        <v>0.39</v>
      </c>
      <c r="I65">
        <v>0.04</v>
      </c>
      <c r="J65">
        <v>8.7835999999999999</v>
      </c>
      <c r="K65">
        <v>5.4000000000000003E-3</v>
      </c>
      <c r="L65">
        <v>0</v>
      </c>
      <c r="M65">
        <v>0</v>
      </c>
      <c r="N65">
        <v>4.12</v>
      </c>
      <c r="O65">
        <v>0.52</v>
      </c>
      <c r="P65">
        <v>6.6155091307527683E-2</v>
      </c>
      <c r="Q65">
        <v>2.205336411008924E-3</v>
      </c>
      <c r="R65">
        <v>2.6051278412203858E-2</v>
      </c>
      <c r="S65">
        <v>3.760421786479594E-3</v>
      </c>
      <c r="T65">
        <v>3.2880254306665072E-3</v>
      </c>
      <c r="U65">
        <v>5.5975453034352082E-4</v>
      </c>
      <c r="V65">
        <v>5.3388629590544412E-6</v>
      </c>
      <c r="W65">
        <v>1.736751894146924E-3</v>
      </c>
      <c r="X65">
        <v>4.1095890410958908</v>
      </c>
      <c r="Y65">
        <v>2.5</v>
      </c>
      <c r="Z65" t="s">
        <v>188</v>
      </c>
    </row>
    <row r="66" spans="1:26">
      <c r="A66" t="s">
        <v>190</v>
      </c>
      <c r="B66" t="s">
        <v>189</v>
      </c>
      <c r="C66">
        <v>0.12</v>
      </c>
      <c r="E66">
        <v>0.09</v>
      </c>
      <c r="F66">
        <v>0.35</v>
      </c>
      <c r="I66">
        <v>0.04</v>
      </c>
      <c r="J66">
        <v>2288</v>
      </c>
      <c r="K66">
        <v>59</v>
      </c>
      <c r="L66">
        <v>0.21</v>
      </c>
      <c r="M66">
        <v>0.08</v>
      </c>
      <c r="N66">
        <v>25.8</v>
      </c>
      <c r="O66">
        <v>2.2000000000000002</v>
      </c>
      <c r="P66">
        <v>2.418482434062728</v>
      </c>
      <c r="Q66">
        <v>9.8752222770881942E-2</v>
      </c>
      <c r="R66">
        <v>0.82741444755266003</v>
      </c>
      <c r="S66">
        <v>9.4849750982965483E-2</v>
      </c>
      <c r="T66">
        <v>7.055472033394776E-2</v>
      </c>
      <c r="U66">
        <v>1.4541858686980529E-2</v>
      </c>
      <c r="V66">
        <v>7.1120997094415743E-3</v>
      </c>
      <c r="W66">
        <v>6.1289959077974833E-2</v>
      </c>
      <c r="X66">
        <v>10</v>
      </c>
      <c r="Y66">
        <v>9.51</v>
      </c>
      <c r="Z66" t="s">
        <v>188</v>
      </c>
    </row>
    <row r="67" spans="1:26">
      <c r="A67" t="s">
        <v>192</v>
      </c>
      <c r="B67" t="s">
        <v>191</v>
      </c>
      <c r="C67">
        <v>0.09</v>
      </c>
      <c r="E67">
        <v>0.17</v>
      </c>
      <c r="J67">
        <v>18.649799999999999</v>
      </c>
      <c r="K67">
        <v>5.5499999999999994E-3</v>
      </c>
      <c r="L67">
        <v>0.1</v>
      </c>
      <c r="M67">
        <v>0.08</v>
      </c>
      <c r="N67">
        <v>1.61</v>
      </c>
      <c r="O67">
        <v>0.15</v>
      </c>
      <c r="P67">
        <v>9.1142347207740504E-2</v>
      </c>
      <c r="Q67">
        <v>1.80820536771783E-5</v>
      </c>
      <c r="R67">
        <v>9.1553936198668657E-3</v>
      </c>
      <c r="S67">
        <v>8.5618987349971346E-4</v>
      </c>
      <c r="T67">
        <v>8.5298698321740975E-4</v>
      </c>
      <c r="U67">
        <v>7.3982978746398907E-5</v>
      </c>
      <c r="V67">
        <v>9.0818551387970418E-7</v>
      </c>
      <c r="W67">
        <v>0</v>
      </c>
      <c r="X67">
        <v>3.5616438356164379</v>
      </c>
      <c r="Y67">
        <v>0.6</v>
      </c>
      <c r="Z67" t="s">
        <v>193</v>
      </c>
    </row>
    <row r="68" spans="1:26">
      <c r="A68" t="s">
        <v>192</v>
      </c>
      <c r="B68" t="s">
        <v>194</v>
      </c>
      <c r="C68">
        <v>0.09</v>
      </c>
      <c r="E68">
        <v>0.17</v>
      </c>
      <c r="J68">
        <v>4.7233999999999998</v>
      </c>
      <c r="K68">
        <v>4.0000000000000002E-4</v>
      </c>
      <c r="L68">
        <v>0.17</v>
      </c>
      <c r="M68">
        <v>0.125</v>
      </c>
      <c r="N68">
        <v>1.06</v>
      </c>
      <c r="O68">
        <v>0.15</v>
      </c>
      <c r="P68">
        <v>3.6484402631715311E-2</v>
      </c>
      <c r="Q68">
        <v>2.0597819441766689E-6</v>
      </c>
      <c r="R68">
        <v>3.7771558545806518E-3</v>
      </c>
      <c r="S68">
        <v>5.4085601265378301E-4</v>
      </c>
      <c r="T68">
        <v>5.3450318696896015E-4</v>
      </c>
      <c r="U68">
        <v>8.2653240562083081E-5</v>
      </c>
      <c r="V68">
        <v>1.066225135730096E-7</v>
      </c>
      <c r="W68">
        <v>0</v>
      </c>
      <c r="X68">
        <v>3.5616438356164379</v>
      </c>
      <c r="Y68">
        <v>0.6</v>
      </c>
      <c r="Z68" t="s">
        <v>193</v>
      </c>
    </row>
    <row r="69" spans="1:26">
      <c r="A69" t="s">
        <v>196</v>
      </c>
      <c r="B69" t="s">
        <v>195</v>
      </c>
      <c r="C69">
        <v>0.13</v>
      </c>
      <c r="D69">
        <v>-0.05</v>
      </c>
      <c r="E69">
        <v>0.03</v>
      </c>
      <c r="F69">
        <v>0.93</v>
      </c>
      <c r="G69">
        <v>0.93</v>
      </c>
      <c r="H69">
        <v>0.91</v>
      </c>
      <c r="I69">
        <v>7.0000000000000007E-2</v>
      </c>
      <c r="J69">
        <v>133.71</v>
      </c>
      <c r="K69">
        <v>0.2</v>
      </c>
      <c r="L69">
        <v>0.51100000000000001</v>
      </c>
      <c r="M69">
        <v>1.7000000000000001E-2</v>
      </c>
      <c r="N69">
        <v>167</v>
      </c>
      <c r="O69">
        <v>4</v>
      </c>
      <c r="P69">
        <v>0.49612887273893091</v>
      </c>
      <c r="Q69">
        <v>1.2730869593782961E-2</v>
      </c>
      <c r="R69">
        <v>3.390748076664539</v>
      </c>
      <c r="S69">
        <v>0.19602006150417581</v>
      </c>
      <c r="T69">
        <v>8.1215522794360229E-2</v>
      </c>
      <c r="U69">
        <v>3.9865023287960349E-2</v>
      </c>
      <c r="V69">
        <v>1.690597972265771E-3</v>
      </c>
      <c r="W69">
        <v>0.17388451675202771</v>
      </c>
      <c r="X69">
        <v>4.2356164383561641</v>
      </c>
      <c r="Y69">
        <v>19.2</v>
      </c>
      <c r="Z69" t="s">
        <v>1525</v>
      </c>
    </row>
    <row r="70" spans="1:26">
      <c r="A70" t="s">
        <v>198</v>
      </c>
      <c r="B70" t="s">
        <v>197</v>
      </c>
      <c r="C70">
        <v>-0.3</v>
      </c>
      <c r="E70">
        <v>0.12</v>
      </c>
      <c r="J70">
        <v>5.9740000000000002</v>
      </c>
      <c r="K70">
        <v>1E-3</v>
      </c>
      <c r="L70">
        <v>0.11</v>
      </c>
      <c r="M70">
        <v>0.09</v>
      </c>
      <c r="N70">
        <v>1.93</v>
      </c>
      <c r="O70">
        <v>0.26</v>
      </c>
      <c r="P70">
        <v>5.6714913386877133E-2</v>
      </c>
      <c r="Q70">
        <v>6.3290830696213702E-6</v>
      </c>
      <c r="R70">
        <v>1.325288527027166E-2</v>
      </c>
      <c r="S70">
        <v>1.7902959141175641E-3</v>
      </c>
      <c r="T70">
        <v>1.7853627825236439E-3</v>
      </c>
      <c r="U70">
        <v>1.3281057209807621E-4</v>
      </c>
      <c r="V70">
        <v>7.3947579903312466E-7</v>
      </c>
      <c r="W70">
        <v>0</v>
      </c>
      <c r="X70">
        <v>2.7397260273972601</v>
      </c>
      <c r="Y70">
        <v>0.88</v>
      </c>
      <c r="Z70" t="s">
        <v>193</v>
      </c>
    </row>
    <row r="71" spans="1:26">
      <c r="A71" t="s">
        <v>198</v>
      </c>
      <c r="B71" t="s">
        <v>199</v>
      </c>
      <c r="C71">
        <v>-0.3</v>
      </c>
      <c r="E71">
        <v>0.12</v>
      </c>
      <c r="J71">
        <v>1.2200299999999999</v>
      </c>
      <c r="K71">
        <v>5.0000000000000002E-5</v>
      </c>
      <c r="L71">
        <v>0.19</v>
      </c>
      <c r="M71">
        <v>0.155</v>
      </c>
      <c r="N71">
        <v>1.43</v>
      </c>
      <c r="O71">
        <v>0.26500000000000001</v>
      </c>
      <c r="P71">
        <v>1.9668329150099102E-2</v>
      </c>
      <c r="Q71">
        <v>5.3737282826649334E-7</v>
      </c>
      <c r="R71">
        <v>5.7119416385024999E-3</v>
      </c>
      <c r="S71">
        <v>1.072796561184612E-3</v>
      </c>
      <c r="T71">
        <v>1.0585066672749389E-3</v>
      </c>
      <c r="U71">
        <v>1.745167354019075E-4</v>
      </c>
      <c r="V71">
        <v>7.8030070824795282E-8</v>
      </c>
      <c r="W71">
        <v>0</v>
      </c>
      <c r="X71">
        <v>2.7397260273972601</v>
      </c>
      <c r="Y71">
        <v>0.88</v>
      </c>
      <c r="Z71" t="s">
        <v>193</v>
      </c>
    </row>
    <row r="72" spans="1:26">
      <c r="A72" t="s">
        <v>198</v>
      </c>
      <c r="B72" t="s">
        <v>200</v>
      </c>
      <c r="C72">
        <v>-0.3</v>
      </c>
      <c r="E72">
        <v>0.12</v>
      </c>
      <c r="J72">
        <v>257.8</v>
      </c>
      <c r="K72">
        <v>3.55</v>
      </c>
      <c r="L72">
        <v>0.32</v>
      </c>
      <c r="M72">
        <v>0.20499999999999999</v>
      </c>
      <c r="N72">
        <v>1.47</v>
      </c>
      <c r="O72">
        <v>0.32500000000000001</v>
      </c>
      <c r="P72">
        <v>0.6977648205324557</v>
      </c>
      <c r="Q72">
        <v>6.4056506668999673E-3</v>
      </c>
      <c r="R72">
        <v>3.3749029728168407E-2</v>
      </c>
      <c r="S72">
        <v>7.8601486049012827E-3</v>
      </c>
      <c r="T72">
        <v>7.4615201779964181E-3</v>
      </c>
      <c r="U72">
        <v>2.466506628974875E-3</v>
      </c>
      <c r="V72">
        <v>1.549121483514324E-4</v>
      </c>
      <c r="W72">
        <v>0</v>
      </c>
      <c r="X72">
        <v>2.7397260273972601</v>
      </c>
      <c r="Y72">
        <v>0.88</v>
      </c>
      <c r="Z72" t="s">
        <v>193</v>
      </c>
    </row>
    <row r="73" spans="1:26">
      <c r="A73" t="s">
        <v>202</v>
      </c>
      <c r="B73" t="s">
        <v>201</v>
      </c>
      <c r="C73">
        <v>0.22</v>
      </c>
      <c r="E73">
        <v>0.09</v>
      </c>
      <c r="F73">
        <v>0.36</v>
      </c>
      <c r="I73">
        <v>0.04</v>
      </c>
      <c r="J73">
        <v>692</v>
      </c>
      <c r="K73">
        <v>2</v>
      </c>
      <c r="L73">
        <v>0.11</v>
      </c>
      <c r="M73">
        <v>0.05</v>
      </c>
      <c r="N73">
        <v>73.5</v>
      </c>
      <c r="O73">
        <v>2</v>
      </c>
      <c r="P73">
        <v>1.156196468499292</v>
      </c>
      <c r="Q73">
        <v>3.5920201032325488E-2</v>
      </c>
      <c r="R73">
        <v>1.7972408450625219</v>
      </c>
      <c r="S73">
        <v>0.1146511926066329</v>
      </c>
      <c r="T73">
        <v>2.4882978115327591E-2</v>
      </c>
      <c r="U73">
        <v>1.0005895989314581E-2</v>
      </c>
      <c r="V73">
        <v>1.7314459008309481E-3</v>
      </c>
      <c r="W73">
        <v>0.1114567965930246</v>
      </c>
      <c r="X73">
        <v>7.5</v>
      </c>
      <c r="Y73">
        <v>7.4</v>
      </c>
      <c r="Z73" t="s">
        <v>188</v>
      </c>
    </row>
    <row r="74" spans="1:26">
      <c r="A74" t="s">
        <v>202</v>
      </c>
      <c r="B74" t="s">
        <v>203</v>
      </c>
      <c r="C74">
        <v>0.22</v>
      </c>
      <c r="E74">
        <v>0.09</v>
      </c>
      <c r="F74">
        <v>0.36</v>
      </c>
      <c r="I74">
        <v>0.04</v>
      </c>
      <c r="J74">
        <v>7300</v>
      </c>
      <c r="K74">
        <v>4750</v>
      </c>
      <c r="L74">
        <v>0.81</v>
      </c>
      <c r="M74">
        <v>0.2</v>
      </c>
      <c r="N74">
        <v>30</v>
      </c>
      <c r="O74">
        <v>1.28</v>
      </c>
      <c r="P74">
        <v>5.4592519936207102</v>
      </c>
      <c r="Q74">
        <v>2.4407549228832228</v>
      </c>
      <c r="R74">
        <v>0.52337604236543012</v>
      </c>
      <c r="S74">
        <v>0.2776600201245748</v>
      </c>
      <c r="T74">
        <v>4.0429772735531097E-2</v>
      </c>
      <c r="U74">
        <v>0.24654527148357</v>
      </c>
      <c r="V74">
        <v>0.11671531461200919</v>
      </c>
      <c r="W74">
        <v>3.2457428983902643E-2</v>
      </c>
      <c r="X74">
        <v>7.5</v>
      </c>
      <c r="Y74">
        <v>7.4</v>
      </c>
      <c r="Z74" t="s">
        <v>188</v>
      </c>
    </row>
    <row r="75" spans="1:26">
      <c r="A75" t="s">
        <v>205</v>
      </c>
      <c r="B75" t="s">
        <v>204</v>
      </c>
      <c r="C75">
        <v>0</v>
      </c>
      <c r="E75">
        <v>0.15</v>
      </c>
      <c r="J75">
        <v>4100</v>
      </c>
      <c r="K75">
        <v>300</v>
      </c>
      <c r="L75">
        <v>0.37</v>
      </c>
      <c r="M75">
        <v>0.05</v>
      </c>
      <c r="N75">
        <v>42</v>
      </c>
      <c r="O75">
        <v>1.7</v>
      </c>
      <c r="P75">
        <v>4.4321082433103198</v>
      </c>
      <c r="Q75">
        <v>0.26307041966937272</v>
      </c>
      <c r="R75">
        <v>2.3987446400790162</v>
      </c>
      <c r="S75">
        <v>0.2044828212636568</v>
      </c>
      <c r="T75">
        <v>9.7092044955579215E-2</v>
      </c>
      <c r="U75">
        <v>5.1415566958013893E-2</v>
      </c>
      <c r="V75">
        <v>5.8505966831195577E-2</v>
      </c>
      <c r="W75">
        <v>0.16223393701017499</v>
      </c>
      <c r="X75">
        <v>10</v>
      </c>
      <c r="Y75">
        <v>6</v>
      </c>
      <c r="Z75" t="s">
        <v>1526</v>
      </c>
    </row>
    <row r="76" spans="1:26">
      <c r="A76" t="s">
        <v>208</v>
      </c>
      <c r="B76" t="s">
        <v>207</v>
      </c>
      <c r="C76">
        <v>0.02</v>
      </c>
      <c r="E76">
        <v>0.09</v>
      </c>
      <c r="J76">
        <v>30.598700000000001</v>
      </c>
      <c r="K76">
        <v>8.0000000000000002E-3</v>
      </c>
      <c r="L76">
        <v>0.06</v>
      </c>
      <c r="M76">
        <v>0.04</v>
      </c>
      <c r="N76">
        <v>8.6</v>
      </c>
      <c r="O76">
        <v>0.32</v>
      </c>
      <c r="P76">
        <v>0.14345052372309919</v>
      </c>
      <c r="Q76">
        <v>6.2505674824879799E-5</v>
      </c>
      <c r="R76">
        <v>7.6607894813578464E-2</v>
      </c>
      <c r="S76">
        <v>3.4498329327028688E-3</v>
      </c>
      <c r="T76">
        <v>3.4430514522956618E-3</v>
      </c>
      <c r="U76">
        <v>2.1555834135063791E-4</v>
      </c>
      <c r="V76">
        <v>1.669017316199967E-5</v>
      </c>
      <c r="W76">
        <v>0</v>
      </c>
      <c r="X76">
        <v>4.1479452054794521</v>
      </c>
      <c r="Y76">
        <v>2.86</v>
      </c>
      <c r="Z76" t="s">
        <v>209</v>
      </c>
    </row>
    <row r="77" spans="1:26">
      <c r="A77" t="s">
        <v>208</v>
      </c>
      <c r="B77" t="s">
        <v>210</v>
      </c>
      <c r="C77">
        <v>0.02</v>
      </c>
      <c r="E77">
        <v>0.09</v>
      </c>
      <c r="J77">
        <v>48.14</v>
      </c>
      <c r="K77">
        <v>0.12</v>
      </c>
      <c r="L77">
        <v>0.33</v>
      </c>
      <c r="M77">
        <v>0.06</v>
      </c>
      <c r="N77">
        <v>2.7</v>
      </c>
      <c r="O77">
        <v>0.4</v>
      </c>
      <c r="P77">
        <v>0.19404028825669251</v>
      </c>
      <c r="Q77">
        <v>3.2245997217564168E-4</v>
      </c>
      <c r="R77">
        <v>2.5578320851057691E-2</v>
      </c>
      <c r="S77">
        <v>3.8318237447865079E-3</v>
      </c>
      <c r="T77">
        <v>3.789380866823362E-3</v>
      </c>
      <c r="U77">
        <v>5.6834334289186661E-4</v>
      </c>
      <c r="V77">
        <v>2.1253278646495802E-5</v>
      </c>
      <c r="W77">
        <v>0</v>
      </c>
      <c r="X77">
        <v>4.1479452054794521</v>
      </c>
      <c r="Y77">
        <v>2.86</v>
      </c>
      <c r="Z77" t="s">
        <v>209</v>
      </c>
    </row>
    <row r="78" spans="1:26">
      <c r="A78" t="s">
        <v>208</v>
      </c>
      <c r="B78" t="s">
        <v>211</v>
      </c>
      <c r="C78">
        <v>0.02</v>
      </c>
      <c r="E78">
        <v>0.09</v>
      </c>
      <c r="J78">
        <v>48.134500000000003</v>
      </c>
      <c r="K78">
        <v>6.0000000000000001E-3</v>
      </c>
      <c r="L78">
        <v>0.12</v>
      </c>
      <c r="M78">
        <v>0.11</v>
      </c>
      <c r="N78">
        <v>2.42</v>
      </c>
      <c r="O78">
        <v>0.33</v>
      </c>
      <c r="P78">
        <v>0.3645767270961684</v>
      </c>
      <c r="Q78">
        <v>7.4495432756113331E-4</v>
      </c>
      <c r="R78">
        <v>7.1419938435393973E-2</v>
      </c>
      <c r="S78">
        <v>5.4316806366706324E-3</v>
      </c>
      <c r="T78">
        <v>5.1941773407559264E-3</v>
      </c>
      <c r="U78">
        <v>1.586931636203345E-3</v>
      </c>
      <c r="V78">
        <v>7.2967620060896137E-5</v>
      </c>
      <c r="W78">
        <v>0</v>
      </c>
      <c r="X78">
        <v>4.1479452054794521</v>
      </c>
      <c r="Y78">
        <v>2.86</v>
      </c>
      <c r="Z78" t="s">
        <v>209</v>
      </c>
    </row>
    <row r="79" spans="1:26">
      <c r="A79" t="s">
        <v>208</v>
      </c>
      <c r="B79" t="s">
        <v>212</v>
      </c>
      <c r="C79">
        <v>0.02</v>
      </c>
      <c r="E79">
        <v>0.09</v>
      </c>
      <c r="J79">
        <v>13.254300000000001</v>
      </c>
      <c r="K79">
        <v>9.0000000000000011E-3</v>
      </c>
      <c r="L79">
        <v>0.21</v>
      </c>
      <c r="M79">
        <v>0.17</v>
      </c>
      <c r="N79">
        <v>1.66</v>
      </c>
      <c r="O79">
        <v>0.32</v>
      </c>
      <c r="P79">
        <v>8.2121911825041402E-2</v>
      </c>
      <c r="Q79">
        <v>3.7175216416577871E-5</v>
      </c>
      <c r="R79">
        <v>1.0532192541054039E-2</v>
      </c>
      <c r="S79">
        <v>2.111485580640064E-3</v>
      </c>
      <c r="T79">
        <v>2.0745227732379161E-3</v>
      </c>
      <c r="U79">
        <v>3.9334582457958899E-4</v>
      </c>
      <c r="V79">
        <v>2.3838737332912409E-6</v>
      </c>
      <c r="W79">
        <v>0</v>
      </c>
      <c r="X79">
        <v>4.1479452054794521</v>
      </c>
      <c r="Y79">
        <v>2.86</v>
      </c>
      <c r="Z79" t="s">
        <v>209</v>
      </c>
    </row>
    <row r="80" spans="1:26">
      <c r="A80" t="s">
        <v>214</v>
      </c>
      <c r="B80" t="s">
        <v>213</v>
      </c>
      <c r="C80">
        <v>-0.27</v>
      </c>
      <c r="E80">
        <v>0.09</v>
      </c>
      <c r="J80">
        <v>5.3635999999999999</v>
      </c>
      <c r="K80">
        <v>6.9999999999999999E-4</v>
      </c>
      <c r="L80">
        <v>0.23</v>
      </c>
      <c r="M80">
        <v>0.11</v>
      </c>
      <c r="N80">
        <v>2.5499999999999998</v>
      </c>
      <c r="O80">
        <v>0.32500000000000001</v>
      </c>
      <c r="P80">
        <v>3.2839028034864888E-2</v>
      </c>
      <c r="Q80">
        <v>2.8572003411148498E-6</v>
      </c>
      <c r="R80">
        <v>6.4022055572007242E-3</v>
      </c>
      <c r="S80">
        <v>8.3369758977345696E-4</v>
      </c>
      <c r="T80">
        <v>8.1596737493734735E-4</v>
      </c>
      <c r="U80">
        <v>1.7102291267783579E-4</v>
      </c>
      <c r="V80">
        <v>2.7851591530815788E-7</v>
      </c>
      <c r="W80">
        <v>0</v>
      </c>
      <c r="X80">
        <v>2.7397260273972601</v>
      </c>
      <c r="Y80">
        <v>0.59499999999999997</v>
      </c>
      <c r="Z80" t="s">
        <v>193</v>
      </c>
    </row>
    <row r="81" spans="1:26">
      <c r="A81" t="s">
        <v>214</v>
      </c>
      <c r="B81" t="s">
        <v>215</v>
      </c>
      <c r="C81">
        <v>-0.27</v>
      </c>
      <c r="E81">
        <v>0.09</v>
      </c>
      <c r="J81">
        <v>40.54</v>
      </c>
      <c r="K81">
        <v>0.2</v>
      </c>
      <c r="L81">
        <v>0.17</v>
      </c>
      <c r="M81">
        <v>0.16500000000000001</v>
      </c>
      <c r="N81">
        <v>1.49</v>
      </c>
      <c r="O81">
        <v>0.32</v>
      </c>
      <c r="P81">
        <v>0.1264761205792482</v>
      </c>
      <c r="Q81">
        <v>4.1597145396891379E-4</v>
      </c>
      <c r="R81">
        <v>7.4339370895995238E-3</v>
      </c>
      <c r="S81">
        <v>1.6109717767864959E-3</v>
      </c>
      <c r="T81">
        <v>1.5965502474307701E-3</v>
      </c>
      <c r="U81">
        <v>2.147275619022414E-4</v>
      </c>
      <c r="V81">
        <v>1.222485954546871E-5</v>
      </c>
      <c r="W81">
        <v>0</v>
      </c>
      <c r="X81">
        <v>2.4657534246575339</v>
      </c>
      <c r="Y81">
        <v>0.59499999999999997</v>
      </c>
      <c r="Z81" t="s">
        <v>193</v>
      </c>
    </row>
    <row r="82" spans="1:26">
      <c r="A82" t="s">
        <v>217</v>
      </c>
      <c r="B82" t="s">
        <v>216</v>
      </c>
      <c r="C82">
        <v>-0.09</v>
      </c>
      <c r="E82">
        <v>0.09</v>
      </c>
      <c r="J82">
        <v>14.207000000000001</v>
      </c>
      <c r="K82">
        <v>6.9999999999999993E-3</v>
      </c>
      <c r="L82">
        <v>0.31</v>
      </c>
      <c r="M82">
        <v>0.11</v>
      </c>
      <c r="N82">
        <v>3.04</v>
      </c>
      <c r="O82">
        <v>0.41</v>
      </c>
      <c r="P82">
        <v>8.9297430686524903E-2</v>
      </c>
      <c r="Q82">
        <v>2.93321139722519E-5</v>
      </c>
      <c r="R82">
        <v>2.0815010364626449E-2</v>
      </c>
      <c r="S82">
        <v>2.9150472423874591E-3</v>
      </c>
      <c r="T82">
        <v>2.8072875820713298E-3</v>
      </c>
      <c r="U82">
        <v>7.8525484393601297E-4</v>
      </c>
      <c r="V82">
        <v>3.418621631411398E-6</v>
      </c>
      <c r="W82">
        <v>0</v>
      </c>
      <c r="X82">
        <v>3.9887671232876709</v>
      </c>
      <c r="Y82">
        <v>2.86</v>
      </c>
      <c r="Z82" t="s">
        <v>209</v>
      </c>
    </row>
    <row r="83" spans="1:26">
      <c r="A83" t="s">
        <v>219</v>
      </c>
      <c r="B83" t="s">
        <v>218</v>
      </c>
      <c r="C83">
        <v>-7.0000000000000007E-2</v>
      </c>
      <c r="E83">
        <v>0.09</v>
      </c>
      <c r="F83">
        <v>0.4</v>
      </c>
      <c r="I83">
        <v>0.04</v>
      </c>
      <c r="J83">
        <v>2.64561</v>
      </c>
      <c r="K83">
        <v>6.6E-4</v>
      </c>
      <c r="L83">
        <v>0.08</v>
      </c>
      <c r="M83">
        <v>5.7000000000000002E-2</v>
      </c>
      <c r="N83">
        <v>5.59</v>
      </c>
      <c r="O83">
        <v>0.55000000000000004</v>
      </c>
      <c r="P83">
        <v>2.8700721243366149E-2</v>
      </c>
      <c r="Q83">
        <v>1.063000392800284E-3</v>
      </c>
      <c r="R83">
        <v>2.226100183976288E-2</v>
      </c>
      <c r="S83">
        <v>2.744928397739441E-3</v>
      </c>
      <c r="T83">
        <v>2.1902595727852571E-3</v>
      </c>
      <c r="U83">
        <v>1.3532251520950871E-4</v>
      </c>
      <c r="V83">
        <v>1.8511497933360669E-6</v>
      </c>
      <c r="W83">
        <v>1.648963099241695E-3</v>
      </c>
      <c r="X83">
        <v>1.3698630136986301</v>
      </c>
      <c r="Z83" t="s">
        <v>188</v>
      </c>
    </row>
    <row r="84" spans="1:26">
      <c r="A84" t="s">
        <v>221</v>
      </c>
      <c r="B84" t="s">
        <v>220</v>
      </c>
      <c r="C84">
        <v>-0.04</v>
      </c>
      <c r="E84">
        <v>0.09</v>
      </c>
      <c r="F84">
        <v>0.52</v>
      </c>
      <c r="I84">
        <v>0.04</v>
      </c>
      <c r="J84">
        <v>6.9050000000000002</v>
      </c>
      <c r="K84">
        <v>0.04</v>
      </c>
      <c r="L84">
        <v>0.121</v>
      </c>
      <c r="M84">
        <v>0.11799999999999999</v>
      </c>
      <c r="N84">
        <v>3.29</v>
      </c>
      <c r="O84">
        <v>0.12</v>
      </c>
      <c r="P84">
        <v>5.70928417477157E-2</v>
      </c>
      <c r="Q84">
        <v>1.480430425570744E-3</v>
      </c>
      <c r="R84">
        <v>1.9781539507145271E-2</v>
      </c>
      <c r="S84">
        <v>1.278001745981438E-3</v>
      </c>
      <c r="T84">
        <v>7.2151511880165118E-4</v>
      </c>
      <c r="U84">
        <v>2.8663748043405507E-4</v>
      </c>
      <c r="V84">
        <v>3.8197517754564842E-5</v>
      </c>
      <c r="W84">
        <v>1.0144379234433469E-3</v>
      </c>
      <c r="X84">
        <v>1203.806</v>
      </c>
      <c r="Y84">
        <v>2.7</v>
      </c>
      <c r="Z84" t="s">
        <v>222</v>
      </c>
    </row>
    <row r="85" spans="1:26">
      <c r="A85" t="s">
        <v>224</v>
      </c>
      <c r="B85" t="s">
        <v>223</v>
      </c>
      <c r="C85">
        <v>-0.16</v>
      </c>
      <c r="E85">
        <v>0.09</v>
      </c>
      <c r="F85">
        <v>0.47</v>
      </c>
      <c r="I85">
        <v>0.04</v>
      </c>
      <c r="J85">
        <v>2.6497700000000002</v>
      </c>
      <c r="K85">
        <v>7.9000000000000001E-4</v>
      </c>
      <c r="L85">
        <v>0</v>
      </c>
      <c r="M85">
        <v>0</v>
      </c>
      <c r="N85">
        <v>1.81</v>
      </c>
      <c r="O85">
        <v>0.15</v>
      </c>
      <c r="P85">
        <v>2.915028659129661E-2</v>
      </c>
      <c r="Q85">
        <v>8.2697878139587251E-4</v>
      </c>
      <c r="R85">
        <v>7.4888679953727267E-3</v>
      </c>
      <c r="S85">
        <v>7.4932932581650341E-4</v>
      </c>
      <c r="T85">
        <v>6.1721439522302688E-4</v>
      </c>
      <c r="U85">
        <v>0</v>
      </c>
      <c r="V85">
        <v>7.4424141420380544E-7</v>
      </c>
      <c r="W85">
        <v>4.2490031179419731E-4</v>
      </c>
      <c r="X85">
        <v>2.3802150684931509</v>
      </c>
      <c r="Y85">
        <v>1.19</v>
      </c>
      <c r="Z85" t="s">
        <v>225</v>
      </c>
    </row>
    <row r="86" spans="1:26">
      <c r="A86" t="s">
        <v>224</v>
      </c>
      <c r="B86" t="s">
        <v>226</v>
      </c>
      <c r="C86">
        <v>-0.16</v>
      </c>
      <c r="E86">
        <v>0.09</v>
      </c>
      <c r="F86">
        <v>0.47</v>
      </c>
      <c r="I86">
        <v>0.04</v>
      </c>
      <c r="J86">
        <v>13.74</v>
      </c>
      <c r="K86">
        <v>1.6E-2</v>
      </c>
      <c r="L86">
        <v>4.9000000000000002E-2</v>
      </c>
      <c r="M86">
        <v>4.2999999999999997E-2</v>
      </c>
      <c r="N86">
        <v>2.67</v>
      </c>
      <c r="O86">
        <v>0.255</v>
      </c>
      <c r="P86">
        <v>8.7329679203000291E-2</v>
      </c>
      <c r="Q86">
        <v>2.4783651646834658E-3</v>
      </c>
      <c r="R86">
        <v>1.8993000048685659E-2</v>
      </c>
      <c r="S86">
        <v>2.1102828717514972E-3</v>
      </c>
      <c r="T86">
        <v>1.8139382068969451E-3</v>
      </c>
      <c r="U86">
        <v>4.0114566175969188E-5</v>
      </c>
      <c r="V86">
        <v>7.3723435414597441E-6</v>
      </c>
      <c r="W86">
        <v>1.0776170240389029E-3</v>
      </c>
      <c r="X86">
        <v>2.3802150684931509</v>
      </c>
      <c r="Y86">
        <v>1.19</v>
      </c>
      <c r="Z86" t="s">
        <v>225</v>
      </c>
    </row>
    <row r="87" spans="1:26">
      <c r="A87" t="s">
        <v>228</v>
      </c>
      <c r="B87" t="s">
        <v>227</v>
      </c>
      <c r="C87">
        <v>-0.17</v>
      </c>
      <c r="E87">
        <v>0.09</v>
      </c>
      <c r="F87">
        <v>0.41</v>
      </c>
      <c r="I87">
        <v>0.04</v>
      </c>
      <c r="J87">
        <v>7.3696999999999999</v>
      </c>
      <c r="K87">
        <v>3.5000000000000001E-3</v>
      </c>
      <c r="L87">
        <v>0.05</v>
      </c>
      <c r="M87">
        <v>0.105</v>
      </c>
      <c r="N87">
        <v>3.11</v>
      </c>
      <c r="O87">
        <v>0.23</v>
      </c>
      <c r="P87">
        <v>5.7656869142052772E-2</v>
      </c>
      <c r="Q87">
        <v>2.0445740839726131E-3</v>
      </c>
      <c r="R87">
        <v>1.7939696082801569E-2</v>
      </c>
      <c r="S87">
        <v>1.8418362268377141E-3</v>
      </c>
      <c r="T87">
        <v>1.32672993538404E-3</v>
      </c>
      <c r="U87">
        <v>1.155535979568539E-4</v>
      </c>
      <c r="V87">
        <v>6.490277924559758E-7</v>
      </c>
      <c r="W87">
        <v>1.272318871120679E-3</v>
      </c>
      <c r="X87">
        <v>11.668493150684929</v>
      </c>
      <c r="Y87">
        <v>2.39</v>
      </c>
      <c r="Z87" t="s">
        <v>188</v>
      </c>
    </row>
    <row r="88" spans="1:26">
      <c r="A88" t="s">
        <v>228</v>
      </c>
      <c r="B88" t="s">
        <v>229</v>
      </c>
      <c r="C88">
        <v>-0.17</v>
      </c>
      <c r="E88">
        <v>0.09</v>
      </c>
      <c r="F88">
        <v>0.41</v>
      </c>
      <c r="I88">
        <v>0.04</v>
      </c>
      <c r="J88">
        <v>3693</v>
      </c>
      <c r="K88">
        <v>253</v>
      </c>
      <c r="L88">
        <v>0.17</v>
      </c>
      <c r="M88">
        <v>0.09</v>
      </c>
      <c r="N88">
        <v>3.1</v>
      </c>
      <c r="O88">
        <v>0.5</v>
      </c>
      <c r="P88">
        <v>3.637114009913696</v>
      </c>
      <c r="Q88">
        <v>0.21030612441009919</v>
      </c>
      <c r="R88">
        <v>0.1404091794349851</v>
      </c>
      <c r="S88">
        <v>2.5044136863632278E-2</v>
      </c>
      <c r="T88">
        <v>2.264664184435243E-2</v>
      </c>
      <c r="U88">
        <v>2.2121928177893848E-3</v>
      </c>
      <c r="V88">
        <v>3.2063834639454122E-3</v>
      </c>
      <c r="W88">
        <v>9.958097832268446E-3</v>
      </c>
      <c r="X88">
        <v>11.668493150684929</v>
      </c>
      <c r="Y88">
        <v>2.39</v>
      </c>
      <c r="Z88" t="s">
        <v>188</v>
      </c>
    </row>
    <row r="89" spans="1:26">
      <c r="A89" t="s">
        <v>231</v>
      </c>
      <c r="B89" t="s">
        <v>230</v>
      </c>
      <c r="C89">
        <v>-0.03</v>
      </c>
      <c r="E89">
        <v>0.09</v>
      </c>
      <c r="F89">
        <v>0.39</v>
      </c>
      <c r="I89">
        <v>0.04</v>
      </c>
      <c r="J89">
        <v>2.64385</v>
      </c>
      <c r="K89">
        <v>9.0000000000000006E-5</v>
      </c>
      <c r="L89">
        <v>0.16</v>
      </c>
      <c r="M89">
        <v>1.9E-2</v>
      </c>
      <c r="N89">
        <v>18.34</v>
      </c>
      <c r="O89">
        <v>0.52</v>
      </c>
      <c r="P89">
        <v>2.8473893540177882E-2</v>
      </c>
      <c r="Q89">
        <v>8.6284550076220676E-4</v>
      </c>
      <c r="R89">
        <v>7.1234795149657013E-2</v>
      </c>
      <c r="S89">
        <v>4.7715293768052173E-3</v>
      </c>
      <c r="T89">
        <v>2.0197433739270261E-3</v>
      </c>
      <c r="U89">
        <v>2.2224320325837159E-4</v>
      </c>
      <c r="V89">
        <v>8.0830752670904592E-7</v>
      </c>
      <c r="W89">
        <v>4.3172603121004252E-3</v>
      </c>
      <c r="X89">
        <v>6.5</v>
      </c>
      <c r="Y89">
        <v>4.2699999999999996</v>
      </c>
      <c r="Z89" t="s">
        <v>188</v>
      </c>
    </row>
    <row r="90" spans="1:26">
      <c r="A90" t="s">
        <v>233</v>
      </c>
      <c r="B90" t="s">
        <v>232</v>
      </c>
      <c r="C90">
        <v>-0.08</v>
      </c>
      <c r="E90">
        <v>0.09</v>
      </c>
      <c r="F90">
        <v>0.47</v>
      </c>
      <c r="I90">
        <v>0.04</v>
      </c>
      <c r="J90">
        <v>8.7075999999999993</v>
      </c>
      <c r="K90">
        <v>2.3500000000000001E-3</v>
      </c>
      <c r="L90">
        <v>0.08</v>
      </c>
      <c r="M90">
        <v>7.4999999999999997E-2</v>
      </c>
      <c r="N90">
        <v>2.6</v>
      </c>
      <c r="O90">
        <v>0.315</v>
      </c>
      <c r="P90">
        <v>6.4432209367085352E-2</v>
      </c>
      <c r="Q90">
        <v>1.827897794264782E-3</v>
      </c>
      <c r="R90">
        <v>1.585455380342754E-2</v>
      </c>
      <c r="S90">
        <v>2.1232012783096348E-3</v>
      </c>
      <c r="T90">
        <v>1.920840172338337E-3</v>
      </c>
      <c r="U90">
        <v>9.5740059199441723E-5</v>
      </c>
      <c r="V90">
        <v>1.365578960054511E-6</v>
      </c>
      <c r="W90">
        <v>8.995491519675203E-4</v>
      </c>
      <c r="X90">
        <v>11.879340821917809</v>
      </c>
      <c r="Y90">
        <v>1.81</v>
      </c>
      <c r="Z90" t="s">
        <v>234</v>
      </c>
    </row>
    <row r="91" spans="1:26">
      <c r="A91" t="s">
        <v>236</v>
      </c>
      <c r="B91" t="s">
        <v>235</v>
      </c>
      <c r="C91">
        <v>-0.2</v>
      </c>
      <c r="E91">
        <v>0.09</v>
      </c>
      <c r="F91">
        <v>0.36</v>
      </c>
      <c r="I91">
        <v>0.04</v>
      </c>
      <c r="J91">
        <v>5.3686499999999997</v>
      </c>
      <c r="K91">
        <v>9.0000000000000006E-5</v>
      </c>
      <c r="L91">
        <v>3.1E-2</v>
      </c>
      <c r="M91">
        <v>1.4E-2</v>
      </c>
      <c r="N91">
        <v>12.65</v>
      </c>
      <c r="O91">
        <v>0.18</v>
      </c>
      <c r="P91">
        <v>4.0187276022244818E-2</v>
      </c>
      <c r="Q91">
        <v>1.339575942700733E-3</v>
      </c>
      <c r="R91">
        <v>4.8804638805455422E-2</v>
      </c>
      <c r="S91">
        <v>3.3269964131290349E-3</v>
      </c>
      <c r="T91">
        <v>6.9445335849659888E-4</v>
      </c>
      <c r="U91">
        <v>2.1201587967604521E-5</v>
      </c>
      <c r="V91">
        <v>2.727201743759908E-7</v>
      </c>
      <c r="W91">
        <v>3.2536425870303611E-3</v>
      </c>
      <c r="X91">
        <v>6.9671232876712326</v>
      </c>
      <c r="Y91">
        <v>1.79</v>
      </c>
      <c r="Z91" t="s">
        <v>188</v>
      </c>
    </row>
    <row r="92" spans="1:26">
      <c r="A92" t="s">
        <v>236</v>
      </c>
      <c r="B92" t="s">
        <v>237</v>
      </c>
      <c r="C92">
        <v>-0.2</v>
      </c>
      <c r="E92">
        <v>0.09</v>
      </c>
      <c r="F92">
        <v>0.36</v>
      </c>
      <c r="I92">
        <v>0.04</v>
      </c>
      <c r="J92">
        <v>12.918200000000001</v>
      </c>
      <c r="K92">
        <v>2.2000000000000001E-3</v>
      </c>
      <c r="L92">
        <v>7.0000000000000007E-2</v>
      </c>
      <c r="M92">
        <v>0.06</v>
      </c>
      <c r="N92">
        <v>3.18</v>
      </c>
      <c r="O92">
        <v>0.18</v>
      </c>
      <c r="P92">
        <v>7.216276709365034E-2</v>
      </c>
      <c r="Q92">
        <v>2.4054395226090299E-3</v>
      </c>
      <c r="R92">
        <v>1.640786762120269E-2</v>
      </c>
      <c r="S92">
        <v>1.436625609827314E-3</v>
      </c>
      <c r="T92">
        <v>9.2874722384166163E-4</v>
      </c>
      <c r="U92">
        <v>6.9252380674355665E-5</v>
      </c>
      <c r="V92">
        <v>9.3143288194552207E-7</v>
      </c>
      <c r="W92">
        <v>1.093857841413513E-3</v>
      </c>
      <c r="X92">
        <v>6.9671232876712326</v>
      </c>
      <c r="Y92">
        <v>1.79</v>
      </c>
      <c r="Z92" t="s">
        <v>188</v>
      </c>
    </row>
    <row r="93" spans="1:26">
      <c r="A93" t="s">
        <v>236</v>
      </c>
      <c r="B93" t="s">
        <v>238</v>
      </c>
      <c r="C93">
        <v>-0.2</v>
      </c>
      <c r="E93">
        <v>0.09</v>
      </c>
      <c r="F93">
        <v>0.36</v>
      </c>
      <c r="I93">
        <v>0.04</v>
      </c>
      <c r="J93">
        <v>66.64</v>
      </c>
      <c r="K93">
        <v>0.08</v>
      </c>
      <c r="L93">
        <v>0.25</v>
      </c>
      <c r="M93">
        <v>0.09</v>
      </c>
      <c r="N93">
        <v>2.16</v>
      </c>
      <c r="O93">
        <v>0.22</v>
      </c>
      <c r="P93">
        <v>0.21544437891008711</v>
      </c>
      <c r="Q93">
        <v>7.1835489204252036E-3</v>
      </c>
      <c r="R93">
        <v>1.8691409164649099E-2</v>
      </c>
      <c r="S93">
        <v>2.319121427508208E-3</v>
      </c>
      <c r="T93">
        <v>1.903754637140186E-3</v>
      </c>
      <c r="U93">
        <v>4.4859381995157832E-4</v>
      </c>
      <c r="V93">
        <v>7.4795554880548579E-6</v>
      </c>
      <c r="W93">
        <v>1.2460939443099399E-3</v>
      </c>
      <c r="X93">
        <v>6.9671232876712326</v>
      </c>
      <c r="Y93">
        <v>1.79</v>
      </c>
      <c r="Z93" t="s">
        <v>188</v>
      </c>
    </row>
    <row r="94" spans="1:26">
      <c r="A94" t="s">
        <v>236</v>
      </c>
      <c r="B94" t="s">
        <v>239</v>
      </c>
      <c r="C94">
        <v>-0.2</v>
      </c>
      <c r="E94">
        <v>0.09</v>
      </c>
      <c r="F94">
        <v>0.36</v>
      </c>
      <c r="I94">
        <v>0.04</v>
      </c>
      <c r="J94">
        <v>3.1494499999999999</v>
      </c>
      <c r="K94">
        <v>1.7000000000000001E-4</v>
      </c>
      <c r="L94">
        <v>0.32</v>
      </c>
      <c r="M94">
        <v>0.09</v>
      </c>
      <c r="N94">
        <v>1.96</v>
      </c>
      <c r="O94">
        <v>0.2</v>
      </c>
      <c r="P94">
        <v>2.8162312973613081E-2</v>
      </c>
      <c r="Q94">
        <v>9.3874431280979416E-4</v>
      </c>
      <c r="R94">
        <v>6.0002137936655264E-3</v>
      </c>
      <c r="S94">
        <v>7.5627110302224111E-4</v>
      </c>
      <c r="T94">
        <v>6.1226671363933955E-4</v>
      </c>
      <c r="U94">
        <v>1.9252022867376019E-4</v>
      </c>
      <c r="V94">
        <v>1.0795920397986309E-7</v>
      </c>
      <c r="W94">
        <v>4.0001425291103507E-4</v>
      </c>
      <c r="X94">
        <v>6.9671232876712326</v>
      </c>
      <c r="Y94">
        <v>1.79</v>
      </c>
      <c r="Z94" t="s">
        <v>188</v>
      </c>
    </row>
    <row r="95" spans="1:26">
      <c r="A95" t="s">
        <v>241</v>
      </c>
      <c r="B95" t="s">
        <v>240</v>
      </c>
      <c r="P95">
        <v>0</v>
      </c>
      <c r="R95">
        <v>0</v>
      </c>
      <c r="T95">
        <v>0</v>
      </c>
      <c r="U95">
        <v>0</v>
      </c>
    </row>
    <row r="96" spans="1:26">
      <c r="A96" t="s">
        <v>243</v>
      </c>
      <c r="B96" t="s">
        <v>242</v>
      </c>
      <c r="C96">
        <v>-0.38</v>
      </c>
      <c r="E96">
        <v>0.09</v>
      </c>
      <c r="F96">
        <v>0.39</v>
      </c>
      <c r="I96">
        <v>0.03</v>
      </c>
      <c r="J96">
        <v>14.638</v>
      </c>
      <c r="K96">
        <v>1.2500000000000001E-2</v>
      </c>
      <c r="L96">
        <v>0.13</v>
      </c>
      <c r="M96">
        <v>0.11</v>
      </c>
      <c r="N96">
        <v>1.79</v>
      </c>
      <c r="O96">
        <v>0.3</v>
      </c>
      <c r="P96">
        <v>8.5601384301236427E-2</v>
      </c>
      <c r="Q96">
        <v>2.1954482133507529E-3</v>
      </c>
      <c r="R96">
        <v>1.0635611396488311E-2</v>
      </c>
      <c r="S96">
        <v>1.9319601761956691E-3</v>
      </c>
      <c r="T96">
        <v>1.8469025778332991E-3</v>
      </c>
      <c r="U96">
        <v>1.5470373611004259E-4</v>
      </c>
      <c r="V96">
        <v>3.0273976967733281E-6</v>
      </c>
      <c r="W96">
        <v>5.4541596905068252E-4</v>
      </c>
      <c r="X96">
        <v>3.30904383561644</v>
      </c>
      <c r="Y96">
        <v>1.61</v>
      </c>
      <c r="Z96" t="s">
        <v>234</v>
      </c>
    </row>
    <row r="97" spans="1:26">
      <c r="A97" t="s">
        <v>245</v>
      </c>
      <c r="B97" t="s">
        <v>244</v>
      </c>
      <c r="C97">
        <v>-0.04</v>
      </c>
      <c r="E97">
        <v>0.1</v>
      </c>
      <c r="F97">
        <v>0.43</v>
      </c>
      <c r="I97">
        <v>0.05</v>
      </c>
      <c r="J97">
        <v>598.29999999999995</v>
      </c>
      <c r="K97">
        <v>4.2</v>
      </c>
      <c r="L97">
        <v>0.3</v>
      </c>
      <c r="M97">
        <v>0.08</v>
      </c>
      <c r="N97">
        <v>5.62</v>
      </c>
      <c r="O97">
        <v>0.02</v>
      </c>
      <c r="P97">
        <v>1.1320927579407429</v>
      </c>
      <c r="Q97">
        <v>3.5340527147194163E-2</v>
      </c>
      <c r="R97">
        <v>0.1473565149760763</v>
      </c>
      <c r="S97">
        <v>9.9114130578353277E-3</v>
      </c>
      <c r="T97">
        <v>5.2440040916753119E-4</v>
      </c>
      <c r="U97">
        <v>3.8863256696987148E-3</v>
      </c>
      <c r="V97">
        <v>3.448088266196004E-4</v>
      </c>
      <c r="W97">
        <v>9.0960811713627319E-3</v>
      </c>
      <c r="X97">
        <v>10.142465753424659</v>
      </c>
      <c r="Y97">
        <v>4.2</v>
      </c>
      <c r="Z97" t="s">
        <v>115</v>
      </c>
    </row>
    <row r="98" spans="1:26">
      <c r="A98" t="s">
        <v>245</v>
      </c>
      <c r="B98" t="s">
        <v>246</v>
      </c>
      <c r="C98">
        <v>-0.04</v>
      </c>
      <c r="E98">
        <v>0.1</v>
      </c>
      <c r="F98">
        <v>0.43</v>
      </c>
      <c r="I98">
        <v>0.05</v>
      </c>
      <c r="J98">
        <v>4.4762000000000004</v>
      </c>
      <c r="K98">
        <v>4.0000000000000002E-4</v>
      </c>
      <c r="L98">
        <v>0.2</v>
      </c>
      <c r="M98">
        <v>0.15</v>
      </c>
      <c r="P98">
        <v>4.330542770273741E-2</v>
      </c>
      <c r="Q98">
        <v>1.3365897646387861E-3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Z98" t="s">
        <v>115</v>
      </c>
    </row>
    <row r="99" spans="1:26">
      <c r="A99" t="s">
        <v>248</v>
      </c>
      <c r="B99" t="s">
        <v>247</v>
      </c>
      <c r="C99">
        <v>-0.5</v>
      </c>
      <c r="E99">
        <v>0.09</v>
      </c>
      <c r="F99">
        <v>0.38</v>
      </c>
      <c r="I99">
        <v>0.04</v>
      </c>
      <c r="J99">
        <v>7.2004000000000001</v>
      </c>
      <c r="K99">
        <v>1.6999999999999999E-3</v>
      </c>
      <c r="L99">
        <v>0.13</v>
      </c>
      <c r="M99">
        <v>0.105</v>
      </c>
      <c r="N99">
        <v>3.93</v>
      </c>
      <c r="O99">
        <v>0.4</v>
      </c>
      <c r="P99">
        <v>4.8874567142234378E-2</v>
      </c>
      <c r="Q99">
        <v>1.6291704004997539E-3</v>
      </c>
      <c r="R99">
        <v>1.658700333111255E-2</v>
      </c>
      <c r="S99">
        <v>2.0300430549980322E-3</v>
      </c>
      <c r="T99">
        <v>1.6882446138536951E-3</v>
      </c>
      <c r="U99">
        <v>2.1933785302050981E-4</v>
      </c>
      <c r="V99">
        <v>1.3053860740556701E-6</v>
      </c>
      <c r="W99">
        <v>1.1058002220741699E-3</v>
      </c>
      <c r="X99">
        <v>7.279452054794521</v>
      </c>
      <c r="Y99">
        <v>1.73</v>
      </c>
      <c r="Z99" t="s">
        <v>188</v>
      </c>
    </row>
    <row r="100" spans="1:26">
      <c r="A100" t="s">
        <v>248</v>
      </c>
      <c r="B100" t="s">
        <v>249</v>
      </c>
      <c r="C100">
        <v>-0.5</v>
      </c>
      <c r="E100">
        <v>0.09</v>
      </c>
      <c r="F100">
        <v>0.38</v>
      </c>
      <c r="I100">
        <v>0.04</v>
      </c>
      <c r="J100">
        <v>28.14</v>
      </c>
      <c r="K100">
        <v>0.03</v>
      </c>
      <c r="L100">
        <v>0.02</v>
      </c>
      <c r="M100">
        <v>8.4999999999999992E-2</v>
      </c>
      <c r="N100">
        <v>1.71</v>
      </c>
      <c r="O100">
        <v>0.47</v>
      </c>
      <c r="P100">
        <v>0.1212628871095552</v>
      </c>
      <c r="Q100">
        <v>4.0449629632179464E-3</v>
      </c>
      <c r="R100">
        <v>1.146326302761679E-2</v>
      </c>
      <c r="S100">
        <v>3.2422691569855668E-3</v>
      </c>
      <c r="T100">
        <v>3.1507214169473039E-3</v>
      </c>
      <c r="U100">
        <v>3.440355050305158E-5</v>
      </c>
      <c r="V100">
        <v>7.1967891549834049E-6</v>
      </c>
      <c r="W100">
        <v>7.6421753517445247E-4</v>
      </c>
      <c r="X100">
        <v>7.279452054794521</v>
      </c>
      <c r="Y100">
        <v>1.73</v>
      </c>
      <c r="Z100" t="s">
        <v>188</v>
      </c>
    </row>
    <row r="101" spans="1:26">
      <c r="A101" t="s">
        <v>248</v>
      </c>
      <c r="B101" t="s">
        <v>250</v>
      </c>
      <c r="C101">
        <v>-0.5</v>
      </c>
      <c r="E101">
        <v>0.09</v>
      </c>
      <c r="F101">
        <v>0.38</v>
      </c>
      <c r="I101">
        <v>0.04</v>
      </c>
      <c r="J101">
        <v>91.61</v>
      </c>
      <c r="K101">
        <v>0.85000000000000009</v>
      </c>
      <c r="L101">
        <v>0.03</v>
      </c>
      <c r="M101">
        <v>0.115</v>
      </c>
      <c r="N101">
        <v>1.52</v>
      </c>
      <c r="O101">
        <v>0.43</v>
      </c>
      <c r="P101">
        <v>0.26636291805925622</v>
      </c>
      <c r="Q101">
        <v>9.0165199874769463E-3</v>
      </c>
      <c r="R101">
        <v>1.509802085222637E-2</v>
      </c>
      <c r="S101">
        <v>4.3893098522202276E-3</v>
      </c>
      <c r="T101">
        <v>4.2711506358271978E-3</v>
      </c>
      <c r="U101">
        <v>9.0669727868439873E-5</v>
      </c>
      <c r="V101">
        <v>4.4498042027083663E-5</v>
      </c>
      <c r="W101">
        <v>1.0065347234817579E-3</v>
      </c>
      <c r="X101">
        <v>7.279452054794521</v>
      </c>
      <c r="Y101">
        <v>2.5099999999999998</v>
      </c>
      <c r="Z101" t="s">
        <v>188</v>
      </c>
    </row>
    <row r="102" spans="1:26">
      <c r="A102" t="s">
        <v>248</v>
      </c>
      <c r="B102" t="s">
        <v>251</v>
      </c>
      <c r="C102">
        <v>-0.5</v>
      </c>
      <c r="E102">
        <v>0.09</v>
      </c>
      <c r="F102">
        <v>0.38</v>
      </c>
      <c r="I102">
        <v>0.04</v>
      </c>
      <c r="J102">
        <v>62.24</v>
      </c>
      <c r="K102">
        <v>0.55000000000000004</v>
      </c>
      <c r="L102">
        <v>0.02</v>
      </c>
      <c r="M102">
        <v>1.2E-2</v>
      </c>
      <c r="N102">
        <v>0.92</v>
      </c>
      <c r="O102">
        <v>0.45</v>
      </c>
      <c r="P102">
        <v>0.20585348853849669</v>
      </c>
      <c r="Q102">
        <v>6.9681239898771513E-3</v>
      </c>
      <c r="R102">
        <v>8.035541310043165E-3</v>
      </c>
      <c r="S102">
        <v>3.9669952812412743E-3</v>
      </c>
      <c r="T102">
        <v>3.9304278146950269E-3</v>
      </c>
      <c r="U102">
        <v>3.5370529976180402E-5</v>
      </c>
      <c r="V102">
        <v>2.366938582114244E-5</v>
      </c>
      <c r="W102">
        <v>5.357027540028777E-4</v>
      </c>
      <c r="X102">
        <v>7.279452054794521</v>
      </c>
      <c r="Y102">
        <v>2.5099999999999998</v>
      </c>
      <c r="Z102" t="s">
        <v>188</v>
      </c>
    </row>
    <row r="103" spans="1:26">
      <c r="A103" t="s">
        <v>248</v>
      </c>
      <c r="B103" t="s">
        <v>252</v>
      </c>
      <c r="C103">
        <v>-0.5</v>
      </c>
      <c r="E103">
        <v>0.09</v>
      </c>
      <c r="F103">
        <v>0.38</v>
      </c>
      <c r="I103">
        <v>0.04</v>
      </c>
      <c r="J103">
        <v>39.026000000000003</v>
      </c>
      <c r="K103">
        <v>0.20250000000000001</v>
      </c>
      <c r="L103">
        <v>0.03</v>
      </c>
      <c r="M103">
        <v>9.5000000000000001E-2</v>
      </c>
      <c r="N103">
        <v>1.08</v>
      </c>
      <c r="O103">
        <v>0.46500000000000002</v>
      </c>
      <c r="P103">
        <v>0.15080458137758901</v>
      </c>
      <c r="Q103">
        <v>5.051602124608783E-3</v>
      </c>
      <c r="R103">
        <v>8.071803373453288E-3</v>
      </c>
      <c r="S103">
        <v>3.517013187994199E-3</v>
      </c>
      <c r="T103">
        <v>3.4753597857923868E-3</v>
      </c>
      <c r="U103">
        <v>3.8779557794590908E-5</v>
      </c>
      <c r="V103">
        <v>1.3375099117254329E-5</v>
      </c>
      <c r="W103">
        <v>5.3812022489688584E-4</v>
      </c>
      <c r="X103">
        <v>7.279452054794521</v>
      </c>
      <c r="Y103">
        <v>2.5099999999999998</v>
      </c>
      <c r="Z103" t="s">
        <v>188</v>
      </c>
    </row>
    <row r="104" spans="1:26">
      <c r="A104" t="s">
        <v>248</v>
      </c>
      <c r="B104" t="s">
        <v>253</v>
      </c>
      <c r="C104">
        <v>-0.5</v>
      </c>
      <c r="E104">
        <v>0.09</v>
      </c>
      <c r="F104">
        <v>0.38</v>
      </c>
      <c r="I104">
        <v>0.04</v>
      </c>
      <c r="J104">
        <v>256.2</v>
      </c>
      <c r="K104">
        <v>10.85</v>
      </c>
      <c r="L104">
        <v>0.08</v>
      </c>
      <c r="M104">
        <v>0.245</v>
      </c>
      <c r="N104">
        <v>0.95</v>
      </c>
      <c r="O104">
        <v>0.46</v>
      </c>
      <c r="P104">
        <v>0.52872672023149614</v>
      </c>
      <c r="Q104">
        <v>2.5905447922063431E-2</v>
      </c>
      <c r="R104">
        <v>1.325806358519227E-2</v>
      </c>
      <c r="S104">
        <v>6.4993780185762934E-3</v>
      </c>
      <c r="T104">
        <v>6.4196939465141524E-3</v>
      </c>
      <c r="U104">
        <v>4.3766554508283651E-4</v>
      </c>
      <c r="V104">
        <v>2.380448575015009E-4</v>
      </c>
      <c r="W104">
        <v>8.8387090567948468E-4</v>
      </c>
      <c r="X104">
        <v>7.279452054794521</v>
      </c>
      <c r="Y104">
        <v>2.5099999999999998</v>
      </c>
      <c r="Z104" t="s">
        <v>188</v>
      </c>
    </row>
    <row r="105" spans="1:26">
      <c r="A105" t="s">
        <v>255</v>
      </c>
      <c r="B105" t="s">
        <v>254</v>
      </c>
      <c r="C105">
        <v>-0.23</v>
      </c>
      <c r="E105">
        <v>0.09</v>
      </c>
      <c r="F105">
        <v>0.37</v>
      </c>
      <c r="I105">
        <v>0.04</v>
      </c>
      <c r="J105">
        <v>4.6943999999999999</v>
      </c>
      <c r="K105">
        <v>1.82591E-3</v>
      </c>
      <c r="L105">
        <v>7.0000000000000007E-2</v>
      </c>
      <c r="M105">
        <v>7.3300000000000004E-2</v>
      </c>
      <c r="N105">
        <v>9.4600000000000009</v>
      </c>
      <c r="O105">
        <v>1.0900000000000001</v>
      </c>
      <c r="P105">
        <v>3.8682139983797201E-2</v>
      </c>
      <c r="Q105">
        <v>1.105872930859043E-3</v>
      </c>
      <c r="R105">
        <v>3.4867321116565778E-2</v>
      </c>
      <c r="S105">
        <v>2.1379837806826882E-3</v>
      </c>
      <c r="T105">
        <v>7.6147023128132166E-4</v>
      </c>
      <c r="U105">
        <v>1.4528050465235741E-4</v>
      </c>
      <c r="V105">
        <v>1.7332882228752851E-5</v>
      </c>
      <c r="W105">
        <v>1.9924183495180449E-3</v>
      </c>
      <c r="X105">
        <v>2.054794520547945</v>
      </c>
      <c r="Y105">
        <v>3.27</v>
      </c>
      <c r="Z105" t="s">
        <v>188</v>
      </c>
    </row>
    <row r="106" spans="1:26">
      <c r="A106" t="s">
        <v>257</v>
      </c>
      <c r="B106" t="s">
        <v>256</v>
      </c>
      <c r="C106">
        <v>0.08</v>
      </c>
      <c r="E106">
        <v>0.2</v>
      </c>
      <c r="F106">
        <v>0.5</v>
      </c>
      <c r="I106">
        <v>0.06</v>
      </c>
      <c r="J106">
        <v>1052.0999999999999</v>
      </c>
      <c r="K106">
        <v>0.4</v>
      </c>
      <c r="L106">
        <v>0.32300000000000001</v>
      </c>
      <c r="M106">
        <v>2E-3</v>
      </c>
      <c r="N106">
        <v>124.5</v>
      </c>
      <c r="O106">
        <v>0.3</v>
      </c>
      <c r="P106">
        <v>1.8048167667787069</v>
      </c>
      <c r="Q106">
        <v>5.9329155750953898E-2</v>
      </c>
      <c r="R106">
        <v>4.6802947276731226</v>
      </c>
      <c r="S106">
        <v>0.30791371516232341</v>
      </c>
      <c r="T106">
        <v>1.1277818620899089E-2</v>
      </c>
      <c r="U106">
        <v>6.8808119562033167E-3</v>
      </c>
      <c r="V106">
        <v>1.7824601457385981E-3</v>
      </c>
      <c r="W106">
        <v>0.30762500557475941</v>
      </c>
      <c r="X106">
        <v>4.0684931506849313</v>
      </c>
      <c r="Y106">
        <v>3.4</v>
      </c>
      <c r="Z106" t="s">
        <v>115</v>
      </c>
    </row>
    <row r="107" spans="1:26">
      <c r="A107" t="s">
        <v>257</v>
      </c>
      <c r="B107" t="s">
        <v>258</v>
      </c>
      <c r="C107">
        <v>0.08</v>
      </c>
      <c r="E107">
        <v>0.2</v>
      </c>
      <c r="F107">
        <v>0.5</v>
      </c>
      <c r="I107">
        <v>0.06</v>
      </c>
      <c r="J107">
        <v>7337</v>
      </c>
      <c r="K107">
        <v>93.5</v>
      </c>
      <c r="L107">
        <v>0.2</v>
      </c>
      <c r="M107">
        <v>0.2</v>
      </c>
      <c r="N107">
        <v>88.7</v>
      </c>
      <c r="O107">
        <v>1.1000000000000001</v>
      </c>
      <c r="P107">
        <v>6.6705650158723051</v>
      </c>
      <c r="Q107">
        <v>0.22765029959297919</v>
      </c>
      <c r="R107">
        <v>6.746259693383938</v>
      </c>
      <c r="S107">
        <v>0.5335598110061458</v>
      </c>
      <c r="T107">
        <v>8.9950129245119179E-2</v>
      </c>
      <c r="U107">
        <v>0.28109415389099751</v>
      </c>
      <c r="V107">
        <v>3.1036404454860979E-2</v>
      </c>
      <c r="W107">
        <v>0.44341613008157349</v>
      </c>
      <c r="X107">
        <v>4.0684931506849313</v>
      </c>
      <c r="Y107">
        <v>3.4</v>
      </c>
      <c r="Z107" t="s">
        <v>115</v>
      </c>
    </row>
    <row r="108" spans="1:26">
      <c r="A108" t="s">
        <v>257</v>
      </c>
      <c r="B108" t="s">
        <v>259</v>
      </c>
      <c r="C108">
        <v>0.08</v>
      </c>
      <c r="E108">
        <v>0.2</v>
      </c>
      <c r="F108">
        <v>0.5</v>
      </c>
      <c r="I108">
        <v>0.06</v>
      </c>
      <c r="J108">
        <v>3.6</v>
      </c>
      <c r="K108">
        <v>8.0000000000000004E-4</v>
      </c>
      <c r="L108">
        <v>0.15</v>
      </c>
      <c r="M108">
        <v>0.09</v>
      </c>
      <c r="N108">
        <v>2.4</v>
      </c>
      <c r="O108">
        <v>0.2</v>
      </c>
      <c r="P108">
        <v>4.102915195144035E-2</v>
      </c>
      <c r="Q108">
        <v>1.348389586163074E-3</v>
      </c>
      <c r="R108">
        <v>1.42370337108407E-2</v>
      </c>
      <c r="S108">
        <v>1.523782807910431E-3</v>
      </c>
      <c r="T108">
        <v>1.186419475903392E-3</v>
      </c>
      <c r="U108">
        <v>1.966239949834776E-4</v>
      </c>
      <c r="V108">
        <v>1.0545950896919041E-6</v>
      </c>
      <c r="W108">
        <v>9.3576747395197099E-4</v>
      </c>
      <c r="X108">
        <v>4.0684931506849313</v>
      </c>
      <c r="Y108">
        <v>3.4</v>
      </c>
      <c r="Z108" t="s">
        <v>115</v>
      </c>
    </row>
    <row r="109" spans="1:26">
      <c r="A109" t="s">
        <v>257</v>
      </c>
      <c r="B109" t="s">
        <v>260</v>
      </c>
      <c r="C109">
        <v>0.08</v>
      </c>
      <c r="E109">
        <v>0.2</v>
      </c>
      <c r="F109">
        <v>0.5</v>
      </c>
      <c r="I109">
        <v>0.06</v>
      </c>
      <c r="J109">
        <v>35.369999999999997</v>
      </c>
      <c r="K109">
        <v>7.0000000000000007E-2</v>
      </c>
      <c r="L109">
        <v>0.24</v>
      </c>
      <c r="M109">
        <v>0.12</v>
      </c>
      <c r="N109">
        <v>2</v>
      </c>
      <c r="O109">
        <v>0.2</v>
      </c>
      <c r="P109">
        <v>0.18821211707088761</v>
      </c>
      <c r="Q109">
        <v>6.1903574733633022E-3</v>
      </c>
      <c r="R109">
        <v>2.4950258106785281E-2</v>
      </c>
      <c r="S109">
        <v>3.081583731670941E-3</v>
      </c>
      <c r="T109">
        <v>2.4950258106785292E-3</v>
      </c>
      <c r="U109">
        <v>7.6248666540260621E-4</v>
      </c>
      <c r="V109">
        <v>1.6459504923899451E-5</v>
      </c>
      <c r="W109">
        <v>1.6399230680516159E-3</v>
      </c>
      <c r="X109">
        <v>4.0684931506849313</v>
      </c>
      <c r="Y109">
        <v>3.4</v>
      </c>
      <c r="Z109" t="s">
        <v>115</v>
      </c>
    </row>
    <row r="110" spans="1:26">
      <c r="A110" t="s">
        <v>262</v>
      </c>
      <c r="B110" t="s">
        <v>261</v>
      </c>
      <c r="C110">
        <v>-0.01</v>
      </c>
      <c r="D110">
        <v>0.08</v>
      </c>
      <c r="E110">
        <v>0.03</v>
      </c>
      <c r="F110">
        <v>0.83</v>
      </c>
      <c r="G110">
        <v>0.84</v>
      </c>
      <c r="H110">
        <v>0.82</v>
      </c>
      <c r="I110">
        <v>0.06</v>
      </c>
      <c r="J110">
        <v>74.72</v>
      </c>
      <c r="K110">
        <v>0.1</v>
      </c>
      <c r="L110">
        <v>0.13</v>
      </c>
      <c r="M110">
        <v>0.04</v>
      </c>
      <c r="N110">
        <v>3</v>
      </c>
      <c r="O110">
        <v>0.12</v>
      </c>
      <c r="P110">
        <v>0.33535915678159128</v>
      </c>
      <c r="Q110">
        <v>8.6996437397159516E-3</v>
      </c>
      <c r="R110">
        <v>5.7447467224183098E-2</v>
      </c>
      <c r="S110">
        <v>3.774430281298933E-3</v>
      </c>
      <c r="T110">
        <v>2.2978986889673242E-3</v>
      </c>
      <c r="U110">
        <v>3.0386209903952009E-4</v>
      </c>
      <c r="V110">
        <v>2.5627885092872549E-5</v>
      </c>
      <c r="W110">
        <v>2.978757559772457E-3</v>
      </c>
      <c r="Z110" t="s">
        <v>137</v>
      </c>
    </row>
    <row r="111" spans="1:26">
      <c r="A111" t="s">
        <v>262</v>
      </c>
      <c r="B111" t="s">
        <v>263</v>
      </c>
      <c r="C111">
        <v>-0.01</v>
      </c>
      <c r="D111">
        <v>0.08</v>
      </c>
      <c r="E111">
        <v>0.03</v>
      </c>
      <c r="F111">
        <v>0.83</v>
      </c>
      <c r="G111">
        <v>0.84</v>
      </c>
      <c r="H111">
        <v>0.82</v>
      </c>
      <c r="I111">
        <v>0.06</v>
      </c>
      <c r="J111">
        <v>525.79999999999995</v>
      </c>
      <c r="K111">
        <v>9.1999999999999993</v>
      </c>
      <c r="L111">
        <v>0.32</v>
      </c>
      <c r="M111">
        <v>0.11</v>
      </c>
      <c r="N111">
        <v>2.27</v>
      </c>
      <c r="O111">
        <v>0.28000000000000003</v>
      </c>
      <c r="P111">
        <v>1.2314949861769111</v>
      </c>
      <c r="Q111">
        <v>3.5010438061913438E-2</v>
      </c>
      <c r="R111">
        <v>7.9593811447457891E-2</v>
      </c>
      <c r="S111">
        <v>1.110761075407154E-2</v>
      </c>
      <c r="T111">
        <v>9.8177388569551573E-3</v>
      </c>
      <c r="U111">
        <v>3.1213259391159958E-3</v>
      </c>
      <c r="V111">
        <v>4.6422154514809958E-4</v>
      </c>
      <c r="W111">
        <v>4.1270865194978166E-3</v>
      </c>
      <c r="Z111" t="s">
        <v>137</v>
      </c>
    </row>
    <row r="112" spans="1:26">
      <c r="A112" t="s">
        <v>265</v>
      </c>
      <c r="B112" t="s">
        <v>264</v>
      </c>
      <c r="C112">
        <v>-0.17</v>
      </c>
      <c r="E112">
        <v>0.09</v>
      </c>
      <c r="F112">
        <v>0.4</v>
      </c>
      <c r="I112">
        <v>0.04</v>
      </c>
      <c r="J112">
        <v>3416</v>
      </c>
      <c r="K112">
        <v>131</v>
      </c>
      <c r="L112">
        <v>0.08</v>
      </c>
      <c r="M112">
        <v>0.08</v>
      </c>
      <c r="N112">
        <v>15.51</v>
      </c>
      <c r="O112">
        <v>1.9450000000000001</v>
      </c>
      <c r="P112">
        <v>3.561439478291244</v>
      </c>
      <c r="Q112">
        <v>0.14818278740536961</v>
      </c>
      <c r="R112">
        <v>0.68803586069038214</v>
      </c>
      <c r="S112">
        <v>0.1004464169247769</v>
      </c>
      <c r="T112">
        <v>8.6281737526937047E-2</v>
      </c>
      <c r="U112">
        <v>2.2158964917564639E-3</v>
      </c>
      <c r="V112">
        <v>6.522261371962425E-3</v>
      </c>
      <c r="W112">
        <v>5.0965619310398703E-2</v>
      </c>
      <c r="X112">
        <v>10.02739726027397</v>
      </c>
      <c r="Y112">
        <v>3.57</v>
      </c>
      <c r="Z112" t="s">
        <v>188</v>
      </c>
    </row>
    <row r="113" spans="1:26">
      <c r="A113" t="s">
        <v>265</v>
      </c>
      <c r="B113" t="s">
        <v>266</v>
      </c>
      <c r="C113">
        <v>-0.17</v>
      </c>
      <c r="E113">
        <v>0.09</v>
      </c>
      <c r="F113">
        <v>0.4</v>
      </c>
      <c r="I113">
        <v>0.04</v>
      </c>
      <c r="J113">
        <v>35.67</v>
      </c>
      <c r="K113">
        <v>0.15</v>
      </c>
      <c r="L113">
        <v>0.03</v>
      </c>
      <c r="M113">
        <v>0.125</v>
      </c>
      <c r="N113">
        <v>1.62</v>
      </c>
      <c r="O113">
        <v>0.93</v>
      </c>
      <c r="P113">
        <v>0.16261433423621141</v>
      </c>
      <c r="Q113">
        <v>6.0234428481295331E-3</v>
      </c>
      <c r="R113">
        <v>1.51538525803411E-2</v>
      </c>
      <c r="S113">
        <v>8.780430010321803E-3</v>
      </c>
      <c r="T113">
        <v>8.699433888714336E-3</v>
      </c>
      <c r="U113">
        <v>3.9466420527552279E-4</v>
      </c>
      <c r="V113">
        <v>4.2471559922480674E-6</v>
      </c>
      <c r="W113">
        <v>1.122507598543786E-3</v>
      </c>
      <c r="X113">
        <v>9.8630136986301367E-2</v>
      </c>
      <c r="Y113">
        <v>3.53</v>
      </c>
      <c r="Z113" t="s">
        <v>188</v>
      </c>
    </row>
    <row r="114" spans="1:26">
      <c r="A114" t="s">
        <v>268</v>
      </c>
      <c r="B114" t="s">
        <v>267</v>
      </c>
      <c r="C114">
        <v>0.22</v>
      </c>
      <c r="E114">
        <v>0.09</v>
      </c>
      <c r="F114">
        <v>0.36</v>
      </c>
      <c r="I114">
        <v>0.04</v>
      </c>
      <c r="J114">
        <v>1914</v>
      </c>
      <c r="K114">
        <v>26</v>
      </c>
      <c r="L114">
        <v>1.2E-2</v>
      </c>
      <c r="M114">
        <v>1.9E-2</v>
      </c>
      <c r="N114">
        <v>5.8</v>
      </c>
      <c r="O114">
        <v>3.1</v>
      </c>
      <c r="P114">
        <v>2.3878488291160518</v>
      </c>
      <c r="Q114">
        <v>8.2162107093620804E-2</v>
      </c>
      <c r="R114">
        <v>0.2203890966682413</v>
      </c>
      <c r="S114">
        <v>0.11874592281429849</v>
      </c>
      <c r="T114">
        <v>0.1177941723571635</v>
      </c>
      <c r="U114">
        <v>1.593510306827761E-4</v>
      </c>
      <c r="V114">
        <v>5.7273673770332997E-4</v>
      </c>
      <c r="W114">
        <v>1.499245555566267E-2</v>
      </c>
      <c r="X114">
        <v>7</v>
      </c>
      <c r="Y114">
        <v>4.8</v>
      </c>
      <c r="Z114" t="s">
        <v>188</v>
      </c>
    </row>
    <row r="115" spans="1:26">
      <c r="A115" t="s">
        <v>268</v>
      </c>
      <c r="B115" t="s">
        <v>269</v>
      </c>
      <c r="C115">
        <v>0.22</v>
      </c>
      <c r="E115">
        <v>0.09</v>
      </c>
      <c r="F115">
        <v>0.36</v>
      </c>
      <c r="I115">
        <v>0.04</v>
      </c>
      <c r="J115">
        <v>7049</v>
      </c>
      <c r="K115">
        <v>4200.5</v>
      </c>
      <c r="L115">
        <v>0.218</v>
      </c>
      <c r="M115">
        <v>5.6000000000000001E-2</v>
      </c>
      <c r="N115">
        <v>31.8</v>
      </c>
      <c r="O115">
        <v>0.7</v>
      </c>
      <c r="P115">
        <v>4.8212853429116436</v>
      </c>
      <c r="Q115">
        <v>0.28011094754976179</v>
      </c>
      <c r="R115">
        <v>1.711713920649258</v>
      </c>
      <c r="S115">
        <v>0.12912940530429509</v>
      </c>
      <c r="T115">
        <v>3.767923724699624E-2</v>
      </c>
      <c r="U115">
        <v>8.4030730815574921E-3</v>
      </c>
      <c r="V115">
        <v>4.0312103203696291E-2</v>
      </c>
      <c r="W115">
        <v>0.116443123853691</v>
      </c>
      <c r="X115">
        <v>7</v>
      </c>
      <c r="Y115">
        <v>4.8</v>
      </c>
      <c r="Z115" t="s">
        <v>188</v>
      </c>
    </row>
    <row r="116" spans="1:26">
      <c r="A116" t="s">
        <v>271</v>
      </c>
      <c r="B116" t="s">
        <v>270</v>
      </c>
      <c r="D116">
        <v>-0.09</v>
      </c>
      <c r="G116">
        <v>0.86</v>
      </c>
      <c r="H116">
        <v>0.84</v>
      </c>
      <c r="J116">
        <v>15.766</v>
      </c>
      <c r="K116">
        <v>0.04</v>
      </c>
      <c r="L116">
        <v>4.5999999999999999E-2</v>
      </c>
      <c r="M116">
        <v>4.0000000000000001E-3</v>
      </c>
      <c r="N116">
        <v>376.7</v>
      </c>
      <c r="O116">
        <v>2.9</v>
      </c>
      <c r="P116">
        <v>0.11283123175152331</v>
      </c>
      <c r="Q116">
        <v>1.86084920595145E-6</v>
      </c>
      <c r="R116">
        <v>3.8999045659841891</v>
      </c>
      <c r="S116">
        <v>3.0045967806937E-2</v>
      </c>
      <c r="T116">
        <v>3.0023156998550959E-2</v>
      </c>
      <c r="U116">
        <v>1.170124386061126E-3</v>
      </c>
      <c r="V116">
        <v>3.2159244396444043E-5</v>
      </c>
      <c r="W116">
        <v>0</v>
      </c>
      <c r="Y116">
        <v>12</v>
      </c>
    </row>
    <row r="117" spans="1:26">
      <c r="A117" t="s">
        <v>273</v>
      </c>
      <c r="B117" t="s">
        <v>272</v>
      </c>
      <c r="C117">
        <v>0.14000000000000001</v>
      </c>
      <c r="E117">
        <v>0.09</v>
      </c>
      <c r="F117">
        <v>0.32</v>
      </c>
      <c r="I117">
        <v>0.04</v>
      </c>
      <c r="J117">
        <v>61.03</v>
      </c>
      <c r="K117">
        <v>3.81</v>
      </c>
      <c r="L117">
        <v>0</v>
      </c>
      <c r="M117">
        <v>1E-3</v>
      </c>
      <c r="N117">
        <v>214</v>
      </c>
      <c r="O117">
        <v>0.42</v>
      </c>
      <c r="P117">
        <v>0.20993371648586351</v>
      </c>
      <c r="Q117">
        <v>6.3616582555378557E-3</v>
      </c>
      <c r="R117">
        <v>1.9790565874227151</v>
      </c>
      <c r="S117">
        <v>0.1200057621466122</v>
      </c>
      <c r="T117">
        <v>3.884129751016545E-3</v>
      </c>
      <c r="U117">
        <v>8.3445461169562131E-5</v>
      </c>
      <c r="V117">
        <v>9.2827407784657276E-5</v>
      </c>
      <c r="W117">
        <v>0.11994282348016461</v>
      </c>
      <c r="X117">
        <v>12.6</v>
      </c>
      <c r="Y117">
        <v>2.9603999999999999</v>
      </c>
      <c r="Z117" t="s">
        <v>188</v>
      </c>
    </row>
    <row r="118" spans="1:26">
      <c r="A118" t="s">
        <v>273</v>
      </c>
      <c r="B118" t="s">
        <v>274</v>
      </c>
      <c r="C118">
        <v>0.14000000000000001</v>
      </c>
      <c r="E118">
        <v>0.09</v>
      </c>
      <c r="F118">
        <v>0.32</v>
      </c>
      <c r="I118">
        <v>0.04</v>
      </c>
      <c r="J118">
        <v>30.23</v>
      </c>
      <c r="K118">
        <v>0.19</v>
      </c>
      <c r="L118">
        <v>2E-3</v>
      </c>
      <c r="M118">
        <v>1E-3</v>
      </c>
      <c r="N118">
        <v>88.34</v>
      </c>
      <c r="O118">
        <v>0.47</v>
      </c>
      <c r="P118">
        <v>0.1308898327812498</v>
      </c>
      <c r="Q118">
        <v>3.9664298612625088E-3</v>
      </c>
      <c r="R118">
        <v>0.6239269694620494</v>
      </c>
      <c r="S118">
        <v>3.795955403141494E-2</v>
      </c>
      <c r="T118">
        <v>3.319511836621724E-3</v>
      </c>
      <c r="U118">
        <v>1.5889856585523309E-4</v>
      </c>
      <c r="V118">
        <v>5.6680228502174233E-5</v>
      </c>
      <c r="W118">
        <v>3.7813755724972677E-2</v>
      </c>
      <c r="X118">
        <v>12.6</v>
      </c>
      <c r="Y118">
        <v>2.9603999999999999</v>
      </c>
      <c r="Z118" t="s">
        <v>188</v>
      </c>
    </row>
    <row r="119" spans="1:26">
      <c r="A119" t="s">
        <v>273</v>
      </c>
      <c r="B119" t="s">
        <v>275</v>
      </c>
      <c r="C119">
        <v>0.14000000000000001</v>
      </c>
      <c r="E119">
        <v>0.09</v>
      </c>
      <c r="F119">
        <v>0.32</v>
      </c>
      <c r="I119">
        <v>0.04</v>
      </c>
      <c r="J119">
        <v>1.94</v>
      </c>
      <c r="K119">
        <v>0.01</v>
      </c>
      <c r="L119">
        <v>8.1000000000000003E-2</v>
      </c>
      <c r="M119">
        <v>0.04</v>
      </c>
      <c r="N119">
        <v>6.56</v>
      </c>
      <c r="O119">
        <v>0.37</v>
      </c>
      <c r="P119">
        <v>2.1030312031307879E-2</v>
      </c>
      <c r="Q119">
        <v>6.3728219919541589E-4</v>
      </c>
      <c r="R119">
        <v>1.8795260107690961E-2</v>
      </c>
      <c r="S119">
        <v>1.572053916129257E-3</v>
      </c>
      <c r="T119">
        <v>1.060098512171594E-3</v>
      </c>
      <c r="U119">
        <v>2.2356350912871811E-4</v>
      </c>
      <c r="V119">
        <v>6.4662517959352001E-8</v>
      </c>
      <c r="W119">
        <v>1.1391066731933921E-3</v>
      </c>
      <c r="X119">
        <v>12.6</v>
      </c>
      <c r="Y119">
        <v>2.9603999999999999</v>
      </c>
      <c r="Z119" t="s">
        <v>188</v>
      </c>
    </row>
    <row r="120" spans="1:26">
      <c r="A120" t="s">
        <v>273</v>
      </c>
      <c r="B120" t="s">
        <v>276</v>
      </c>
      <c r="C120">
        <v>0.14000000000000001</v>
      </c>
      <c r="E120">
        <v>0.09</v>
      </c>
      <c r="F120">
        <v>0.32</v>
      </c>
      <c r="I120">
        <v>0.04</v>
      </c>
      <c r="J120">
        <v>124.69</v>
      </c>
      <c r="K120">
        <v>90.04</v>
      </c>
      <c r="L120">
        <v>7.2999999999999995E-2</v>
      </c>
      <c r="M120">
        <v>4.8000000000000001E-2</v>
      </c>
      <c r="N120">
        <v>3.42</v>
      </c>
      <c r="O120">
        <v>0.39</v>
      </c>
      <c r="P120">
        <v>0.33692272391817801</v>
      </c>
      <c r="Q120">
        <v>1.02878895763819E-2</v>
      </c>
      <c r="R120">
        <v>4.002808429545824E-2</v>
      </c>
      <c r="S120">
        <v>5.1698343717102172E-3</v>
      </c>
      <c r="T120">
        <v>4.5646061038680449E-3</v>
      </c>
      <c r="U120">
        <v>2.649869418491179E-5</v>
      </c>
      <c r="V120">
        <v>7.5164061931489763E-5</v>
      </c>
      <c r="W120">
        <v>2.4259445027550448E-3</v>
      </c>
      <c r="X120">
        <v>12.6</v>
      </c>
      <c r="Y120">
        <v>2.9603999999999999</v>
      </c>
      <c r="Z120" t="s">
        <v>188</v>
      </c>
    </row>
    <row r="121" spans="1:26">
      <c r="A121" t="s">
        <v>278</v>
      </c>
      <c r="B121" t="s">
        <v>277</v>
      </c>
      <c r="C121">
        <v>0.44</v>
      </c>
      <c r="E121">
        <v>0.03</v>
      </c>
      <c r="F121">
        <v>1.27</v>
      </c>
      <c r="I121">
        <v>0.13</v>
      </c>
      <c r="J121">
        <v>2.9162499999999998</v>
      </c>
      <c r="K121">
        <v>1.5E-5</v>
      </c>
      <c r="L121">
        <v>1.3299999999999999E-2</v>
      </c>
      <c r="M121">
        <v>4.1000000000000003E-3</v>
      </c>
      <c r="N121">
        <v>106.04</v>
      </c>
      <c r="O121">
        <v>0.73</v>
      </c>
      <c r="P121">
        <v>4.3840877205782738E-2</v>
      </c>
      <c r="Q121">
        <v>6.6425573225067371E-4</v>
      </c>
      <c r="R121">
        <v>0.89666936414249687</v>
      </c>
      <c r="S121">
        <v>2.786418998018577E-2</v>
      </c>
      <c r="T121">
        <v>6.1728464336478954E-3</v>
      </c>
      <c r="U121">
        <v>4.89040310607447E-5</v>
      </c>
      <c r="V121">
        <v>1.537367105259318E-6</v>
      </c>
      <c r="W121">
        <v>2.7171798913408991E-2</v>
      </c>
      <c r="X121">
        <v>2.117808219178082</v>
      </c>
      <c r="Y121">
        <v>2.1178347945205478</v>
      </c>
      <c r="Z121" t="s">
        <v>1525</v>
      </c>
    </row>
    <row r="122" spans="1:26">
      <c r="A122" t="s">
        <v>278</v>
      </c>
      <c r="B122" t="s">
        <v>280</v>
      </c>
      <c r="C122">
        <v>0.44</v>
      </c>
      <c r="E122">
        <v>0.03</v>
      </c>
      <c r="F122">
        <v>1.27</v>
      </c>
      <c r="I122">
        <v>0.13</v>
      </c>
      <c r="J122">
        <v>446.27</v>
      </c>
      <c r="K122">
        <v>0.22</v>
      </c>
      <c r="L122">
        <v>0.66159999999999997</v>
      </c>
      <c r="M122">
        <v>5.4000000000000003E-3</v>
      </c>
      <c r="N122">
        <v>440</v>
      </c>
      <c r="O122">
        <v>11</v>
      </c>
      <c r="P122">
        <v>1.2542800924608071</v>
      </c>
      <c r="Q122">
        <v>1.9008714003532351E-2</v>
      </c>
      <c r="R122">
        <v>14.92415564749189</v>
      </c>
      <c r="S122">
        <v>0.593912247307814</v>
      </c>
      <c r="T122">
        <v>0.37310389118729731</v>
      </c>
      <c r="U122">
        <v>9.4824855206023864E-2</v>
      </c>
      <c r="V122">
        <v>2.4524123979117419E-3</v>
      </c>
      <c r="W122">
        <v>0.45224714083308759</v>
      </c>
      <c r="X122">
        <v>2.117808219178082</v>
      </c>
      <c r="Y122">
        <v>2.1178347945205478</v>
      </c>
      <c r="Z122" t="s">
        <v>1525</v>
      </c>
    </row>
    <row r="123" spans="1:26">
      <c r="A123" t="s">
        <v>282</v>
      </c>
      <c r="B123" t="s">
        <v>281</v>
      </c>
      <c r="C123">
        <v>0.05</v>
      </c>
      <c r="E123">
        <v>0.03</v>
      </c>
      <c r="F123">
        <v>0.87</v>
      </c>
      <c r="I123">
        <v>0.06</v>
      </c>
      <c r="J123">
        <v>10.338523</v>
      </c>
      <c r="K123">
        <v>9.0000000000000002E-6</v>
      </c>
      <c r="L123">
        <v>0.34200000000000003</v>
      </c>
      <c r="M123">
        <v>6.0000000000000001E-3</v>
      </c>
      <c r="N123">
        <v>58.8</v>
      </c>
      <c r="O123">
        <v>0.9</v>
      </c>
      <c r="P123">
        <v>8.8364245372667113E-2</v>
      </c>
      <c r="Q123">
        <v>2.397479526163471E-3</v>
      </c>
      <c r="R123">
        <v>0.53546179181560327</v>
      </c>
      <c r="S123">
        <v>3.021547845539636E-2</v>
      </c>
      <c r="T123">
        <v>8.1958437522796444E-3</v>
      </c>
      <c r="U123">
        <v>1.2443066837655749E-3</v>
      </c>
      <c r="V123">
        <v>1.553786140870229E-7</v>
      </c>
      <c r="W123">
        <v>2.9056066222552121E-2</v>
      </c>
      <c r="X123">
        <v>2.4657534246575339</v>
      </c>
      <c r="Y123">
        <v>3.1</v>
      </c>
      <c r="Z123" t="s">
        <v>150</v>
      </c>
    </row>
    <row r="124" spans="1:26">
      <c r="A124" t="s">
        <v>282</v>
      </c>
      <c r="B124" t="s">
        <v>283</v>
      </c>
      <c r="C124">
        <v>0.05</v>
      </c>
      <c r="E124">
        <v>0.03</v>
      </c>
      <c r="F124">
        <v>0.87</v>
      </c>
      <c r="I124">
        <v>0.06</v>
      </c>
      <c r="J124">
        <v>1798</v>
      </c>
      <c r="K124">
        <v>20</v>
      </c>
      <c r="L124">
        <v>0.1</v>
      </c>
      <c r="M124">
        <v>5.2999999999999999E-2</v>
      </c>
      <c r="N124">
        <v>25.2</v>
      </c>
      <c r="O124">
        <v>3</v>
      </c>
      <c r="P124">
        <v>2.5577307502129378</v>
      </c>
      <c r="Q124">
        <v>7.2556564520004377E-2</v>
      </c>
      <c r="R124">
        <v>1.3089999601832829</v>
      </c>
      <c r="S124">
        <v>0.17144952684018011</v>
      </c>
      <c r="T124">
        <v>0.155833328593248</v>
      </c>
      <c r="U124">
        <v>6.0108782742316191E-3</v>
      </c>
      <c r="V124">
        <v>5.4202896901999267E-3</v>
      </c>
      <c r="W124">
        <v>7.1031005591340943E-2</v>
      </c>
      <c r="X124">
        <v>2.4657534246575339</v>
      </c>
      <c r="Y124">
        <v>3.1</v>
      </c>
      <c r="Z124" t="s">
        <v>150</v>
      </c>
    </row>
    <row r="125" spans="1:26">
      <c r="A125" t="s">
        <v>285</v>
      </c>
      <c r="B125" t="s">
        <v>284</v>
      </c>
      <c r="C125">
        <v>0.18</v>
      </c>
      <c r="E125">
        <v>0.06</v>
      </c>
      <c r="F125">
        <v>1</v>
      </c>
      <c r="I125">
        <v>0.09</v>
      </c>
      <c r="J125">
        <v>5.4160810000000001</v>
      </c>
      <c r="K125">
        <v>1.5999999999999999E-5</v>
      </c>
      <c r="L125">
        <v>0.129</v>
      </c>
      <c r="M125">
        <v>4.9000000000000002E-2</v>
      </c>
      <c r="N125">
        <v>92.1</v>
      </c>
      <c r="O125">
        <v>7.8</v>
      </c>
      <c r="P125">
        <v>6.1140263870762997E-2</v>
      </c>
      <c r="Q125">
        <v>7.6572585755997581E-4</v>
      </c>
      <c r="R125">
        <v>0.80882106556032651</v>
      </c>
      <c r="S125">
        <v>7.16216395274267E-2</v>
      </c>
      <c r="T125">
        <v>6.8499503923675875E-2</v>
      </c>
      <c r="U125">
        <v>5.1990757753850071E-3</v>
      </c>
      <c r="V125">
        <v>7.964637806663294E-7</v>
      </c>
      <c r="W125">
        <v>2.0259487191299119E-2</v>
      </c>
      <c r="X125">
        <v>4.7732971506849324</v>
      </c>
      <c r="Y125">
        <v>39.299999999999997</v>
      </c>
      <c r="Z125" t="s">
        <v>286</v>
      </c>
    </row>
    <row r="126" spans="1:26">
      <c r="A126" t="s">
        <v>285</v>
      </c>
      <c r="B126" t="s">
        <v>287</v>
      </c>
      <c r="C126">
        <v>0.18</v>
      </c>
      <c r="E126">
        <v>0.06</v>
      </c>
      <c r="F126">
        <v>1</v>
      </c>
      <c r="I126">
        <v>0.09</v>
      </c>
      <c r="J126">
        <v>1422</v>
      </c>
      <c r="K126">
        <v>14</v>
      </c>
      <c r="L126">
        <v>0.08</v>
      </c>
      <c r="M126">
        <v>0.04</v>
      </c>
      <c r="N126">
        <v>224</v>
      </c>
      <c r="O126">
        <v>14</v>
      </c>
      <c r="P126">
        <v>2.506899588953226</v>
      </c>
      <c r="Q126">
        <v>3.5446936754500898E-2</v>
      </c>
      <c r="R126">
        <v>12.65868243138309</v>
      </c>
      <c r="S126">
        <v>0.85785807054159979</v>
      </c>
      <c r="T126">
        <v>0.79116765196144279</v>
      </c>
      <c r="U126">
        <v>8.7810590427251395E-2</v>
      </c>
      <c r="V126">
        <v>4.1542792789349123E-2</v>
      </c>
      <c r="W126">
        <v>0.3170768239074761</v>
      </c>
      <c r="X126">
        <v>4.7732971506849324</v>
      </c>
      <c r="Y126">
        <v>39.299999999999997</v>
      </c>
      <c r="Z126" t="s">
        <v>286</v>
      </c>
    </row>
    <row r="127" spans="1:26">
      <c r="A127" t="s">
        <v>289</v>
      </c>
      <c r="B127" t="s">
        <v>288</v>
      </c>
      <c r="C127">
        <v>7.0000000000000007E-2</v>
      </c>
      <c r="E127">
        <v>0.03</v>
      </c>
      <c r="F127">
        <v>2.09</v>
      </c>
      <c r="I127">
        <v>0.24</v>
      </c>
      <c r="J127">
        <v>157.57</v>
      </c>
      <c r="K127">
        <v>0.65</v>
      </c>
      <c r="L127">
        <v>8.5000000000000006E-2</v>
      </c>
      <c r="M127">
        <v>5.4000000000000013E-2</v>
      </c>
      <c r="N127">
        <v>35.200000000000003</v>
      </c>
      <c r="O127">
        <v>2.2999999999999998</v>
      </c>
      <c r="P127">
        <v>0.73146499151064914</v>
      </c>
      <c r="Q127">
        <v>2.6779936120192211E-2</v>
      </c>
      <c r="R127">
        <v>1.528090035180099</v>
      </c>
      <c r="S127">
        <v>0.14990881587352711</v>
      </c>
      <c r="T127">
        <v>9.9846792071426937E-2</v>
      </c>
      <c r="U127">
        <v>7.0649777255437111E-3</v>
      </c>
      <c r="V127">
        <v>2.101200573008959E-3</v>
      </c>
      <c r="W127">
        <v>0.1115748279655311</v>
      </c>
      <c r="X127">
        <v>4.3835616438356162</v>
      </c>
      <c r="Y127">
        <v>11.2</v>
      </c>
      <c r="Z127" t="s">
        <v>28</v>
      </c>
    </row>
    <row r="128" spans="1:26">
      <c r="A128" t="s">
        <v>291</v>
      </c>
      <c r="B128" t="s">
        <v>290</v>
      </c>
      <c r="C128">
        <v>0.25</v>
      </c>
      <c r="E128">
        <v>0.02</v>
      </c>
      <c r="F128">
        <v>1</v>
      </c>
      <c r="I128">
        <v>0.08</v>
      </c>
      <c r="J128">
        <v>383.7</v>
      </c>
      <c r="K128">
        <v>1.2</v>
      </c>
      <c r="L128">
        <v>0.36</v>
      </c>
      <c r="M128">
        <v>0.02</v>
      </c>
      <c r="N128">
        <v>34.9</v>
      </c>
      <c r="O128">
        <v>0.8</v>
      </c>
      <c r="P128">
        <v>1.033870072692755</v>
      </c>
      <c r="Q128">
        <v>2.4219750041385039E-2</v>
      </c>
      <c r="R128">
        <v>1.163837359895239</v>
      </c>
      <c r="S128">
        <v>6.1283952876552562E-2</v>
      </c>
      <c r="T128">
        <v>2.667822028413154E-2</v>
      </c>
      <c r="U128">
        <v>9.6273311020745826E-3</v>
      </c>
      <c r="V128">
        <v>1.2132784253982569E-3</v>
      </c>
      <c r="W128">
        <v>5.4312410128444469E-2</v>
      </c>
      <c r="X128">
        <v>2.2999999999999998</v>
      </c>
      <c r="Y128">
        <v>1.7</v>
      </c>
      <c r="Z128" t="s">
        <v>292</v>
      </c>
    </row>
    <row r="129" spans="1:26">
      <c r="A129" t="s">
        <v>294</v>
      </c>
      <c r="B129" t="s">
        <v>293</v>
      </c>
      <c r="C129">
        <v>0.08</v>
      </c>
      <c r="D129">
        <v>0.03</v>
      </c>
      <c r="E129">
        <v>0.01</v>
      </c>
      <c r="F129">
        <v>1.05</v>
      </c>
      <c r="G129">
        <v>1.07</v>
      </c>
      <c r="H129">
        <v>1.05</v>
      </c>
      <c r="I129">
        <v>0.09</v>
      </c>
      <c r="J129">
        <v>5.7597899999999997</v>
      </c>
      <c r="K129">
        <v>6.2E-4</v>
      </c>
      <c r="L129">
        <v>4.4999999999999998E-2</v>
      </c>
      <c r="M129">
        <v>2.5999999999999999E-2</v>
      </c>
      <c r="N129">
        <v>4.54</v>
      </c>
      <c r="O129">
        <v>0.15</v>
      </c>
      <c r="P129">
        <v>6.3943599149073785E-2</v>
      </c>
      <c r="Q129">
        <v>1.4209703811909071E-3</v>
      </c>
      <c r="R129">
        <v>4.1231789814368092E-2</v>
      </c>
      <c r="S129">
        <v>2.285841172954696E-3</v>
      </c>
      <c r="T129">
        <v>1.362283804439474E-3</v>
      </c>
      <c r="U129">
        <v>1.053948640673647E-4</v>
      </c>
      <c r="V129">
        <v>6.6815178478343265E-7</v>
      </c>
      <c r="W129">
        <v>1.832523991749693E-3</v>
      </c>
      <c r="X129">
        <v>6.5753424657534243</v>
      </c>
      <c r="Y129">
        <v>1.27</v>
      </c>
      <c r="Z129" t="s">
        <v>292</v>
      </c>
    </row>
    <row r="130" spans="1:26">
      <c r="A130" t="s">
        <v>294</v>
      </c>
      <c r="B130" t="s">
        <v>295</v>
      </c>
      <c r="C130">
        <v>0.08</v>
      </c>
      <c r="D130">
        <v>0.03</v>
      </c>
      <c r="E130">
        <v>0.01</v>
      </c>
      <c r="F130">
        <v>1.05</v>
      </c>
      <c r="G130">
        <v>1.07</v>
      </c>
      <c r="H130">
        <v>1.05</v>
      </c>
      <c r="I130">
        <v>0.09</v>
      </c>
      <c r="J130">
        <v>16.357900000000001</v>
      </c>
      <c r="K130">
        <v>3.7999999999999999E-2</v>
      </c>
      <c r="L130">
        <v>8.8000000000000009E-2</v>
      </c>
      <c r="M130">
        <v>4.0999999999999988E-2</v>
      </c>
      <c r="N130">
        <v>2.93</v>
      </c>
      <c r="O130">
        <v>0.16</v>
      </c>
      <c r="P130">
        <v>0.12823256091592539</v>
      </c>
      <c r="Q130">
        <v>2.8497010858903179E-3</v>
      </c>
      <c r="R130">
        <v>3.7406700106750151E-2</v>
      </c>
      <c r="S130">
        <v>2.6527097531015252E-3</v>
      </c>
      <c r="T130">
        <v>2.0426866952491548E-3</v>
      </c>
      <c r="U130">
        <v>3.1672794033734412E-4</v>
      </c>
      <c r="V130">
        <v>3.2779393247420668E-6</v>
      </c>
      <c r="W130">
        <v>1.6625200047444509E-3</v>
      </c>
      <c r="X130">
        <v>6.5753424657534243</v>
      </c>
      <c r="Y130">
        <v>1.27</v>
      </c>
      <c r="Z130" t="s">
        <v>292</v>
      </c>
    </row>
    <row r="131" spans="1:26">
      <c r="A131" t="s">
        <v>294</v>
      </c>
      <c r="B131" t="s">
        <v>296</v>
      </c>
      <c r="C131">
        <v>0.08</v>
      </c>
      <c r="D131">
        <v>0.03</v>
      </c>
      <c r="E131">
        <v>0.01</v>
      </c>
      <c r="F131">
        <v>1.05</v>
      </c>
      <c r="G131">
        <v>1.07</v>
      </c>
      <c r="H131">
        <v>1.05</v>
      </c>
      <c r="I131">
        <v>0.09</v>
      </c>
      <c r="J131">
        <v>49.744999999999997</v>
      </c>
      <c r="K131">
        <v>2.1999999999999999E-2</v>
      </c>
      <c r="L131">
        <v>2.5999999999999999E-2</v>
      </c>
      <c r="M131">
        <v>3.5999999999999997E-2</v>
      </c>
      <c r="N131">
        <v>4.25</v>
      </c>
      <c r="O131">
        <v>0.18</v>
      </c>
      <c r="P131">
        <v>0.26918185843337777</v>
      </c>
      <c r="Q131">
        <v>5.9824455628271246E-3</v>
      </c>
      <c r="R131">
        <v>7.9261361217151813E-2</v>
      </c>
      <c r="S131">
        <v>4.8694646513645573E-3</v>
      </c>
      <c r="T131">
        <v>3.3569517691970181E-3</v>
      </c>
      <c r="U131">
        <v>1.8108467954007721E-4</v>
      </c>
      <c r="V131">
        <v>1.2746314144314519E-5</v>
      </c>
      <c r="W131">
        <v>3.522727165206747E-3</v>
      </c>
      <c r="X131">
        <v>6.5753424657534243</v>
      </c>
      <c r="Y131">
        <v>1.27</v>
      </c>
      <c r="Z131" t="s">
        <v>292</v>
      </c>
    </row>
    <row r="132" spans="1:26">
      <c r="A132" t="s">
        <v>294</v>
      </c>
      <c r="B132" t="s">
        <v>297</v>
      </c>
      <c r="C132">
        <v>0.08</v>
      </c>
      <c r="D132">
        <v>0.03</v>
      </c>
      <c r="E132">
        <v>0.01</v>
      </c>
      <c r="F132">
        <v>1.05</v>
      </c>
      <c r="G132">
        <v>1.07</v>
      </c>
      <c r="H132">
        <v>1.05</v>
      </c>
      <c r="I132">
        <v>0.09</v>
      </c>
      <c r="J132">
        <v>122.76</v>
      </c>
      <c r="K132">
        <v>0.17</v>
      </c>
      <c r="L132">
        <v>0.13500000000000001</v>
      </c>
      <c r="M132">
        <v>6.6000000000000003E-2</v>
      </c>
      <c r="N132">
        <v>2.95</v>
      </c>
      <c r="O132">
        <v>0.18</v>
      </c>
      <c r="P132">
        <v>0.4914485836678506</v>
      </c>
      <c r="Q132">
        <v>1.0934124757203611E-2</v>
      </c>
      <c r="R132">
        <v>7.3833704168771455E-2</v>
      </c>
      <c r="S132">
        <v>5.6125879876751279E-3</v>
      </c>
      <c r="T132">
        <v>4.5051073730097832E-3</v>
      </c>
      <c r="U132">
        <v>6.5978315950190501E-4</v>
      </c>
      <c r="V132">
        <v>4.0109574189901963E-5</v>
      </c>
      <c r="W132">
        <v>3.2814979630565099E-3</v>
      </c>
      <c r="X132">
        <v>6.5753424657534243</v>
      </c>
      <c r="Y132">
        <v>1.27</v>
      </c>
      <c r="Z132" t="s">
        <v>292</v>
      </c>
    </row>
    <row r="133" spans="1:26">
      <c r="A133" t="s">
        <v>294</v>
      </c>
      <c r="B133" t="s">
        <v>298</v>
      </c>
      <c r="C133">
        <v>0.08</v>
      </c>
      <c r="D133">
        <v>0.03</v>
      </c>
      <c r="E133">
        <v>0.01</v>
      </c>
      <c r="F133">
        <v>1.05</v>
      </c>
      <c r="G133">
        <v>1.07</v>
      </c>
      <c r="H133">
        <v>1.05</v>
      </c>
      <c r="I133">
        <v>0.09</v>
      </c>
      <c r="J133">
        <v>601.20000000000005</v>
      </c>
      <c r="K133">
        <v>8.1</v>
      </c>
      <c r="L133">
        <v>0.19</v>
      </c>
      <c r="M133">
        <v>0.14000000000000001</v>
      </c>
      <c r="N133">
        <v>1.56</v>
      </c>
      <c r="O133">
        <v>0.21</v>
      </c>
      <c r="P133">
        <v>1.4188359508943049</v>
      </c>
      <c r="Q133">
        <v>3.5956196239467372E-2</v>
      </c>
      <c r="R133">
        <v>6.5716704116781557E-2</v>
      </c>
      <c r="S133">
        <v>9.4994762902679344E-3</v>
      </c>
      <c r="T133">
        <v>8.8464794003359788E-3</v>
      </c>
      <c r="U133">
        <v>1.8135328659678279E-3</v>
      </c>
      <c r="V133">
        <v>4.0026785453189229E-4</v>
      </c>
      <c r="W133">
        <v>2.920742405190292E-3</v>
      </c>
      <c r="X133">
        <v>6.5753424657534243</v>
      </c>
      <c r="Y133">
        <v>1.27</v>
      </c>
      <c r="Z133" t="s">
        <v>292</v>
      </c>
    </row>
    <row r="134" spans="1:26">
      <c r="A134" t="s">
        <v>294</v>
      </c>
      <c r="B134" t="s">
        <v>299</v>
      </c>
      <c r="C134">
        <v>0.08</v>
      </c>
      <c r="D134">
        <v>0.03</v>
      </c>
      <c r="E134">
        <v>0.01</v>
      </c>
      <c r="F134">
        <v>1.05</v>
      </c>
      <c r="G134">
        <v>1.07</v>
      </c>
      <c r="H134">
        <v>1.05</v>
      </c>
      <c r="I134">
        <v>0.09</v>
      </c>
      <c r="J134">
        <v>2222</v>
      </c>
      <c r="K134">
        <v>91</v>
      </c>
      <c r="L134">
        <v>0.08</v>
      </c>
      <c r="M134">
        <v>7.0000000000000007E-2</v>
      </c>
      <c r="N134">
        <v>3.11</v>
      </c>
      <c r="O134">
        <v>0.21</v>
      </c>
      <c r="P134">
        <v>3.4150630642072399</v>
      </c>
      <c r="Q134">
        <v>0.1298204823995377</v>
      </c>
      <c r="R134">
        <v>0.20465405471288409</v>
      </c>
      <c r="S134">
        <v>1.6995415011472049E-2</v>
      </c>
      <c r="T134">
        <v>1.381908408029121E-2</v>
      </c>
      <c r="U134">
        <v>2.2769148175944458E-3</v>
      </c>
      <c r="V134">
        <v>3.1559937262959619E-3</v>
      </c>
      <c r="W134">
        <v>9.0957357650170712E-3</v>
      </c>
      <c r="X134">
        <v>6.5753424657534243</v>
      </c>
      <c r="Y134">
        <v>1.27</v>
      </c>
      <c r="Z134" t="s">
        <v>292</v>
      </c>
    </row>
    <row r="135" spans="1:26">
      <c r="A135" t="s">
        <v>301</v>
      </c>
      <c r="B135" t="s">
        <v>300</v>
      </c>
      <c r="C135">
        <v>0.16</v>
      </c>
      <c r="E135">
        <v>0.04</v>
      </c>
      <c r="F135">
        <v>0.85</v>
      </c>
      <c r="I135">
        <v>0.06</v>
      </c>
      <c r="J135">
        <v>70.459999999999994</v>
      </c>
      <c r="K135">
        <v>0.18</v>
      </c>
      <c r="L135">
        <v>0.11</v>
      </c>
      <c r="M135">
        <v>0.02</v>
      </c>
      <c r="N135">
        <v>18.100000000000001</v>
      </c>
      <c r="O135">
        <v>0.4</v>
      </c>
      <c r="P135">
        <v>0.3151565039437827</v>
      </c>
      <c r="Q135">
        <v>8.7707860685926359E-3</v>
      </c>
      <c r="R135">
        <v>0.3253960612665755</v>
      </c>
      <c r="S135">
        <v>1.947078715968497E-2</v>
      </c>
      <c r="T135">
        <v>7.1910731771618903E-3</v>
      </c>
      <c r="U135">
        <v>7.2463947240253681E-4</v>
      </c>
      <c r="V135">
        <v>2.7709003623452408E-4</v>
      </c>
      <c r="W135">
        <v>1.8077558959254201E-2</v>
      </c>
      <c r="X135">
        <v>0.99178082191780825</v>
      </c>
      <c r="Y135">
        <v>1.8</v>
      </c>
      <c r="Z135" t="s">
        <v>100</v>
      </c>
    </row>
    <row r="136" spans="1:26">
      <c r="A136" t="s">
        <v>303</v>
      </c>
      <c r="B136" t="s">
        <v>302</v>
      </c>
      <c r="C136">
        <v>0.28000000000000003</v>
      </c>
      <c r="D136">
        <v>0.28000000000000003</v>
      </c>
      <c r="E136">
        <v>0.02</v>
      </c>
      <c r="F136">
        <v>1.06</v>
      </c>
      <c r="G136">
        <v>1.04</v>
      </c>
      <c r="H136">
        <v>1</v>
      </c>
      <c r="I136">
        <v>0.09</v>
      </c>
      <c r="J136">
        <v>20.67</v>
      </c>
      <c r="K136">
        <v>0.04</v>
      </c>
      <c r="L136">
        <v>0.106</v>
      </c>
      <c r="M136">
        <v>7.0000000000000007E-2</v>
      </c>
      <c r="N136">
        <v>11.98</v>
      </c>
      <c r="O136">
        <v>0.95</v>
      </c>
      <c r="P136">
        <v>0.15057810228061061</v>
      </c>
      <c r="Q136">
        <v>3.3463224246649348E-3</v>
      </c>
      <c r="R136">
        <v>0.16622795620519679</v>
      </c>
      <c r="S136">
        <v>1.520328662356941E-2</v>
      </c>
      <c r="T136">
        <v>1.318168267069591E-2</v>
      </c>
      <c r="U136">
        <v>1.6738201827638079E-3</v>
      </c>
      <c r="V136">
        <v>1.7038126577929499E-5</v>
      </c>
      <c r="W136">
        <v>7.3879091646754146E-3</v>
      </c>
      <c r="X136">
        <v>6.2986301369863016</v>
      </c>
      <c r="Y136">
        <v>3.8</v>
      </c>
      <c r="Z136" t="s">
        <v>292</v>
      </c>
    </row>
    <row r="137" spans="1:26">
      <c r="A137" t="s">
        <v>305</v>
      </c>
      <c r="B137" t="s">
        <v>304</v>
      </c>
      <c r="C137">
        <v>0.04</v>
      </c>
      <c r="E137">
        <v>0.02</v>
      </c>
      <c r="F137">
        <v>0.86</v>
      </c>
      <c r="I137">
        <v>0.06</v>
      </c>
      <c r="J137">
        <v>4.1137750000000004</v>
      </c>
      <c r="K137">
        <v>5.6999999999999998E-4</v>
      </c>
      <c r="L137">
        <v>0</v>
      </c>
      <c r="M137">
        <v>0</v>
      </c>
      <c r="N137">
        <v>63</v>
      </c>
      <c r="O137">
        <v>2</v>
      </c>
      <c r="P137">
        <v>4.7618029747097577E-2</v>
      </c>
      <c r="Q137">
        <v>1.120432474056837E-3</v>
      </c>
      <c r="R137">
        <v>0.44556407512893459</v>
      </c>
      <c r="S137">
        <v>2.52927595397647E-2</v>
      </c>
      <c r="T137">
        <v>1.414489127393443E-2</v>
      </c>
      <c r="U137">
        <v>0</v>
      </c>
      <c r="V137">
        <v>2.0109606533076189E-5</v>
      </c>
      <c r="W137">
        <v>2.096772118253809E-2</v>
      </c>
      <c r="X137">
        <v>1.150684931506849</v>
      </c>
      <c r="Y137">
        <v>6.1</v>
      </c>
      <c r="Z137" t="s">
        <v>1525</v>
      </c>
    </row>
    <row r="138" spans="1:26">
      <c r="A138" t="s">
        <v>308</v>
      </c>
      <c r="B138" t="s">
        <v>307</v>
      </c>
      <c r="C138">
        <v>-0.38</v>
      </c>
      <c r="E138">
        <v>0.03</v>
      </c>
      <c r="F138">
        <v>2.1800000000000002</v>
      </c>
      <c r="I138">
        <v>0.28000000000000003</v>
      </c>
      <c r="J138">
        <v>127.58</v>
      </c>
      <c r="K138">
        <v>0.3</v>
      </c>
      <c r="L138">
        <v>0.05</v>
      </c>
      <c r="M138">
        <v>0.04</v>
      </c>
      <c r="N138">
        <v>155.5</v>
      </c>
      <c r="O138">
        <v>5.6</v>
      </c>
      <c r="P138">
        <v>0.51222100505560386</v>
      </c>
      <c r="Q138">
        <v>3.105408053073077E-2</v>
      </c>
      <c r="R138">
        <v>4.0981355982281844</v>
      </c>
      <c r="S138">
        <v>0.51827951260511951</v>
      </c>
      <c r="T138">
        <v>0.14758559067574159</v>
      </c>
      <c r="U138">
        <v>8.2168132295301916E-3</v>
      </c>
      <c r="V138">
        <v>3.2122084952407801E-3</v>
      </c>
      <c r="W138">
        <v>0.4967437088761435</v>
      </c>
      <c r="X138">
        <v>4.1095890410958908</v>
      </c>
      <c r="Y138">
        <v>15.4</v>
      </c>
      <c r="Z138" t="s">
        <v>25</v>
      </c>
    </row>
    <row r="139" spans="1:26">
      <c r="A139" t="s">
        <v>308</v>
      </c>
      <c r="B139" t="s">
        <v>309</v>
      </c>
      <c r="C139">
        <v>-0.38</v>
      </c>
      <c r="E139">
        <v>0.03</v>
      </c>
      <c r="F139">
        <v>2.1800000000000002</v>
      </c>
      <c r="I139">
        <v>0.28000000000000003</v>
      </c>
      <c r="J139">
        <v>520</v>
      </c>
      <c r="K139">
        <v>26</v>
      </c>
      <c r="L139">
        <v>0.68</v>
      </c>
      <c r="M139">
        <v>0.06</v>
      </c>
      <c r="N139">
        <v>59</v>
      </c>
      <c r="O139">
        <v>11</v>
      </c>
      <c r="P139">
        <v>1.306986839388357</v>
      </c>
      <c r="Q139">
        <v>9.0401604005258915E-2</v>
      </c>
      <c r="R139">
        <v>1.8234255485831801</v>
      </c>
      <c r="S139">
        <v>0.42953190717347911</v>
      </c>
      <c r="T139">
        <v>0.33996069549855901</v>
      </c>
      <c r="U139">
        <v>0.13838497466925931</v>
      </c>
      <c r="V139">
        <v>3.03904258097197E-2</v>
      </c>
      <c r="W139">
        <v>0.2210212786161431</v>
      </c>
      <c r="X139">
        <v>4.1095890410958908</v>
      </c>
      <c r="Y139">
        <v>15.4</v>
      </c>
      <c r="Z139" t="s">
        <v>25</v>
      </c>
    </row>
    <row r="140" spans="1:26">
      <c r="A140" t="s">
        <v>311</v>
      </c>
      <c r="B140" t="s">
        <v>310</v>
      </c>
      <c r="C140">
        <v>0.05</v>
      </c>
      <c r="E140">
        <v>0.04</v>
      </c>
      <c r="F140">
        <v>1.75</v>
      </c>
      <c r="I140">
        <v>0.26</v>
      </c>
      <c r="J140">
        <v>778.1</v>
      </c>
      <c r="K140">
        <v>7.1</v>
      </c>
      <c r="L140">
        <v>0.21099999999999999</v>
      </c>
      <c r="M140">
        <v>4.3999999999999997E-2</v>
      </c>
      <c r="N140">
        <v>84.8</v>
      </c>
      <c r="O140">
        <v>3.2</v>
      </c>
      <c r="P140">
        <v>1.807768514063693</v>
      </c>
      <c r="Q140">
        <v>6.5925781234859621E-2</v>
      </c>
      <c r="R140">
        <v>4.467082308191527</v>
      </c>
      <c r="S140">
        <v>0.36495940276478522</v>
      </c>
      <c r="T140">
        <v>0.16856914370534071</v>
      </c>
      <c r="U140">
        <v>4.1431871778650632E-2</v>
      </c>
      <c r="V140">
        <v>1.4352532798456269E-2</v>
      </c>
      <c r="W140">
        <v>0.32071360161375068</v>
      </c>
      <c r="X140">
        <v>4.5</v>
      </c>
      <c r="Y140">
        <v>7.2</v>
      </c>
      <c r="Z140" t="s">
        <v>25</v>
      </c>
    </row>
    <row r="141" spans="1:26">
      <c r="A141" t="s">
        <v>313</v>
      </c>
      <c r="B141" t="s">
        <v>312</v>
      </c>
      <c r="C141">
        <v>-0.28999999999999998</v>
      </c>
      <c r="D141">
        <v>-0.27</v>
      </c>
      <c r="E141">
        <v>0.02</v>
      </c>
      <c r="F141">
        <v>0.87</v>
      </c>
      <c r="G141">
        <v>0.93</v>
      </c>
      <c r="H141">
        <v>0.93</v>
      </c>
      <c r="I141">
        <v>0.06</v>
      </c>
      <c r="J141">
        <v>122.1</v>
      </c>
      <c r="K141">
        <v>0.3</v>
      </c>
      <c r="L141">
        <v>0.34</v>
      </c>
      <c r="M141">
        <v>0.14000000000000001</v>
      </c>
      <c r="N141">
        <v>2.4</v>
      </c>
      <c r="O141">
        <v>0.35</v>
      </c>
      <c r="P141">
        <v>0.45826288344004179</v>
      </c>
      <c r="Q141">
        <v>1.068367880590986E-2</v>
      </c>
      <c r="R141">
        <v>4.9810008980660021E-2</v>
      </c>
      <c r="S141">
        <v>8.082147801260816E-3</v>
      </c>
      <c r="T141">
        <v>7.2639596430129202E-3</v>
      </c>
      <c r="U141">
        <v>2.680864345860943E-3</v>
      </c>
      <c r="V141">
        <v>4.0794438149598738E-5</v>
      </c>
      <c r="W141">
        <v>2.3167446037516289E-3</v>
      </c>
      <c r="X141">
        <v>7.0465753424657533</v>
      </c>
      <c r="Y141">
        <v>2.5299999999999998</v>
      </c>
      <c r="Z141" t="s">
        <v>292</v>
      </c>
    </row>
    <row r="142" spans="1:26">
      <c r="A142" t="s">
        <v>315</v>
      </c>
      <c r="B142" t="s">
        <v>314</v>
      </c>
      <c r="C142">
        <v>0.12</v>
      </c>
      <c r="E142">
        <v>0.03</v>
      </c>
      <c r="F142">
        <v>1.5</v>
      </c>
      <c r="I142">
        <v>0.13</v>
      </c>
      <c r="J142">
        <v>6.4950000000000001</v>
      </c>
      <c r="K142">
        <v>4.0000000000000002E-4</v>
      </c>
      <c r="L142">
        <v>4.8000000000000001E-2</v>
      </c>
      <c r="M142">
        <v>2.7E-2</v>
      </c>
      <c r="N142">
        <v>73.400000000000006</v>
      </c>
      <c r="O142">
        <v>1.9</v>
      </c>
      <c r="P142">
        <v>7.8021153121123829E-2</v>
      </c>
      <c r="Q142">
        <v>2.2539466999443938E-3</v>
      </c>
      <c r="R142">
        <v>0.88170119897507693</v>
      </c>
      <c r="S142">
        <v>5.5833491218418893E-2</v>
      </c>
      <c r="T142">
        <v>2.2823328038864381E-2</v>
      </c>
      <c r="U142">
        <v>1.1453235793986341E-3</v>
      </c>
      <c r="V142">
        <v>1.8100658967688551E-5</v>
      </c>
      <c r="W142">
        <v>5.0942735940782233E-2</v>
      </c>
      <c r="X142">
        <v>3.1890410958904112</v>
      </c>
      <c r="Y142">
        <v>6</v>
      </c>
      <c r="Z142" t="s">
        <v>28</v>
      </c>
    </row>
    <row r="143" spans="1:26">
      <c r="A143" t="s">
        <v>317</v>
      </c>
      <c r="B143" t="s">
        <v>316</v>
      </c>
      <c r="C143">
        <v>0.22</v>
      </c>
      <c r="E143">
        <v>0.04</v>
      </c>
      <c r="F143">
        <v>0.88</v>
      </c>
      <c r="I143">
        <v>7.0000000000000007E-2</v>
      </c>
      <c r="J143">
        <v>47.84</v>
      </c>
      <c r="K143">
        <v>0.03</v>
      </c>
      <c r="L143">
        <v>0</v>
      </c>
      <c r="M143">
        <v>0</v>
      </c>
      <c r="N143">
        <v>5.9</v>
      </c>
      <c r="O143">
        <v>0.3</v>
      </c>
      <c r="P143">
        <v>0.2463231833686142</v>
      </c>
      <c r="Q143">
        <v>6.6071714469373684E-3</v>
      </c>
      <c r="R143">
        <v>9.6014920415240179E-2</v>
      </c>
      <c r="S143">
        <v>7.096496998126387E-3</v>
      </c>
      <c r="T143">
        <v>4.8821145973850927E-3</v>
      </c>
      <c r="U143">
        <v>0</v>
      </c>
      <c r="V143">
        <v>2.007000844800171E-5</v>
      </c>
      <c r="W143">
        <v>5.1502256161431517E-3</v>
      </c>
      <c r="X143">
        <v>6.1643835616438354</v>
      </c>
      <c r="Y143">
        <v>1.4</v>
      </c>
      <c r="Z143" t="s">
        <v>109</v>
      </c>
    </row>
    <row r="144" spans="1:26">
      <c r="A144" t="s">
        <v>319</v>
      </c>
      <c r="B144" t="s">
        <v>318</v>
      </c>
      <c r="C144">
        <v>-0.02</v>
      </c>
      <c r="E144">
        <v>0.06</v>
      </c>
      <c r="F144">
        <v>0.79</v>
      </c>
      <c r="I144">
        <v>0.05</v>
      </c>
      <c r="J144">
        <v>4.5556999999999999</v>
      </c>
      <c r="K144">
        <v>1E-4</v>
      </c>
      <c r="L144">
        <v>8.5999999999999993E-2</v>
      </c>
      <c r="M144">
        <v>2.4E-2</v>
      </c>
      <c r="N144">
        <v>89</v>
      </c>
      <c r="O144">
        <v>2</v>
      </c>
      <c r="P144">
        <v>4.9825118020863771E-2</v>
      </c>
      <c r="Q144">
        <v>8.3669415515475398E-4</v>
      </c>
      <c r="R144">
        <v>0.61999313461407157</v>
      </c>
      <c r="S144">
        <v>2.5086961604873559E-2</v>
      </c>
      <c r="T144">
        <v>1.393242999132745E-2</v>
      </c>
      <c r="U144">
        <v>1.2892007586544521E-3</v>
      </c>
      <c r="V144">
        <v>4.5363912945253327E-6</v>
      </c>
      <c r="W144">
        <v>2.082260737578746E-2</v>
      </c>
      <c r="X144">
        <v>9.1863013698630134</v>
      </c>
      <c r="Y144">
        <v>13.1</v>
      </c>
      <c r="Z144" t="s">
        <v>320</v>
      </c>
    </row>
    <row r="145" spans="1:26">
      <c r="A145" t="s">
        <v>322</v>
      </c>
      <c r="B145" t="s">
        <v>321</v>
      </c>
      <c r="C145">
        <v>0.28999999999999998</v>
      </c>
      <c r="D145">
        <v>0.17</v>
      </c>
      <c r="E145">
        <v>0.03</v>
      </c>
      <c r="F145">
        <v>1.34</v>
      </c>
      <c r="G145">
        <v>1.35</v>
      </c>
      <c r="H145">
        <v>1.32</v>
      </c>
      <c r="I145">
        <v>0.09</v>
      </c>
      <c r="J145">
        <v>5.8880999999999997</v>
      </c>
      <c r="K145">
        <v>5.0000000000000001E-4</v>
      </c>
      <c r="L145">
        <v>0.09</v>
      </c>
      <c r="M145">
        <v>0.04</v>
      </c>
      <c r="N145">
        <v>34.299999999999997</v>
      </c>
      <c r="O145">
        <v>1.8</v>
      </c>
      <c r="P145">
        <v>7.0561228156696326E-2</v>
      </c>
      <c r="Q145">
        <v>1.5680323804645011E-3</v>
      </c>
      <c r="R145">
        <v>0.37064014673189682</v>
      </c>
      <c r="S145">
        <v>2.552426370608946E-2</v>
      </c>
      <c r="T145">
        <v>1.9450503327038321E-2</v>
      </c>
      <c r="U145">
        <v>1.3452006535284091E-3</v>
      </c>
      <c r="V145">
        <v>1.049122090124989E-5</v>
      </c>
      <c r="W145">
        <v>1.6472895410306519E-2</v>
      </c>
      <c r="X145">
        <v>7.397260273972603</v>
      </c>
      <c r="Y145">
        <v>11.43</v>
      </c>
      <c r="Z145" t="s">
        <v>115</v>
      </c>
    </row>
    <row r="146" spans="1:26">
      <c r="A146" t="s">
        <v>324</v>
      </c>
      <c r="B146" t="s">
        <v>323</v>
      </c>
      <c r="C146">
        <v>-0.04</v>
      </c>
      <c r="E146">
        <v>0.04</v>
      </c>
      <c r="F146">
        <v>0.77</v>
      </c>
      <c r="I146">
        <v>0.06</v>
      </c>
      <c r="J146">
        <v>55.805999999999997</v>
      </c>
      <c r="K146">
        <v>4.9000000000000002E-2</v>
      </c>
      <c r="L146">
        <v>0</v>
      </c>
      <c r="M146">
        <v>0</v>
      </c>
      <c r="N146">
        <v>11.56</v>
      </c>
      <c r="O146">
        <v>0.75</v>
      </c>
      <c r="P146">
        <v>0.26207298898462761</v>
      </c>
      <c r="Q146">
        <v>7.943087267384262E-3</v>
      </c>
      <c r="R146">
        <v>0.1825529148044103</v>
      </c>
      <c r="S146">
        <v>1.620762615160461E-2</v>
      </c>
      <c r="T146">
        <v>1.1843830977794789E-2</v>
      </c>
      <c r="U146">
        <v>0</v>
      </c>
      <c r="V146">
        <v>5.3429695883454003E-5</v>
      </c>
      <c r="W146">
        <v>1.1063813018449111E-2</v>
      </c>
      <c r="X146">
        <v>6.22</v>
      </c>
      <c r="Y146">
        <v>4.5999999999999996</v>
      </c>
      <c r="Z146" t="s">
        <v>100</v>
      </c>
    </row>
    <row r="147" spans="1:26">
      <c r="A147" t="s">
        <v>326</v>
      </c>
      <c r="B147" t="s">
        <v>325</v>
      </c>
      <c r="C147">
        <v>0.06</v>
      </c>
      <c r="E147">
        <v>0.06</v>
      </c>
      <c r="F147">
        <v>1.57</v>
      </c>
      <c r="I147">
        <v>0.21</v>
      </c>
      <c r="J147">
        <v>1043</v>
      </c>
      <c r="K147">
        <v>9</v>
      </c>
      <c r="L147">
        <v>0.11</v>
      </c>
      <c r="M147">
        <v>0.06</v>
      </c>
      <c r="N147">
        <v>31.5</v>
      </c>
      <c r="O147">
        <v>2.2000000000000002</v>
      </c>
      <c r="P147">
        <v>2.2145127053071358</v>
      </c>
      <c r="Q147">
        <v>5.694483186740748E-2</v>
      </c>
      <c r="R147">
        <v>1.8888888334175771</v>
      </c>
      <c r="S147">
        <v>0.16296258344210979</v>
      </c>
      <c r="T147">
        <v>0.1319223947148784</v>
      </c>
      <c r="U147">
        <v>1.261936056337282E-2</v>
      </c>
      <c r="V147">
        <v>5.4330455419489276E-3</v>
      </c>
      <c r="W147">
        <v>9.4681144532209355E-2</v>
      </c>
      <c r="X147">
        <v>9.2739726027397253</v>
      </c>
      <c r="Y147">
        <v>5.98</v>
      </c>
      <c r="Z147" t="s">
        <v>327</v>
      </c>
    </row>
    <row r="148" spans="1:26">
      <c r="A148" t="s">
        <v>329</v>
      </c>
      <c r="B148" t="s">
        <v>328</v>
      </c>
      <c r="C148">
        <v>-0.35</v>
      </c>
      <c r="E148">
        <v>0.11</v>
      </c>
      <c r="F148">
        <v>1.64</v>
      </c>
      <c r="I148">
        <v>0.4</v>
      </c>
      <c r="J148">
        <v>199.505</v>
      </c>
      <c r="K148">
        <v>8.5000000000000006E-2</v>
      </c>
      <c r="L148">
        <v>0.09</v>
      </c>
      <c r="M148">
        <v>9.0000000000000011E-3</v>
      </c>
      <c r="N148">
        <v>166.8</v>
      </c>
      <c r="O148">
        <v>1.3</v>
      </c>
      <c r="P148">
        <v>0.67730621349226128</v>
      </c>
      <c r="Q148">
        <v>5.8613353419078293E-2</v>
      </c>
      <c r="R148">
        <v>4.9013265132393444</v>
      </c>
      <c r="S148">
        <v>0.84917587480788592</v>
      </c>
      <c r="T148">
        <v>3.8199786973687942E-2</v>
      </c>
      <c r="U148">
        <v>4.0024946826533606E-3</v>
      </c>
      <c r="V148">
        <v>6.9607738089328482E-4</v>
      </c>
      <c r="W148">
        <v>0.84830651190680983</v>
      </c>
      <c r="X148">
        <v>6.1205479452054794</v>
      </c>
      <c r="Y148">
        <v>26.6</v>
      </c>
      <c r="Z148" t="s">
        <v>25</v>
      </c>
    </row>
    <row r="149" spans="1:26">
      <c r="A149" t="s">
        <v>331</v>
      </c>
      <c r="B149" t="s">
        <v>330</v>
      </c>
      <c r="C149">
        <v>-7.0000000000000007E-2</v>
      </c>
      <c r="D149">
        <v>-0.06</v>
      </c>
      <c r="E149">
        <v>0.01</v>
      </c>
      <c r="F149">
        <v>1</v>
      </c>
      <c r="G149">
        <v>1.04</v>
      </c>
      <c r="H149">
        <v>1.03</v>
      </c>
      <c r="I149">
        <v>0.08</v>
      </c>
      <c r="J149">
        <v>1600</v>
      </c>
      <c r="K149">
        <v>18</v>
      </c>
      <c r="L149">
        <v>0.47</v>
      </c>
      <c r="M149">
        <v>2.8000000000000001E-2</v>
      </c>
      <c r="N149">
        <v>138.80000000000001</v>
      </c>
      <c r="O149">
        <v>2</v>
      </c>
      <c r="P149">
        <v>2.6518981433243849</v>
      </c>
      <c r="Q149">
        <v>7.5249699177523721E-2</v>
      </c>
      <c r="R149">
        <v>7.1677730189005837</v>
      </c>
      <c r="S149">
        <v>0.42164302537707588</v>
      </c>
      <c r="T149">
        <v>0.1032820319726309</v>
      </c>
      <c r="U149">
        <v>4.9504651110899502E-2</v>
      </c>
      <c r="V149">
        <v>7.3347557563319728E-3</v>
      </c>
      <c r="W149">
        <v>0.40572300106984438</v>
      </c>
      <c r="X149">
        <v>10.08767123287671</v>
      </c>
      <c r="Y149">
        <v>12.2</v>
      </c>
      <c r="Z149" t="s">
        <v>1525</v>
      </c>
    </row>
    <row r="150" spans="1:26">
      <c r="A150" t="s">
        <v>333</v>
      </c>
      <c r="B150" t="s">
        <v>332</v>
      </c>
      <c r="C150">
        <v>0.06</v>
      </c>
      <c r="D150">
        <v>0.1</v>
      </c>
      <c r="E150">
        <v>0.02</v>
      </c>
      <c r="F150">
        <v>1.36</v>
      </c>
      <c r="G150">
        <v>1.35</v>
      </c>
      <c r="H150">
        <v>1.42</v>
      </c>
      <c r="I150">
        <v>0.1</v>
      </c>
      <c r="J150">
        <v>2890</v>
      </c>
      <c r="K150">
        <v>390</v>
      </c>
      <c r="L150">
        <v>0.40200000000000002</v>
      </c>
      <c r="M150">
        <v>5.4000000000000013E-2</v>
      </c>
      <c r="N150">
        <v>142.1</v>
      </c>
      <c r="O150">
        <v>6.9</v>
      </c>
      <c r="P150">
        <v>4.3687165300884132</v>
      </c>
      <c r="Q150">
        <v>0.39682779185564859</v>
      </c>
      <c r="R150">
        <v>11.02543857862493</v>
      </c>
      <c r="S150">
        <v>0.83092665710242397</v>
      </c>
      <c r="T150">
        <v>0.53536612380374371</v>
      </c>
      <c r="U150">
        <v>0.28547395343583448</v>
      </c>
      <c r="V150">
        <v>0.49595398450561973</v>
      </c>
      <c r="W150">
        <v>0.27632678141917111</v>
      </c>
      <c r="X150">
        <v>4.065753424657534</v>
      </c>
      <c r="Y150">
        <v>8.4</v>
      </c>
      <c r="Z150" t="s">
        <v>25</v>
      </c>
    </row>
    <row r="151" spans="1:26">
      <c r="A151" t="s">
        <v>335</v>
      </c>
      <c r="B151" t="s">
        <v>334</v>
      </c>
      <c r="C151">
        <v>0</v>
      </c>
      <c r="D151">
        <v>-0.1</v>
      </c>
      <c r="E151">
        <v>0.01</v>
      </c>
      <c r="F151">
        <v>1.07</v>
      </c>
      <c r="G151">
        <v>1.1299999999999999</v>
      </c>
      <c r="H151">
        <v>1.1599999999999999</v>
      </c>
      <c r="I151">
        <v>0.09</v>
      </c>
      <c r="J151">
        <v>1003</v>
      </c>
      <c r="K151">
        <v>56</v>
      </c>
      <c r="L151">
        <v>0.1</v>
      </c>
      <c r="M151">
        <v>0.01</v>
      </c>
      <c r="N151">
        <v>17.899999999999999</v>
      </c>
      <c r="O151">
        <v>4.5999999999999996</v>
      </c>
      <c r="P151">
        <v>2.0003561885158181</v>
      </c>
      <c r="Q151">
        <v>8.650253972075915E-2</v>
      </c>
      <c r="R151">
        <v>0.90448779796841616</v>
      </c>
      <c r="S151">
        <v>0.23810256274917191</v>
      </c>
      <c r="T151">
        <v>0.23243820506450921</v>
      </c>
      <c r="U151">
        <v>2.8218831135303619E-2</v>
      </c>
      <c r="V151">
        <v>1.683327241150925E-2</v>
      </c>
      <c r="W151">
        <v>3.9820217520622092E-2</v>
      </c>
      <c r="X151">
        <v>12.328767123287671</v>
      </c>
      <c r="Y151">
        <v>9.4</v>
      </c>
      <c r="Z151" t="s">
        <v>292</v>
      </c>
    </row>
    <row r="152" spans="1:26">
      <c r="A152" t="s">
        <v>337</v>
      </c>
      <c r="B152" t="s">
        <v>336</v>
      </c>
      <c r="C152">
        <v>0.03</v>
      </c>
      <c r="E152">
        <v>0.02</v>
      </c>
      <c r="F152">
        <v>0.89</v>
      </c>
      <c r="I152">
        <v>0.06</v>
      </c>
      <c r="J152">
        <v>3630</v>
      </c>
      <c r="K152">
        <v>14.2</v>
      </c>
      <c r="L152">
        <v>0.57200000000000006</v>
      </c>
      <c r="M152">
        <v>1.0999999999999999E-2</v>
      </c>
      <c r="N152">
        <v>158.19999999999999</v>
      </c>
      <c r="O152">
        <v>2.6</v>
      </c>
      <c r="P152">
        <v>4.431697049926357</v>
      </c>
      <c r="Q152">
        <v>0.1011928225580717</v>
      </c>
      <c r="R152">
        <v>9.0085614814870905</v>
      </c>
      <c r="S152">
        <v>0.44361020521098748</v>
      </c>
      <c r="T152">
        <v>0.1480547398980179</v>
      </c>
      <c r="U152">
        <v>8.4245720734222665E-2</v>
      </c>
      <c r="V152">
        <v>9.9267895112805423E-3</v>
      </c>
      <c r="W152">
        <v>0.40948006734032222</v>
      </c>
      <c r="X152">
        <v>13.15068493150685</v>
      </c>
      <c r="Y152">
        <v>7.21</v>
      </c>
      <c r="Z152" t="s">
        <v>115</v>
      </c>
    </row>
    <row r="153" spans="1:26">
      <c r="A153" t="s">
        <v>339</v>
      </c>
      <c r="B153" t="s">
        <v>338</v>
      </c>
      <c r="C153">
        <v>0.13</v>
      </c>
      <c r="D153">
        <v>0.2</v>
      </c>
      <c r="E153">
        <v>0.02</v>
      </c>
      <c r="F153">
        <v>1.17</v>
      </c>
      <c r="G153">
        <v>1.1299999999999999</v>
      </c>
      <c r="H153">
        <v>1.1100000000000001</v>
      </c>
      <c r="I153">
        <v>0.11</v>
      </c>
      <c r="J153">
        <v>1076.4000000000001</v>
      </c>
      <c r="K153">
        <v>2.4</v>
      </c>
      <c r="L153">
        <v>0.1</v>
      </c>
      <c r="M153">
        <v>0.01</v>
      </c>
      <c r="N153">
        <v>115.4</v>
      </c>
      <c r="O153">
        <v>1.1000000000000001</v>
      </c>
      <c r="P153">
        <v>2.1466729209424091</v>
      </c>
      <c r="Q153">
        <v>5.0254246708386047E-2</v>
      </c>
      <c r="R153">
        <v>6.3150509558585943</v>
      </c>
      <c r="S153">
        <v>0.30155766227297959</v>
      </c>
      <c r="T153">
        <v>6.019545971788956E-2</v>
      </c>
      <c r="U153">
        <v>4.4196472753557682E-3</v>
      </c>
      <c r="V153">
        <v>2.9366866424193629E-3</v>
      </c>
      <c r="W153">
        <v>0.29544098039104538</v>
      </c>
      <c r="X153">
        <v>11.115068493150689</v>
      </c>
      <c r="Y153">
        <v>8.1</v>
      </c>
      <c r="Z153" t="s">
        <v>1525</v>
      </c>
    </row>
    <row r="154" spans="1:26">
      <c r="A154" t="s">
        <v>341</v>
      </c>
      <c r="B154" t="s">
        <v>340</v>
      </c>
      <c r="C154">
        <v>0.31</v>
      </c>
      <c r="E154">
        <v>0.02</v>
      </c>
      <c r="F154">
        <v>1.0900000000000001</v>
      </c>
      <c r="I154">
        <v>0.09</v>
      </c>
      <c r="J154">
        <v>48.055999999999997</v>
      </c>
      <c r="K154">
        <v>5.7000000000000002E-2</v>
      </c>
      <c r="L154">
        <v>0.05</v>
      </c>
      <c r="M154">
        <v>0.17</v>
      </c>
      <c r="N154">
        <v>10.9</v>
      </c>
      <c r="O154">
        <v>2</v>
      </c>
      <c r="P154">
        <v>0.26552846701711919</v>
      </c>
      <c r="Q154">
        <v>5.7405672307246419E-3</v>
      </c>
      <c r="R154">
        <v>0.20493909591076401</v>
      </c>
      <c r="S154">
        <v>3.8648737746413801E-2</v>
      </c>
      <c r="T154">
        <v>3.7603503836837443E-2</v>
      </c>
      <c r="U154">
        <v>1.1299900025154911E-3</v>
      </c>
      <c r="V154">
        <v>8.102719373864902E-5</v>
      </c>
      <c r="W154">
        <v>8.8553930331811623E-3</v>
      </c>
      <c r="Y154">
        <v>4.4000000000000004</v>
      </c>
      <c r="Z154" t="s">
        <v>292</v>
      </c>
    </row>
    <row r="155" spans="1:26">
      <c r="A155" t="s">
        <v>343</v>
      </c>
      <c r="B155" t="s">
        <v>342</v>
      </c>
      <c r="C155">
        <v>0.18</v>
      </c>
      <c r="D155">
        <v>0.03</v>
      </c>
      <c r="E155">
        <v>0.02</v>
      </c>
      <c r="F155">
        <v>1.19</v>
      </c>
      <c r="G155">
        <v>1.18</v>
      </c>
      <c r="H155">
        <v>1.18</v>
      </c>
      <c r="I155">
        <v>0.11</v>
      </c>
      <c r="J155">
        <v>10.8985</v>
      </c>
      <c r="K155">
        <v>4.4999999999999997E-3</v>
      </c>
      <c r="L155">
        <v>0.53</v>
      </c>
      <c r="M155">
        <v>0.12</v>
      </c>
      <c r="N155">
        <v>25.1</v>
      </c>
      <c r="O155">
        <v>6.1</v>
      </c>
      <c r="P155">
        <v>0.101705220370175</v>
      </c>
      <c r="Q155">
        <v>2.298593557283732E-3</v>
      </c>
      <c r="R155">
        <v>0.25921219885676888</v>
      </c>
      <c r="S155">
        <v>6.8053807139718453E-2</v>
      </c>
      <c r="T155">
        <v>6.2995793347660936E-2</v>
      </c>
      <c r="U155">
        <v>2.2925734734098872E-2</v>
      </c>
      <c r="V155">
        <v>3.5676313096770497E-5</v>
      </c>
      <c r="W155">
        <v>1.1715805598046049E-2</v>
      </c>
      <c r="Y155">
        <v>12</v>
      </c>
      <c r="Z155" t="s">
        <v>292</v>
      </c>
    </row>
    <row r="156" spans="1:26">
      <c r="A156" t="s">
        <v>345</v>
      </c>
      <c r="B156" t="s">
        <v>344</v>
      </c>
      <c r="C156">
        <v>0.04</v>
      </c>
      <c r="D156">
        <v>0.17</v>
      </c>
      <c r="E156">
        <v>0.06</v>
      </c>
      <c r="F156">
        <v>0.82</v>
      </c>
      <c r="G156">
        <v>0.86</v>
      </c>
      <c r="H156">
        <v>0.85</v>
      </c>
      <c r="I156">
        <v>0.06</v>
      </c>
      <c r="J156">
        <v>1129</v>
      </c>
      <c r="K156">
        <v>7</v>
      </c>
      <c r="L156">
        <v>0.85</v>
      </c>
      <c r="M156">
        <v>0.09</v>
      </c>
      <c r="N156">
        <v>144</v>
      </c>
      <c r="O156">
        <v>188.5</v>
      </c>
      <c r="P156">
        <v>2.0343621905168092</v>
      </c>
      <c r="Q156">
        <v>5.4592922651758198E-2</v>
      </c>
      <c r="R156">
        <v>3.567992261616209</v>
      </c>
      <c r="S156">
        <v>4.7658517209384996</v>
      </c>
      <c r="T156">
        <v>4.6706009813517726</v>
      </c>
      <c r="U156">
        <v>0.92896375099737305</v>
      </c>
      <c r="V156">
        <v>7.3740613614743048E-3</v>
      </c>
      <c r="W156">
        <v>0.18921171084328381</v>
      </c>
      <c r="X156">
        <v>10.328767123287671</v>
      </c>
      <c r="Y156">
        <v>1.5</v>
      </c>
      <c r="Z156" t="s">
        <v>320</v>
      </c>
    </row>
    <row r="157" spans="1:26">
      <c r="A157" t="s">
        <v>347</v>
      </c>
      <c r="B157" t="s">
        <v>346</v>
      </c>
      <c r="D157">
        <v>-0.12</v>
      </c>
      <c r="G157">
        <v>1.01</v>
      </c>
      <c r="H157">
        <v>1</v>
      </c>
      <c r="P157">
        <v>0</v>
      </c>
      <c r="R157">
        <v>0</v>
      </c>
      <c r="T157">
        <v>0</v>
      </c>
      <c r="U157">
        <v>0</v>
      </c>
    </row>
    <row r="158" spans="1:26">
      <c r="A158" t="s">
        <v>349</v>
      </c>
      <c r="B158" t="s">
        <v>348</v>
      </c>
      <c r="C158">
        <v>0.02</v>
      </c>
      <c r="E158">
        <v>0.03</v>
      </c>
      <c r="F158">
        <v>1.8</v>
      </c>
      <c r="I158">
        <v>0.22</v>
      </c>
      <c r="J158">
        <v>443.4</v>
      </c>
      <c r="K158">
        <v>4.2</v>
      </c>
      <c r="L158">
        <v>0.1</v>
      </c>
      <c r="M158">
        <v>0.05</v>
      </c>
      <c r="N158">
        <v>45.2</v>
      </c>
      <c r="O158">
        <v>1.7</v>
      </c>
      <c r="P158">
        <v>1.4533035281141811</v>
      </c>
      <c r="Q158">
        <v>3.3873094586878767E-2</v>
      </c>
      <c r="R158">
        <v>2.7591744668195788</v>
      </c>
      <c r="S158">
        <v>0.1619305720597661</v>
      </c>
      <c r="T158">
        <v>0.10377426092020541</v>
      </c>
      <c r="U158">
        <v>6.915224227617995E-3</v>
      </c>
      <c r="V158">
        <v>8.7118724707880308E-3</v>
      </c>
      <c r="W158">
        <v>0.1238091106906221</v>
      </c>
      <c r="X158">
        <v>4.0767123287671234</v>
      </c>
      <c r="Y158">
        <v>5.0999999999999996</v>
      </c>
      <c r="Z158" t="s">
        <v>25</v>
      </c>
    </row>
    <row r="159" spans="1:26">
      <c r="A159" t="s">
        <v>351</v>
      </c>
      <c r="B159" t="s">
        <v>350</v>
      </c>
      <c r="C159">
        <v>0.22</v>
      </c>
      <c r="D159">
        <v>0.2</v>
      </c>
      <c r="E159">
        <v>0.04</v>
      </c>
      <c r="F159">
        <v>1.01</v>
      </c>
      <c r="G159">
        <v>0.96</v>
      </c>
      <c r="H159">
        <v>0.94</v>
      </c>
      <c r="I159">
        <v>0.09</v>
      </c>
      <c r="J159">
        <v>395.4</v>
      </c>
      <c r="K159">
        <v>2.5</v>
      </c>
      <c r="L159">
        <v>7.0000000000000007E-2</v>
      </c>
      <c r="M159">
        <v>0.04</v>
      </c>
      <c r="N159">
        <v>37.270000000000003</v>
      </c>
      <c r="O159">
        <v>1.0723499999999999</v>
      </c>
      <c r="P159">
        <v>1.053146996408701</v>
      </c>
      <c r="Q159">
        <v>2.8104122699300391E-2</v>
      </c>
      <c r="R159">
        <v>1.3335634857751399</v>
      </c>
      <c r="S159">
        <v>8.0908689359937613E-2</v>
      </c>
      <c r="T159">
        <v>3.8369916929728243E-2</v>
      </c>
      <c r="U159">
        <v>3.869680963442354E-3</v>
      </c>
      <c r="V159">
        <v>6.7456279948751165E-4</v>
      </c>
      <c r="W159">
        <v>7.1123385908007472E-2</v>
      </c>
      <c r="X159">
        <v>7.8082191780821919</v>
      </c>
      <c r="Y159">
        <v>4.02867</v>
      </c>
      <c r="Z159" t="s">
        <v>1525</v>
      </c>
    </row>
    <row r="160" spans="1:26">
      <c r="A160" t="s">
        <v>351</v>
      </c>
      <c r="B160" t="s">
        <v>352</v>
      </c>
      <c r="C160">
        <v>0.22</v>
      </c>
      <c r="D160">
        <v>0.2</v>
      </c>
      <c r="E160">
        <v>0.04</v>
      </c>
      <c r="F160">
        <v>1.01</v>
      </c>
      <c r="G160">
        <v>0.96</v>
      </c>
      <c r="H160">
        <v>0.94</v>
      </c>
      <c r="I160">
        <v>0.09</v>
      </c>
      <c r="J160">
        <v>1605.8</v>
      </c>
      <c r="K160">
        <v>88</v>
      </c>
      <c r="L160">
        <v>0.25</v>
      </c>
      <c r="M160">
        <v>7.0000000000000007E-2</v>
      </c>
      <c r="N160">
        <v>18.897099999999998</v>
      </c>
      <c r="O160">
        <v>0.72261500000000001</v>
      </c>
      <c r="P160">
        <v>2.767432452003268</v>
      </c>
      <c r="Q160">
        <v>7.8337956656500993E-2</v>
      </c>
      <c r="R160">
        <v>1.0631254885604959</v>
      </c>
      <c r="S160">
        <v>7.1042319178785382E-2</v>
      </c>
      <c r="T160">
        <v>4.0653350245071621E-2</v>
      </c>
      <c r="U160">
        <v>1.2407338861007989E-2</v>
      </c>
      <c r="V160">
        <v>5.0478922062100213E-3</v>
      </c>
      <c r="W160">
        <v>5.6700026056559778E-2</v>
      </c>
      <c r="X160">
        <v>7.8082191780821919</v>
      </c>
      <c r="Y160">
        <v>4.02867</v>
      </c>
      <c r="Z160" t="s">
        <v>1525</v>
      </c>
    </row>
    <row r="161" spans="1:26">
      <c r="A161" t="s">
        <v>354</v>
      </c>
      <c r="B161" t="s">
        <v>353</v>
      </c>
      <c r="C161">
        <v>0.1</v>
      </c>
      <c r="E161">
        <v>0.05</v>
      </c>
      <c r="F161">
        <v>1.03</v>
      </c>
      <c r="I161">
        <v>0.1</v>
      </c>
      <c r="J161">
        <v>68.27</v>
      </c>
      <c r="K161">
        <v>0.13</v>
      </c>
      <c r="L161">
        <v>0.12</v>
      </c>
      <c r="M161">
        <v>0.04</v>
      </c>
      <c r="N161">
        <v>38.200000000000003</v>
      </c>
      <c r="O161">
        <v>1.6</v>
      </c>
      <c r="P161">
        <v>0.32922394616882789</v>
      </c>
      <c r="Q161">
        <v>9.6920725902588656E-3</v>
      </c>
      <c r="R161">
        <v>0.77256307737513419</v>
      </c>
      <c r="S161">
        <v>5.5917059580233103E-2</v>
      </c>
      <c r="T161">
        <v>3.2358662926707193E-2</v>
      </c>
      <c r="U161">
        <v>3.762482519684095E-3</v>
      </c>
      <c r="V161">
        <v>4.9037254069023682E-4</v>
      </c>
      <c r="W161">
        <v>4.5444886904419647E-2</v>
      </c>
      <c r="X161">
        <v>3.0684931506849309</v>
      </c>
      <c r="Y161">
        <v>7.7</v>
      </c>
      <c r="Z161" t="s">
        <v>355</v>
      </c>
    </row>
    <row r="162" spans="1:26">
      <c r="A162" t="s">
        <v>357</v>
      </c>
      <c r="B162" t="s">
        <v>356</v>
      </c>
      <c r="C162">
        <v>0.1</v>
      </c>
      <c r="D162">
        <v>0.08</v>
      </c>
      <c r="E162">
        <v>0.01</v>
      </c>
      <c r="F162">
        <v>1.06</v>
      </c>
      <c r="G162">
        <v>1.04</v>
      </c>
      <c r="H162">
        <v>1.01</v>
      </c>
      <c r="I162">
        <v>0.09</v>
      </c>
      <c r="J162">
        <v>7.8543000000000003</v>
      </c>
      <c r="K162">
        <v>8.9999999999999998E-4</v>
      </c>
      <c r="L162">
        <v>0.25</v>
      </c>
      <c r="M162">
        <v>0.08</v>
      </c>
      <c r="N162">
        <v>5.6</v>
      </c>
      <c r="O162">
        <v>0.5</v>
      </c>
      <c r="P162">
        <v>7.8882082776829926E-2</v>
      </c>
      <c r="Q162">
        <v>1.736408504500855E-3</v>
      </c>
      <c r="R162">
        <v>5.5117590823809563E-2</v>
      </c>
      <c r="S162">
        <v>5.6115191377110983E-3</v>
      </c>
      <c r="T162">
        <v>4.9212134664115689E-3</v>
      </c>
      <c r="U162">
        <v>1.1758419375746041E-3</v>
      </c>
      <c r="V162">
        <v>2.105251549742545E-6</v>
      </c>
      <c r="W162">
        <v>2.4265606023060821E-3</v>
      </c>
      <c r="X162">
        <v>7.5</v>
      </c>
      <c r="Y162">
        <v>6</v>
      </c>
      <c r="Z162" t="s">
        <v>109</v>
      </c>
    </row>
    <row r="163" spans="1:26">
      <c r="A163" t="s">
        <v>357</v>
      </c>
      <c r="B163" t="s">
        <v>358</v>
      </c>
      <c r="C163">
        <v>0.1</v>
      </c>
      <c r="D163">
        <v>0.08</v>
      </c>
      <c r="E163">
        <v>0.01</v>
      </c>
      <c r="F163">
        <v>1.06</v>
      </c>
      <c r="G163">
        <v>1.04</v>
      </c>
      <c r="H163">
        <v>1.01</v>
      </c>
      <c r="I163">
        <v>0.09</v>
      </c>
      <c r="J163">
        <v>30.93</v>
      </c>
      <c r="K163">
        <v>0.02</v>
      </c>
      <c r="L163">
        <v>0.15</v>
      </c>
      <c r="M163">
        <v>0.09</v>
      </c>
      <c r="N163">
        <v>4.9000000000000004</v>
      </c>
      <c r="O163">
        <v>0.4</v>
      </c>
      <c r="P163">
        <v>0.1967100998282815</v>
      </c>
      <c r="Q163">
        <v>4.3309267734491161E-3</v>
      </c>
      <c r="R163">
        <v>7.7766968401206699E-2</v>
      </c>
      <c r="S163">
        <v>7.2922395856013433E-3</v>
      </c>
      <c r="T163">
        <v>6.3483239511189131E-3</v>
      </c>
      <c r="U163">
        <v>1.074019512446333E-3</v>
      </c>
      <c r="V163">
        <v>1.6761928742581458E-5</v>
      </c>
      <c r="W163">
        <v>3.4237030113738812E-3</v>
      </c>
      <c r="X163">
        <v>7.5</v>
      </c>
      <c r="Y163">
        <v>6</v>
      </c>
      <c r="Z163" t="s">
        <v>109</v>
      </c>
    </row>
    <row r="164" spans="1:26">
      <c r="A164" t="s">
        <v>360</v>
      </c>
      <c r="B164" t="s">
        <v>359</v>
      </c>
      <c r="C164">
        <v>0.26</v>
      </c>
      <c r="D164">
        <v>0.17</v>
      </c>
      <c r="E164">
        <v>0.02</v>
      </c>
      <c r="F164">
        <v>1.1499999999999999</v>
      </c>
      <c r="G164">
        <v>1.06</v>
      </c>
      <c r="H164">
        <v>1.01</v>
      </c>
      <c r="I164">
        <v>0.1</v>
      </c>
      <c r="J164">
        <v>5.2392099999999999</v>
      </c>
      <c r="K164">
        <v>9.35533E-4</v>
      </c>
      <c r="L164">
        <v>4.5100000000000001E-2</v>
      </c>
      <c r="M164">
        <v>0.23799999999999999</v>
      </c>
      <c r="N164">
        <v>28.49</v>
      </c>
      <c r="O164">
        <v>1.1200000000000001</v>
      </c>
      <c r="P164">
        <v>6.2064740623911652E-2</v>
      </c>
      <c r="Q164">
        <v>1.4268630453939501E-3</v>
      </c>
      <c r="R164">
        <v>0.26666757838784649</v>
      </c>
      <c r="S164">
        <v>1.350475322932067E-2</v>
      </c>
      <c r="T164">
        <v>5.6537295771274887E-3</v>
      </c>
      <c r="U164">
        <v>3.0128050218654941E-4</v>
      </c>
      <c r="V164">
        <v>3.3927172822881239E-5</v>
      </c>
      <c r="W164">
        <v>1.22605783166826E-2</v>
      </c>
      <c r="X164">
        <v>1.468493150684931</v>
      </c>
      <c r="Y164">
        <v>2.7376100000000001</v>
      </c>
      <c r="Z164" t="s">
        <v>1525</v>
      </c>
    </row>
    <row r="165" spans="1:26">
      <c r="A165" t="s">
        <v>362</v>
      </c>
      <c r="B165" t="s">
        <v>361</v>
      </c>
      <c r="C165">
        <v>0.14000000000000001</v>
      </c>
      <c r="E165">
        <v>0.05</v>
      </c>
      <c r="F165">
        <v>2.27</v>
      </c>
      <c r="I165">
        <v>0.65</v>
      </c>
      <c r="J165">
        <v>882.6</v>
      </c>
      <c r="K165">
        <v>21.5</v>
      </c>
      <c r="L165">
        <v>0.26</v>
      </c>
      <c r="M165">
        <v>0.1</v>
      </c>
      <c r="O165">
        <v>0.11</v>
      </c>
      <c r="P165">
        <v>2.303365200284242</v>
      </c>
      <c r="Q165">
        <v>0.14807419817253009</v>
      </c>
      <c r="R165">
        <v>0</v>
      </c>
      <c r="S165">
        <v>8.1926198848865858E-3</v>
      </c>
      <c r="T165">
        <v>8.1926198848865858E-3</v>
      </c>
      <c r="U165">
        <v>0</v>
      </c>
      <c r="V165">
        <v>0</v>
      </c>
      <c r="W165">
        <v>0</v>
      </c>
      <c r="X165">
        <v>4.6575342465753424</v>
      </c>
      <c r="Y165">
        <v>44.6</v>
      </c>
      <c r="Z165" t="s">
        <v>25</v>
      </c>
    </row>
    <row r="166" spans="1:26">
      <c r="A166" t="s">
        <v>362</v>
      </c>
      <c r="B166" t="s">
        <v>363</v>
      </c>
      <c r="C166">
        <v>0.14000000000000001</v>
      </c>
      <c r="E166">
        <v>0.05</v>
      </c>
      <c r="F166">
        <v>2.27</v>
      </c>
      <c r="I166">
        <v>0.65</v>
      </c>
      <c r="J166">
        <v>130</v>
      </c>
      <c r="K166">
        <v>0.9</v>
      </c>
      <c r="L166">
        <v>0.44</v>
      </c>
      <c r="M166">
        <v>0.2</v>
      </c>
      <c r="O166">
        <v>0.11</v>
      </c>
      <c r="P166">
        <v>0.64241511986956923</v>
      </c>
      <c r="Q166">
        <v>4.0068687198127888E-2</v>
      </c>
      <c r="R166">
        <v>0</v>
      </c>
      <c r="S166">
        <v>4.0236797632257574E-3</v>
      </c>
      <c r="T166">
        <v>4.0236797632257574E-3</v>
      </c>
      <c r="U166">
        <v>0</v>
      </c>
      <c r="V166">
        <v>0</v>
      </c>
      <c r="W166">
        <v>0</v>
      </c>
      <c r="X166">
        <v>4.6575342465753424</v>
      </c>
      <c r="Y166">
        <v>44.6</v>
      </c>
      <c r="Z166" t="s">
        <v>25</v>
      </c>
    </row>
    <row r="167" spans="1:26">
      <c r="A167" t="s">
        <v>365</v>
      </c>
      <c r="B167" t="s">
        <v>364</v>
      </c>
      <c r="D167">
        <v>0.03</v>
      </c>
      <c r="G167">
        <v>0.81</v>
      </c>
      <c r="H167">
        <v>0.78</v>
      </c>
      <c r="J167">
        <v>271.16500000000002</v>
      </c>
      <c r="K167">
        <v>0.47199999999999998</v>
      </c>
      <c r="L167">
        <v>0.78400000000000003</v>
      </c>
      <c r="M167">
        <v>0.01</v>
      </c>
      <c r="P167">
        <v>0</v>
      </c>
      <c r="R167">
        <v>0</v>
      </c>
      <c r="T167">
        <v>0</v>
      </c>
      <c r="U167">
        <v>0</v>
      </c>
      <c r="V167">
        <v>0</v>
      </c>
    </row>
    <row r="168" spans="1:26">
      <c r="A168" t="s">
        <v>367</v>
      </c>
      <c r="B168" t="s">
        <v>366</v>
      </c>
      <c r="C168">
        <v>-0.43</v>
      </c>
      <c r="D168">
        <v>-0.38</v>
      </c>
      <c r="E168">
        <v>0.02</v>
      </c>
      <c r="F168">
        <v>0.81</v>
      </c>
      <c r="G168">
        <v>0.89</v>
      </c>
      <c r="H168">
        <v>0.85</v>
      </c>
      <c r="I168">
        <v>0.05</v>
      </c>
      <c r="J168">
        <v>1143</v>
      </c>
      <c r="K168">
        <v>14</v>
      </c>
      <c r="L168">
        <v>0.2</v>
      </c>
      <c r="M168">
        <v>0.01</v>
      </c>
      <c r="N168">
        <v>159.30000000000001</v>
      </c>
      <c r="O168">
        <v>2.2999999999999998</v>
      </c>
      <c r="P168">
        <v>1.9870047545002081</v>
      </c>
      <c r="Q168">
        <v>5.2257763193379818E-2</v>
      </c>
      <c r="R168">
        <v>6.9178363337757842</v>
      </c>
      <c r="S168">
        <v>0.36141774879603478</v>
      </c>
      <c r="T168">
        <v>9.9880876131100443E-2</v>
      </c>
      <c r="U168">
        <v>1.441215902869955E-2</v>
      </c>
      <c r="V168">
        <v>2.8244301158606318E-2</v>
      </c>
      <c r="W168">
        <v>0.3458918166887891</v>
      </c>
      <c r="X168">
        <v>3.6328767123287671</v>
      </c>
      <c r="Y168">
        <v>4.7</v>
      </c>
      <c r="Z168" t="s">
        <v>292</v>
      </c>
    </row>
    <row r="169" spans="1:26">
      <c r="A169" t="s">
        <v>369</v>
      </c>
      <c r="B169" t="s">
        <v>368</v>
      </c>
      <c r="C169">
        <v>7.0000000000000007E-2</v>
      </c>
      <c r="E169">
        <v>0.04</v>
      </c>
      <c r="F169">
        <v>1.66</v>
      </c>
      <c r="I169">
        <v>0.17</v>
      </c>
      <c r="J169">
        <v>1056.4000000000001</v>
      </c>
      <c r="K169">
        <v>14.3</v>
      </c>
      <c r="L169">
        <v>0.26</v>
      </c>
      <c r="M169">
        <v>0.1</v>
      </c>
      <c r="N169">
        <v>59</v>
      </c>
      <c r="O169">
        <v>3</v>
      </c>
      <c r="P169">
        <v>2.5329362652005218</v>
      </c>
      <c r="Q169">
        <v>3.8086772497180899E-2</v>
      </c>
      <c r="R169">
        <v>4.4395666885718787</v>
      </c>
      <c r="S169">
        <v>0.27944738495719729</v>
      </c>
      <c r="T169">
        <v>0.22574067907992601</v>
      </c>
      <c r="U169">
        <v>0.12379744090826771</v>
      </c>
      <c r="V169">
        <v>2.0032122821714571E-2</v>
      </c>
      <c r="W169">
        <v>0.10679370041238199</v>
      </c>
      <c r="X169">
        <v>10.41095890410959</v>
      </c>
      <c r="Y169">
        <v>14.7</v>
      </c>
      <c r="Z169" t="s">
        <v>370</v>
      </c>
    </row>
    <row r="170" spans="1:26">
      <c r="A170" t="s">
        <v>372</v>
      </c>
      <c r="B170" t="s">
        <v>371</v>
      </c>
      <c r="D170">
        <v>-0.33</v>
      </c>
      <c r="G170">
        <v>0.82</v>
      </c>
      <c r="H170">
        <v>0.81</v>
      </c>
      <c r="J170">
        <v>103.258</v>
      </c>
      <c r="K170">
        <v>0.03</v>
      </c>
      <c r="L170">
        <v>0.13900000000000001</v>
      </c>
      <c r="M170">
        <v>0.01</v>
      </c>
      <c r="P170">
        <v>0</v>
      </c>
      <c r="R170">
        <v>0</v>
      </c>
      <c r="T170">
        <v>0</v>
      </c>
      <c r="U170">
        <v>0</v>
      </c>
      <c r="V170">
        <v>0</v>
      </c>
    </row>
    <row r="171" spans="1:26">
      <c r="A171" t="s">
        <v>374</v>
      </c>
      <c r="B171" t="s">
        <v>373</v>
      </c>
      <c r="C171">
        <v>0.25</v>
      </c>
      <c r="D171">
        <v>0.09</v>
      </c>
      <c r="E171">
        <v>0.03</v>
      </c>
      <c r="F171">
        <v>1.38</v>
      </c>
      <c r="G171">
        <v>1.39</v>
      </c>
      <c r="H171">
        <v>1.4</v>
      </c>
      <c r="I171">
        <v>0.09</v>
      </c>
      <c r="J171">
        <v>323.39999999999998</v>
      </c>
      <c r="K171">
        <v>0.8</v>
      </c>
      <c r="L171">
        <v>0.36</v>
      </c>
      <c r="M171">
        <v>0.03</v>
      </c>
      <c r="N171">
        <v>76.099999999999994</v>
      </c>
      <c r="O171">
        <v>2.9</v>
      </c>
      <c r="P171">
        <v>1.034438013548431</v>
      </c>
      <c r="Q171">
        <v>2.207533387638989E-2</v>
      </c>
      <c r="R171">
        <v>3.0142573885916462</v>
      </c>
      <c r="S171">
        <v>0.1762146190688556</v>
      </c>
      <c r="T171">
        <v>0.1148665759121652</v>
      </c>
      <c r="U171">
        <v>3.7401171641532373E-2</v>
      </c>
      <c r="V171">
        <v>2.4854730064660041E-3</v>
      </c>
      <c r="W171">
        <v>0.1282662718549637</v>
      </c>
      <c r="X171">
        <v>9.1999999999999993</v>
      </c>
      <c r="Y171">
        <v>24.5</v>
      </c>
      <c r="Z171" t="s">
        <v>1525</v>
      </c>
    </row>
    <row r="172" spans="1:26">
      <c r="A172" t="s">
        <v>374</v>
      </c>
      <c r="B172" t="s">
        <v>376</v>
      </c>
      <c r="C172">
        <v>0.25</v>
      </c>
      <c r="D172">
        <v>0.09</v>
      </c>
      <c r="E172">
        <v>0.03</v>
      </c>
      <c r="F172">
        <v>1.38</v>
      </c>
      <c r="G172">
        <v>1.39</v>
      </c>
      <c r="H172">
        <v>1.4</v>
      </c>
      <c r="I172">
        <v>0.09</v>
      </c>
      <c r="J172">
        <v>3264.7</v>
      </c>
      <c r="K172">
        <v>134</v>
      </c>
      <c r="L172">
        <v>0.18</v>
      </c>
      <c r="M172">
        <v>0.04</v>
      </c>
      <c r="N172">
        <v>76.7</v>
      </c>
      <c r="O172">
        <v>2.4</v>
      </c>
      <c r="P172">
        <v>4.8317743880370854</v>
      </c>
      <c r="Q172">
        <v>0.16771243225995899</v>
      </c>
      <c r="R172">
        <v>6.9227813954438613</v>
      </c>
      <c r="S172">
        <v>0.38127388951024299</v>
      </c>
      <c r="T172">
        <v>0.2166189745640843</v>
      </c>
      <c r="U172">
        <v>5.1513048829263948E-2</v>
      </c>
      <c r="V172">
        <v>9.4927511604753018E-2</v>
      </c>
      <c r="W172">
        <v>0.29458644235931331</v>
      </c>
      <c r="X172">
        <v>9.1999999999999993</v>
      </c>
      <c r="Y172">
        <v>24.5</v>
      </c>
      <c r="Z172" t="s">
        <v>1525</v>
      </c>
    </row>
    <row r="173" spans="1:26">
      <c r="A173" t="s">
        <v>378</v>
      </c>
      <c r="B173" t="s">
        <v>377</v>
      </c>
      <c r="C173">
        <v>-0.24</v>
      </c>
      <c r="E173">
        <v>0.06</v>
      </c>
      <c r="F173">
        <v>0.89</v>
      </c>
      <c r="I173">
        <v>0.27</v>
      </c>
      <c r="J173">
        <v>663.2</v>
      </c>
      <c r="K173">
        <v>7.9</v>
      </c>
      <c r="L173">
        <v>0.14000000000000001</v>
      </c>
      <c r="M173">
        <v>0.08</v>
      </c>
      <c r="N173">
        <v>12.2</v>
      </c>
      <c r="O173">
        <v>1.1000000000000001</v>
      </c>
      <c r="P173">
        <v>1.2453355639894521</v>
      </c>
      <c r="Q173">
        <v>3.6832173262252972E-2</v>
      </c>
      <c r="R173">
        <v>0.3624574697781936</v>
      </c>
      <c r="S173">
        <v>3.8907295889209693E-2</v>
      </c>
      <c r="T173">
        <v>3.2680591537378123E-2</v>
      </c>
      <c r="U173">
        <v>4.1406810092980079E-3</v>
      </c>
      <c r="V173">
        <v>1.4391907977722811E-3</v>
      </c>
      <c r="W173">
        <v>2.065284728080875E-2</v>
      </c>
      <c r="X173">
        <v>10.331506849315071</v>
      </c>
      <c r="Y173">
        <v>1.8</v>
      </c>
      <c r="Z173" t="s">
        <v>106</v>
      </c>
    </row>
    <row r="174" spans="1:26">
      <c r="A174" t="s">
        <v>378</v>
      </c>
      <c r="B174" t="s">
        <v>379</v>
      </c>
      <c r="C174">
        <v>-0.24</v>
      </c>
      <c r="E174">
        <v>0.06</v>
      </c>
      <c r="F174">
        <v>0.89</v>
      </c>
      <c r="I174">
        <v>0.27</v>
      </c>
      <c r="J174">
        <v>1818</v>
      </c>
      <c r="K174">
        <v>25</v>
      </c>
      <c r="L174">
        <v>0.2</v>
      </c>
      <c r="M174">
        <v>0.04</v>
      </c>
      <c r="N174">
        <v>22.6</v>
      </c>
      <c r="O174">
        <v>0.8</v>
      </c>
      <c r="P174">
        <v>2.439229319753625</v>
      </c>
      <c r="Q174">
        <v>7.2603181067336583E-2</v>
      </c>
      <c r="R174">
        <v>0.92987109645378574</v>
      </c>
      <c r="S174">
        <v>6.298304266011133E-2</v>
      </c>
      <c r="T174">
        <v>3.2915791024912773E-2</v>
      </c>
      <c r="U174">
        <v>7.7489258037815503E-3</v>
      </c>
      <c r="V174">
        <v>4.0065953000850713E-3</v>
      </c>
      <c r="W174">
        <v>5.298410806004477E-2</v>
      </c>
      <c r="X174">
        <v>10.331506849315071</v>
      </c>
      <c r="Y174">
        <v>1.8</v>
      </c>
      <c r="Z174" t="s">
        <v>106</v>
      </c>
    </row>
    <row r="175" spans="1:26">
      <c r="A175" t="s">
        <v>381</v>
      </c>
      <c r="B175" t="s">
        <v>380</v>
      </c>
      <c r="C175">
        <v>0.13</v>
      </c>
      <c r="E175">
        <v>0.08</v>
      </c>
      <c r="F175">
        <v>3.37</v>
      </c>
      <c r="I175">
        <v>0.49</v>
      </c>
      <c r="J175">
        <v>610.20000000000005</v>
      </c>
      <c r="K175">
        <v>3.8</v>
      </c>
      <c r="L175">
        <v>0.28000000000000003</v>
      </c>
      <c r="M175">
        <v>0.12</v>
      </c>
      <c r="N175">
        <v>120</v>
      </c>
      <c r="O175">
        <v>9</v>
      </c>
      <c r="P175">
        <v>1.608847878025861</v>
      </c>
      <c r="Q175">
        <v>6.5129228877360237E-2</v>
      </c>
      <c r="R175">
        <v>6.2701444824061561</v>
      </c>
      <c r="S175">
        <v>0.72703165945361237</v>
      </c>
      <c r="T175">
        <v>0.47026083618046183</v>
      </c>
      <c r="U175">
        <v>0.2285990175877245</v>
      </c>
      <c r="V175">
        <v>1.3015704705093089E-2</v>
      </c>
      <c r="W175">
        <v>0.50497807911995884</v>
      </c>
      <c r="X175">
        <v>10.95890410958904</v>
      </c>
      <c r="Y175">
        <v>39.299999999999997</v>
      </c>
      <c r="Z175" t="s">
        <v>370</v>
      </c>
    </row>
    <row r="176" spans="1:26">
      <c r="A176" t="s">
        <v>383</v>
      </c>
      <c r="B176" t="s">
        <v>382</v>
      </c>
      <c r="C176">
        <v>-0.09</v>
      </c>
      <c r="E176">
        <v>0.01</v>
      </c>
      <c r="F176">
        <v>0.74</v>
      </c>
      <c r="I176">
        <v>0.04</v>
      </c>
      <c r="J176">
        <v>937</v>
      </c>
      <c r="K176">
        <v>15.6</v>
      </c>
      <c r="L176">
        <v>0.23</v>
      </c>
      <c r="M176">
        <v>0.03</v>
      </c>
      <c r="N176">
        <v>34.299999999999997</v>
      </c>
      <c r="O176">
        <v>1.6</v>
      </c>
      <c r="P176">
        <v>1.696646155531724</v>
      </c>
      <c r="Q176">
        <v>4.9566167679178583E-2</v>
      </c>
      <c r="R176">
        <v>1.314855359496776</v>
      </c>
      <c r="S176">
        <v>9.4647982002144013E-2</v>
      </c>
      <c r="T176">
        <v>6.1334360792852517E-2</v>
      </c>
      <c r="U176">
        <v>9.5792439874646321E-3</v>
      </c>
      <c r="V176">
        <v>7.2915087943565661E-3</v>
      </c>
      <c r="W176">
        <v>7.1073262675501375E-2</v>
      </c>
      <c r="X176">
        <v>4.2</v>
      </c>
      <c r="Y176">
        <v>10.199999999999999</v>
      </c>
      <c r="Z176" t="s">
        <v>100</v>
      </c>
    </row>
    <row r="177" spans="1:26">
      <c r="A177" t="s">
        <v>385</v>
      </c>
      <c r="B177" t="s">
        <v>384</v>
      </c>
      <c r="C177">
        <v>0.19</v>
      </c>
      <c r="E177">
        <v>0.01</v>
      </c>
      <c r="F177">
        <v>1.26</v>
      </c>
      <c r="I177">
        <v>0.12</v>
      </c>
      <c r="J177">
        <v>3827</v>
      </c>
      <c r="K177">
        <v>105</v>
      </c>
      <c r="L177">
        <v>0.25</v>
      </c>
      <c r="M177">
        <v>0.08</v>
      </c>
      <c r="N177">
        <v>5.52</v>
      </c>
      <c r="O177">
        <v>0.4</v>
      </c>
      <c r="P177">
        <v>5.1740892235679112</v>
      </c>
      <c r="Q177">
        <v>0.14473396758130161</v>
      </c>
      <c r="R177">
        <v>0.47973498330670628</v>
      </c>
      <c r="S177">
        <v>4.1771153264246109E-2</v>
      </c>
      <c r="T177">
        <v>3.4763404587442488E-2</v>
      </c>
      <c r="U177">
        <v>1.023434631054307E-2</v>
      </c>
      <c r="V177">
        <v>4.3874377882766524E-3</v>
      </c>
      <c r="W177">
        <v>2.030624267964894E-2</v>
      </c>
      <c r="X177">
        <v>15.44109589041096</v>
      </c>
      <c r="Y177">
        <v>3.9</v>
      </c>
      <c r="Z177" t="s">
        <v>292</v>
      </c>
    </row>
    <row r="178" spans="1:26">
      <c r="A178" t="s">
        <v>387</v>
      </c>
      <c r="B178" t="s">
        <v>386</v>
      </c>
      <c r="C178">
        <v>-0.28000000000000003</v>
      </c>
      <c r="D178">
        <v>-0.33</v>
      </c>
      <c r="E178">
        <v>0.01</v>
      </c>
      <c r="F178">
        <v>1.01</v>
      </c>
      <c r="G178">
        <v>1.02</v>
      </c>
      <c r="H178">
        <v>1</v>
      </c>
      <c r="I178">
        <v>0.08</v>
      </c>
      <c r="J178">
        <v>1135</v>
      </c>
      <c r="K178">
        <v>9</v>
      </c>
      <c r="L178">
        <v>0.32</v>
      </c>
      <c r="M178">
        <v>0.18</v>
      </c>
      <c r="N178">
        <v>18.8</v>
      </c>
      <c r="O178">
        <v>1.3</v>
      </c>
      <c r="P178">
        <v>2.104076621488868</v>
      </c>
      <c r="Q178">
        <v>5.2602962576273359E-2</v>
      </c>
      <c r="R178">
        <v>0.94519409007040067</v>
      </c>
      <c r="S178">
        <v>7.9468131660916583E-2</v>
      </c>
      <c r="T178">
        <v>6.5359165802740468E-2</v>
      </c>
      <c r="U178">
        <v>8.9306753213332958E-3</v>
      </c>
      <c r="V178">
        <v>4.2423433127037752E-3</v>
      </c>
      <c r="W178">
        <v>4.4109057536618701E-2</v>
      </c>
      <c r="X178">
        <v>5.5452054794520551</v>
      </c>
      <c r="Y178">
        <v>4.9000000000000004</v>
      </c>
      <c r="Z178" t="s">
        <v>292</v>
      </c>
    </row>
    <row r="179" spans="1:26">
      <c r="A179" t="s">
        <v>389</v>
      </c>
      <c r="B179" t="s">
        <v>388</v>
      </c>
      <c r="C179">
        <v>-0.65</v>
      </c>
      <c r="D179">
        <v>-0.74</v>
      </c>
      <c r="E179">
        <v>0.02</v>
      </c>
      <c r="F179">
        <v>0.87</v>
      </c>
      <c r="G179">
        <v>0.87</v>
      </c>
      <c r="H179">
        <v>0.88</v>
      </c>
      <c r="I179">
        <v>0.06</v>
      </c>
      <c r="J179">
        <v>83.915099999999995</v>
      </c>
      <c r="K179">
        <v>3.0000000000000001E-3</v>
      </c>
      <c r="L179">
        <v>0.33539999999999998</v>
      </c>
      <c r="M179">
        <v>4.7999999999999996E-3</v>
      </c>
      <c r="N179">
        <v>612.48</v>
      </c>
      <c r="O179">
        <v>3.52</v>
      </c>
      <c r="P179">
        <v>0.360989721923965</v>
      </c>
      <c r="Q179">
        <v>8.1121331450779346E-3</v>
      </c>
      <c r="R179">
        <v>11.49726739516781</v>
      </c>
      <c r="S179">
        <v>0.5213560240899644</v>
      </c>
      <c r="T179">
        <v>6.6076249397516121E-2</v>
      </c>
      <c r="U179">
        <v>2.0855817544829909E-2</v>
      </c>
      <c r="V179">
        <v>1.3701070957631949E-4</v>
      </c>
      <c r="W179">
        <v>0.51673111888394629</v>
      </c>
      <c r="X179">
        <v>18.904109589041099</v>
      </c>
      <c r="Y179">
        <v>27.42</v>
      </c>
      <c r="Z179" t="s">
        <v>1525</v>
      </c>
    </row>
    <row r="180" spans="1:26">
      <c r="A180" t="s">
        <v>391</v>
      </c>
      <c r="B180" t="s">
        <v>390</v>
      </c>
      <c r="C180">
        <v>0.03</v>
      </c>
      <c r="D180">
        <v>0.22</v>
      </c>
      <c r="E180">
        <v>0.04</v>
      </c>
      <c r="F180">
        <v>0.82</v>
      </c>
      <c r="G180">
        <v>0.86</v>
      </c>
      <c r="H180">
        <v>0.83</v>
      </c>
      <c r="I180">
        <v>0.06</v>
      </c>
      <c r="J180">
        <v>493.7</v>
      </c>
      <c r="K180">
        <v>1.8</v>
      </c>
      <c r="L180">
        <v>0.14399999999999999</v>
      </c>
      <c r="M180">
        <v>3.2000000000000001E-2</v>
      </c>
      <c r="N180">
        <v>31.9</v>
      </c>
      <c r="O180">
        <v>0.9</v>
      </c>
      <c r="P180">
        <v>1.1400971187719511</v>
      </c>
      <c r="Q180">
        <v>3.2959007736765973E-2</v>
      </c>
      <c r="R180">
        <v>1.0664204267420621</v>
      </c>
      <c r="S180">
        <v>6.8607222836539292E-2</v>
      </c>
      <c r="T180">
        <v>3.0087096679243121E-2</v>
      </c>
      <c r="U180">
        <v>5.0181210852511867E-3</v>
      </c>
      <c r="V180">
        <v>1.296034547387558E-3</v>
      </c>
      <c r="W180">
        <v>6.1439859976908887E-2</v>
      </c>
      <c r="X180">
        <v>8.7890410958904113</v>
      </c>
      <c r="Y180">
        <v>6.3</v>
      </c>
      <c r="Z180" t="s">
        <v>100</v>
      </c>
    </row>
    <row r="181" spans="1:26">
      <c r="A181" t="s">
        <v>393</v>
      </c>
      <c r="B181" t="s">
        <v>392</v>
      </c>
      <c r="C181">
        <v>0.36</v>
      </c>
      <c r="D181">
        <v>0.25</v>
      </c>
      <c r="E181">
        <v>0.02</v>
      </c>
      <c r="F181">
        <v>1.25</v>
      </c>
      <c r="G181">
        <v>1.24</v>
      </c>
      <c r="H181">
        <v>1.24</v>
      </c>
      <c r="I181">
        <v>0.12</v>
      </c>
      <c r="J181">
        <v>1270</v>
      </c>
      <c r="K181">
        <v>95</v>
      </c>
      <c r="L181">
        <v>0.22</v>
      </c>
      <c r="M181">
        <v>0.12</v>
      </c>
      <c r="N181">
        <v>80</v>
      </c>
      <c r="O181">
        <v>3</v>
      </c>
      <c r="P181">
        <v>2.638737576307375</v>
      </c>
      <c r="Q181">
        <v>7.9967354289634973E-2</v>
      </c>
      <c r="R181">
        <v>4.8528187455180651</v>
      </c>
      <c r="S181">
        <v>0.32397718987268498</v>
      </c>
      <c r="T181">
        <v>0.18198070295692739</v>
      </c>
      <c r="U181">
        <v>0.1599830355665296</v>
      </c>
      <c r="V181">
        <v>5.1809452799125258E-2</v>
      </c>
      <c r="W181">
        <v>0.20872338690400291</v>
      </c>
      <c r="X181">
        <v>3.484931506849315</v>
      </c>
      <c r="Y181">
        <v>10.8</v>
      </c>
      <c r="Z181" t="s">
        <v>115</v>
      </c>
    </row>
    <row r="182" spans="1:26">
      <c r="A182" t="s">
        <v>393</v>
      </c>
      <c r="B182" t="s">
        <v>394</v>
      </c>
      <c r="C182">
        <v>0.36</v>
      </c>
      <c r="D182">
        <v>0.25</v>
      </c>
      <c r="E182">
        <v>0.02</v>
      </c>
      <c r="F182">
        <v>1.25</v>
      </c>
      <c r="G182">
        <v>1.24</v>
      </c>
      <c r="H182">
        <v>1.24</v>
      </c>
      <c r="I182">
        <v>0.12</v>
      </c>
      <c r="J182">
        <v>170.46</v>
      </c>
      <c r="K182">
        <v>6</v>
      </c>
      <c r="L182">
        <v>0.42</v>
      </c>
      <c r="M182">
        <v>0.42</v>
      </c>
      <c r="N182">
        <v>12.5</v>
      </c>
      <c r="O182">
        <v>0.7</v>
      </c>
      <c r="P182">
        <v>0.7749253204392097</v>
      </c>
      <c r="Q182">
        <v>1.6722619204871239E-2</v>
      </c>
      <c r="R182">
        <v>0.4181603630380259</v>
      </c>
      <c r="S182">
        <v>3.000534606869748E-2</v>
      </c>
      <c r="T182">
        <v>2.3416980330129449E-2</v>
      </c>
      <c r="U182">
        <v>5.3246226193297023E-3</v>
      </c>
      <c r="V182">
        <v>3.7402536944367259E-4</v>
      </c>
      <c r="W182">
        <v>1.798539195862478E-2</v>
      </c>
      <c r="X182">
        <v>9.7917808219178077</v>
      </c>
      <c r="Y182">
        <v>4.8</v>
      </c>
      <c r="Z182" t="s">
        <v>115</v>
      </c>
    </row>
    <row r="183" spans="1:26">
      <c r="A183" t="s">
        <v>396</v>
      </c>
      <c r="B183" t="s">
        <v>395</v>
      </c>
      <c r="C183">
        <v>0.08</v>
      </c>
      <c r="E183">
        <v>0.04</v>
      </c>
      <c r="F183">
        <v>1.78</v>
      </c>
      <c r="I183">
        <v>0.21</v>
      </c>
      <c r="J183">
        <v>670.2</v>
      </c>
      <c r="K183">
        <v>8.3000000000000007</v>
      </c>
      <c r="L183">
        <v>0.21</v>
      </c>
      <c r="M183">
        <v>0.105</v>
      </c>
      <c r="N183">
        <v>36.6</v>
      </c>
      <c r="O183">
        <v>3.1</v>
      </c>
      <c r="P183">
        <v>1.6486881096644841</v>
      </c>
      <c r="Q183">
        <v>4.8903671512132471E-2</v>
      </c>
      <c r="R183">
        <v>1.8947122347443</v>
      </c>
      <c r="S183">
        <v>0.19292976428978989</v>
      </c>
      <c r="T183">
        <v>0.1604810909209653</v>
      </c>
      <c r="U183">
        <v>2.112207324558852E-2</v>
      </c>
      <c r="V183">
        <v>1.0369071931436481E-2</v>
      </c>
      <c r="W183">
        <v>0.1044703487828937</v>
      </c>
      <c r="X183">
        <v>4.0739726027397261</v>
      </c>
      <c r="Y183">
        <v>6.9</v>
      </c>
      <c r="Z183" t="s">
        <v>25</v>
      </c>
    </row>
    <row r="184" spans="1:26">
      <c r="A184" t="s">
        <v>398</v>
      </c>
      <c r="B184" t="s">
        <v>397</v>
      </c>
      <c r="C184">
        <v>0.22</v>
      </c>
      <c r="D184">
        <v>0.14000000000000001</v>
      </c>
      <c r="E184">
        <v>0.02</v>
      </c>
      <c r="F184">
        <v>1.04</v>
      </c>
      <c r="G184">
        <v>1.01</v>
      </c>
      <c r="H184">
        <v>0.96</v>
      </c>
      <c r="I184">
        <v>0.08</v>
      </c>
      <c r="J184">
        <v>2627.08</v>
      </c>
      <c r="K184">
        <v>63.51</v>
      </c>
      <c r="L184">
        <v>0.16</v>
      </c>
      <c r="M184">
        <v>0.05</v>
      </c>
      <c r="N184">
        <v>26.6</v>
      </c>
      <c r="O184">
        <v>0.93</v>
      </c>
      <c r="P184">
        <v>3.7479791813986139</v>
      </c>
      <c r="Q184">
        <v>9.2882182005703792E-2</v>
      </c>
      <c r="R184">
        <v>1.8269271497139929</v>
      </c>
      <c r="S184">
        <v>0.1047903226268574</v>
      </c>
      <c r="T184">
        <v>6.3873768768196004E-2</v>
      </c>
      <c r="U184">
        <v>9.4026869511781557E-3</v>
      </c>
      <c r="V184">
        <v>9.6141718827202835E-3</v>
      </c>
      <c r="W184">
        <v>8.1977500307679196E-2</v>
      </c>
      <c r="X184">
        <v>8</v>
      </c>
      <c r="Y184">
        <v>4.4000000000000004</v>
      </c>
      <c r="Z184" t="s">
        <v>292</v>
      </c>
    </row>
    <row r="185" spans="1:26">
      <c r="A185" t="s">
        <v>400</v>
      </c>
      <c r="B185" t="s">
        <v>399</v>
      </c>
      <c r="C185">
        <v>-0.74</v>
      </c>
      <c r="E185">
        <v>0.02</v>
      </c>
      <c r="F185">
        <v>3.34</v>
      </c>
      <c r="I185">
        <v>0.23</v>
      </c>
      <c r="J185">
        <v>433.7</v>
      </c>
      <c r="K185">
        <v>3.2</v>
      </c>
      <c r="L185">
        <v>0.19</v>
      </c>
      <c r="M185">
        <v>0.1</v>
      </c>
      <c r="N185">
        <v>191.3</v>
      </c>
      <c r="O185">
        <v>10.199999999999999</v>
      </c>
      <c r="P185">
        <v>1.6769232806724561</v>
      </c>
      <c r="Q185">
        <v>3.9366146491649608E-2</v>
      </c>
      <c r="R185">
        <v>15.62554718403215</v>
      </c>
      <c r="S185">
        <v>1.142388307653265</v>
      </c>
      <c r="T185">
        <v>0.83314470087364301</v>
      </c>
      <c r="U185">
        <v>0.3080043536638768</v>
      </c>
      <c r="V185">
        <v>3.8430367372917502E-2</v>
      </c>
      <c r="W185">
        <v>0.71734048948650597</v>
      </c>
      <c r="X185">
        <v>4.7041095890410958</v>
      </c>
      <c r="Y185">
        <v>27.7</v>
      </c>
      <c r="Z185" t="s">
        <v>77</v>
      </c>
    </row>
    <row r="186" spans="1:26">
      <c r="A186" t="s">
        <v>402</v>
      </c>
      <c r="B186" t="s">
        <v>401</v>
      </c>
      <c r="C186">
        <v>0.03</v>
      </c>
      <c r="D186">
        <v>0.04</v>
      </c>
      <c r="E186">
        <v>0.01</v>
      </c>
      <c r="F186">
        <v>1.06</v>
      </c>
      <c r="G186">
        <v>1.0900000000000001</v>
      </c>
      <c r="H186">
        <v>1.07</v>
      </c>
      <c r="I186">
        <v>0.09</v>
      </c>
      <c r="J186">
        <v>25.827000000000002</v>
      </c>
      <c r="K186">
        <v>0.02</v>
      </c>
      <c r="L186">
        <v>0.42</v>
      </c>
      <c r="M186">
        <v>0.02</v>
      </c>
      <c r="O186">
        <v>2.2000000000000002</v>
      </c>
      <c r="P186">
        <v>0.17388034708087791</v>
      </c>
      <c r="Q186">
        <v>3.864948642009623E-3</v>
      </c>
      <c r="R186">
        <v>0</v>
      </c>
      <c r="S186">
        <v>2.998991208134193E-2</v>
      </c>
      <c r="T186">
        <v>2.998991208134193E-2</v>
      </c>
      <c r="U186">
        <v>0</v>
      </c>
      <c r="V186">
        <v>0</v>
      </c>
      <c r="W186">
        <v>0</v>
      </c>
      <c r="X186">
        <v>6.6136986301369856</v>
      </c>
      <c r="Y186">
        <v>5.5</v>
      </c>
      <c r="Z186" t="s">
        <v>292</v>
      </c>
    </row>
    <row r="187" spans="1:26">
      <c r="A187" t="s">
        <v>402</v>
      </c>
      <c r="B187" t="s">
        <v>403</v>
      </c>
      <c r="C187">
        <v>0.03</v>
      </c>
      <c r="D187">
        <v>0.04</v>
      </c>
      <c r="E187">
        <v>0.01</v>
      </c>
      <c r="F187">
        <v>1.06</v>
      </c>
      <c r="G187">
        <v>1.0900000000000001</v>
      </c>
      <c r="H187">
        <v>1.07</v>
      </c>
      <c r="I187">
        <v>0.09</v>
      </c>
      <c r="J187">
        <v>318</v>
      </c>
      <c r="K187">
        <v>2</v>
      </c>
      <c r="L187">
        <v>0</v>
      </c>
      <c r="M187">
        <v>0.26</v>
      </c>
      <c r="O187">
        <v>0.01</v>
      </c>
      <c r="P187">
        <v>0.92715555215891454</v>
      </c>
      <c r="Q187">
        <v>2.096698964088849E-2</v>
      </c>
      <c r="R187">
        <v>0</v>
      </c>
      <c r="S187">
        <v>3.4685295217394741E-4</v>
      </c>
      <c r="T187">
        <v>3.4685295217394741E-4</v>
      </c>
      <c r="U187">
        <v>0</v>
      </c>
      <c r="V187">
        <v>0</v>
      </c>
      <c r="W187">
        <v>0</v>
      </c>
      <c r="Z187" t="s">
        <v>292</v>
      </c>
    </row>
    <row r="188" spans="1:26">
      <c r="A188" t="s">
        <v>405</v>
      </c>
      <c r="B188" t="s">
        <v>404</v>
      </c>
      <c r="C188">
        <v>0.3</v>
      </c>
      <c r="E188">
        <v>0.03</v>
      </c>
      <c r="F188">
        <v>1.29</v>
      </c>
      <c r="I188">
        <v>0.13</v>
      </c>
      <c r="J188">
        <v>6.1332199999999997</v>
      </c>
      <c r="K188">
        <v>1.2989799999999999E-3</v>
      </c>
      <c r="L188">
        <v>0.29430000000000001</v>
      </c>
      <c r="M188">
        <v>3.2000000000000001E-2</v>
      </c>
      <c r="N188">
        <v>213.75</v>
      </c>
      <c r="O188">
        <v>6.67</v>
      </c>
      <c r="P188">
        <v>7.141787220700567E-2</v>
      </c>
      <c r="Q188">
        <v>1.66088727952002E-3</v>
      </c>
      <c r="R188">
        <v>2.202121785726999</v>
      </c>
      <c r="S188">
        <v>0.1073708560661456</v>
      </c>
      <c r="T188">
        <v>3.0444079987009209E-2</v>
      </c>
      <c r="U188">
        <v>1.053198312589896E-2</v>
      </c>
      <c r="V188">
        <v>7.1806367839797816E-5</v>
      </c>
      <c r="W188">
        <v>0.10242426910358141</v>
      </c>
      <c r="X188">
        <v>1.101369863013699</v>
      </c>
      <c r="Y188">
        <v>18.100000000000001</v>
      </c>
      <c r="Z188" t="s">
        <v>28</v>
      </c>
    </row>
    <row r="189" spans="1:26">
      <c r="A189" t="s">
        <v>407</v>
      </c>
      <c r="B189" t="s">
        <v>406</v>
      </c>
      <c r="C189">
        <v>0.04</v>
      </c>
      <c r="E189">
        <v>0.18</v>
      </c>
      <c r="F189">
        <v>3</v>
      </c>
      <c r="I189">
        <v>0.51</v>
      </c>
      <c r="J189">
        <v>410.2</v>
      </c>
      <c r="K189">
        <v>0.6</v>
      </c>
      <c r="L189">
        <v>8.199999999999999E-2</v>
      </c>
      <c r="M189">
        <v>6.9999999999999993E-3</v>
      </c>
      <c r="N189">
        <v>413.5</v>
      </c>
      <c r="O189">
        <v>2.6</v>
      </c>
      <c r="P189">
        <v>1.5589862302207329</v>
      </c>
      <c r="Q189">
        <v>8.835563224460892E-2</v>
      </c>
      <c r="R189">
        <v>31.330454560457039</v>
      </c>
      <c r="S189">
        <v>3.5508962027607089</v>
      </c>
      <c r="T189">
        <v>1.515378696999131E-2</v>
      </c>
      <c r="U189">
        <v>1.810542177370876E-2</v>
      </c>
      <c r="V189">
        <v>1.527569700656122E-2</v>
      </c>
      <c r="W189">
        <v>3.5507848501851318</v>
      </c>
      <c r="X189">
        <v>2.2999999999999998</v>
      </c>
      <c r="Y189">
        <v>13.7</v>
      </c>
      <c r="Z189" t="s">
        <v>408</v>
      </c>
    </row>
    <row r="190" spans="1:26">
      <c r="A190" t="s">
        <v>410</v>
      </c>
      <c r="B190" t="s">
        <v>409</v>
      </c>
      <c r="C190">
        <v>0.1</v>
      </c>
      <c r="E190">
        <v>0.01</v>
      </c>
      <c r="F190">
        <v>1.1299999999999999</v>
      </c>
      <c r="I190">
        <v>0.1</v>
      </c>
      <c r="J190">
        <v>1945</v>
      </c>
      <c r="K190">
        <v>26</v>
      </c>
      <c r="L190">
        <v>4.0999999999999988E-2</v>
      </c>
      <c r="M190">
        <v>1.7000000000000001E-2</v>
      </c>
      <c r="N190">
        <v>9.4110099999999992</v>
      </c>
      <c r="O190">
        <v>0.392376</v>
      </c>
      <c r="P190">
        <v>3.12966613908891</v>
      </c>
      <c r="Q190">
        <v>3.3697111602692432E-2</v>
      </c>
      <c r="R190">
        <v>0.60772378018021678</v>
      </c>
      <c r="S190">
        <v>2.658378572736466E-2</v>
      </c>
      <c r="T190">
        <v>2.5338005800864389E-2</v>
      </c>
      <c r="U190">
        <v>1.098179739587357E-3</v>
      </c>
      <c r="V190">
        <v>2.6806115881703139E-3</v>
      </c>
      <c r="W190">
        <v>7.5027627182742808E-3</v>
      </c>
      <c r="X190">
        <v>12</v>
      </c>
      <c r="Y190">
        <v>3.0674899999999998</v>
      </c>
      <c r="Z190" t="s">
        <v>1525</v>
      </c>
    </row>
    <row r="191" spans="1:26">
      <c r="A191" t="s">
        <v>410</v>
      </c>
      <c r="B191" t="s">
        <v>411</v>
      </c>
      <c r="C191">
        <v>0.1</v>
      </c>
      <c r="E191">
        <v>0.01</v>
      </c>
      <c r="F191">
        <v>1.1299999999999999</v>
      </c>
      <c r="I191">
        <v>0.1</v>
      </c>
      <c r="J191">
        <v>37.909999999999997</v>
      </c>
      <c r="K191">
        <v>4.0999999999999988E-2</v>
      </c>
      <c r="L191">
        <v>0.3</v>
      </c>
      <c r="M191">
        <v>0.17</v>
      </c>
      <c r="N191">
        <v>4.6457800000000002</v>
      </c>
      <c r="O191">
        <v>0.59123999999999999</v>
      </c>
      <c r="P191">
        <v>0.22669945271262679</v>
      </c>
      <c r="Q191">
        <v>1.4087173314064499E-3</v>
      </c>
      <c r="R191">
        <v>7.7044548408023009E-2</v>
      </c>
      <c r="S191">
        <v>1.0765759424944279E-2</v>
      </c>
      <c r="T191">
        <v>9.8049883551867539E-3</v>
      </c>
      <c r="U191">
        <v>4.3426147681160194E-3</v>
      </c>
      <c r="V191">
        <v>2.7516567736003811E-5</v>
      </c>
      <c r="W191">
        <v>9.5116726429658022E-4</v>
      </c>
      <c r="X191">
        <v>12</v>
      </c>
      <c r="Y191">
        <v>3.0674899999999998</v>
      </c>
      <c r="Z191" t="s">
        <v>1525</v>
      </c>
    </row>
    <row r="192" spans="1:26">
      <c r="A192" t="s">
        <v>413</v>
      </c>
      <c r="B192" t="s">
        <v>412</v>
      </c>
      <c r="C192">
        <v>-0.16</v>
      </c>
      <c r="E192">
        <v>0.04</v>
      </c>
      <c r="F192">
        <v>1.92</v>
      </c>
      <c r="I192">
        <v>0.27</v>
      </c>
      <c r="J192">
        <v>711</v>
      </c>
      <c r="K192">
        <v>8</v>
      </c>
      <c r="L192">
        <v>0.4</v>
      </c>
      <c r="M192">
        <v>7.0000000000000007E-2</v>
      </c>
      <c r="N192">
        <v>105</v>
      </c>
      <c r="O192">
        <v>8</v>
      </c>
      <c r="P192">
        <v>2.061840902349271</v>
      </c>
      <c r="Q192">
        <v>4.1655737010006751E-2</v>
      </c>
      <c r="R192">
        <v>7.383069412556055</v>
      </c>
      <c r="S192">
        <v>0.67415832503996398</v>
      </c>
      <c r="T192">
        <v>0.56251957428998522</v>
      </c>
      <c r="U192">
        <v>0.24610231375186861</v>
      </c>
      <c r="V192">
        <v>2.769083699036496E-2</v>
      </c>
      <c r="W192">
        <v>0.2769982752185533</v>
      </c>
      <c r="X192">
        <v>5.2054794520547949</v>
      </c>
      <c r="Y192">
        <v>29.1</v>
      </c>
      <c r="Z192" t="s">
        <v>25</v>
      </c>
    </row>
    <row r="193" spans="1:26">
      <c r="A193" t="s">
        <v>415</v>
      </c>
      <c r="B193" t="s">
        <v>414</v>
      </c>
      <c r="C193">
        <v>0.12</v>
      </c>
      <c r="E193">
        <v>0.03</v>
      </c>
      <c r="F193">
        <v>1.94</v>
      </c>
      <c r="I193">
        <v>0.25</v>
      </c>
      <c r="J193">
        <v>2082</v>
      </c>
      <c r="K193">
        <v>29.5</v>
      </c>
      <c r="L193">
        <v>0.66</v>
      </c>
      <c r="M193">
        <v>0.12</v>
      </c>
      <c r="N193">
        <v>53</v>
      </c>
      <c r="O193">
        <v>22</v>
      </c>
      <c r="P193">
        <v>3.981613960275169</v>
      </c>
      <c r="Q193">
        <v>0.17498225369705911</v>
      </c>
      <c r="R193">
        <v>3.8902208429672789</v>
      </c>
      <c r="S193">
        <v>1.73713453567873</v>
      </c>
      <c r="T193">
        <v>1.6148086517977389</v>
      </c>
      <c r="U193">
        <v>0.54589916860915733</v>
      </c>
      <c r="V193">
        <v>1.8062184509454252E-2</v>
      </c>
      <c r="W193">
        <v>0.33421141262605503</v>
      </c>
      <c r="X193">
        <v>9.5</v>
      </c>
      <c r="Y193">
        <v>5.8</v>
      </c>
      <c r="Z193" t="s">
        <v>137</v>
      </c>
    </row>
    <row r="194" spans="1:26">
      <c r="A194" t="s">
        <v>417</v>
      </c>
      <c r="B194" t="s">
        <v>416</v>
      </c>
      <c r="C194">
        <v>0.14000000000000001</v>
      </c>
      <c r="D194">
        <v>0.09</v>
      </c>
      <c r="E194">
        <v>0.01</v>
      </c>
      <c r="F194">
        <v>1.08</v>
      </c>
      <c r="G194">
        <v>1.1399999999999999</v>
      </c>
      <c r="H194">
        <v>1.1200000000000001</v>
      </c>
      <c r="I194">
        <v>0.09</v>
      </c>
      <c r="J194">
        <v>63.33</v>
      </c>
      <c r="K194">
        <v>0.03</v>
      </c>
      <c r="L194">
        <v>0.03</v>
      </c>
      <c r="M194">
        <v>0.01</v>
      </c>
      <c r="N194">
        <v>55.8</v>
      </c>
      <c r="O194">
        <v>0.9</v>
      </c>
      <c r="P194">
        <v>0.31817961408415152</v>
      </c>
      <c r="Q194">
        <v>6.9392238151960214E-3</v>
      </c>
      <c r="R194">
        <v>1.144039940396623</v>
      </c>
      <c r="S194">
        <v>5.3199902066495927E-2</v>
      </c>
      <c r="T194">
        <v>1.8452257103171329E-2</v>
      </c>
      <c r="U194">
        <v>3.4352115115502627E-4</v>
      </c>
      <c r="V194">
        <v>1.806473873783587E-4</v>
      </c>
      <c r="W194">
        <v>4.9895822945647102E-2</v>
      </c>
      <c r="X194">
        <v>4.0986301369863014</v>
      </c>
      <c r="Y194">
        <v>11.6</v>
      </c>
      <c r="Z194" t="s">
        <v>292</v>
      </c>
    </row>
    <row r="195" spans="1:26">
      <c r="A195" t="s">
        <v>419</v>
      </c>
      <c r="B195" t="s">
        <v>418</v>
      </c>
      <c r="C195">
        <v>0.31</v>
      </c>
      <c r="E195">
        <v>0.04</v>
      </c>
      <c r="F195">
        <v>1.1499999999999999</v>
      </c>
      <c r="I195">
        <v>0.17</v>
      </c>
      <c r="J195">
        <v>2777</v>
      </c>
      <c r="K195">
        <v>92.5</v>
      </c>
      <c r="L195">
        <v>0.71</v>
      </c>
      <c r="M195">
        <v>0.01</v>
      </c>
      <c r="N195">
        <v>445</v>
      </c>
      <c r="O195">
        <v>12</v>
      </c>
      <c r="P195">
        <v>4.0992492951046886</v>
      </c>
      <c r="Q195">
        <v>0.17483847095554059</v>
      </c>
      <c r="R195">
        <v>24.33084293498375</v>
      </c>
      <c r="S195">
        <v>1.9225035867263109</v>
      </c>
      <c r="T195">
        <v>0.60143656693218261</v>
      </c>
      <c r="U195">
        <v>0.34835447638311068</v>
      </c>
      <c r="V195">
        <v>0.27014799801776479</v>
      </c>
      <c r="W195">
        <v>1.7719941633321501</v>
      </c>
      <c r="X195">
        <v>8.1150684931506856</v>
      </c>
      <c r="Z195" t="s">
        <v>129</v>
      </c>
    </row>
    <row r="196" spans="1:26">
      <c r="A196" t="s">
        <v>421</v>
      </c>
      <c r="B196" t="s">
        <v>420</v>
      </c>
      <c r="C196">
        <v>0.05</v>
      </c>
      <c r="E196">
        <v>0.02</v>
      </c>
      <c r="F196">
        <v>0.99</v>
      </c>
      <c r="I196">
        <v>0.08</v>
      </c>
      <c r="J196">
        <v>58.83</v>
      </c>
      <c r="K196">
        <v>0.08</v>
      </c>
      <c r="L196">
        <v>7.0000000000000007E-2</v>
      </c>
      <c r="M196">
        <v>0.03</v>
      </c>
      <c r="N196">
        <v>155</v>
      </c>
      <c r="O196">
        <v>5</v>
      </c>
      <c r="P196">
        <v>0.30197612719265232</v>
      </c>
      <c r="Q196">
        <v>6.6529081557087444E-3</v>
      </c>
      <c r="R196">
        <v>3.0752380778256909</v>
      </c>
      <c r="S196">
        <v>0.16797265106788051</v>
      </c>
      <c r="T196">
        <v>9.9201228316957782E-2</v>
      </c>
      <c r="U196">
        <v>6.489799983352377E-3</v>
      </c>
      <c r="V196">
        <v>1.3939545936090161E-3</v>
      </c>
      <c r="W196">
        <v>0.13538783990427569</v>
      </c>
      <c r="X196">
        <v>2.3698630136986298</v>
      </c>
      <c r="Y196">
        <v>25.2</v>
      </c>
      <c r="Z196" t="s">
        <v>422</v>
      </c>
    </row>
    <row r="197" spans="1:26">
      <c r="A197" t="s">
        <v>424</v>
      </c>
      <c r="B197" t="s">
        <v>423</v>
      </c>
      <c r="C197">
        <v>0.1</v>
      </c>
      <c r="E197">
        <v>0.14000000000000001</v>
      </c>
      <c r="F197">
        <v>0.85</v>
      </c>
      <c r="I197">
        <v>0.21</v>
      </c>
      <c r="J197">
        <v>9.6737000000000002</v>
      </c>
      <c r="K197">
        <v>3.8999999999999998E-3</v>
      </c>
      <c r="L197">
        <v>0</v>
      </c>
      <c r="M197">
        <v>0</v>
      </c>
      <c r="N197">
        <v>4.79</v>
      </c>
      <c r="O197">
        <v>0.47</v>
      </c>
      <c r="P197">
        <v>8.2520749279047609E-2</v>
      </c>
      <c r="Q197">
        <v>8.5959399963493159E-3</v>
      </c>
      <c r="R197">
        <v>4.3264982490171897E-2</v>
      </c>
      <c r="S197">
        <v>9.963216564921688E-3</v>
      </c>
      <c r="T197">
        <v>4.2452070501838822E-3</v>
      </c>
      <c r="U197">
        <v>0</v>
      </c>
      <c r="V197">
        <v>5.814163891502059E-6</v>
      </c>
      <c r="W197">
        <v>9.0135380187858112E-3</v>
      </c>
      <c r="X197">
        <v>5.68</v>
      </c>
      <c r="Y197">
        <v>3.22</v>
      </c>
      <c r="Z197" t="s">
        <v>100</v>
      </c>
    </row>
    <row r="198" spans="1:26">
      <c r="A198" t="s">
        <v>426</v>
      </c>
      <c r="B198" t="s">
        <v>425</v>
      </c>
      <c r="C198">
        <v>0.24</v>
      </c>
      <c r="D198">
        <v>0.22</v>
      </c>
      <c r="E198">
        <v>0.01</v>
      </c>
      <c r="F198">
        <v>1.0900000000000001</v>
      </c>
      <c r="G198">
        <v>1.1299999999999999</v>
      </c>
      <c r="H198">
        <v>1.1000000000000001</v>
      </c>
      <c r="I198">
        <v>0.09</v>
      </c>
      <c r="J198">
        <v>502</v>
      </c>
      <c r="K198">
        <v>14</v>
      </c>
      <c r="L198">
        <v>0.46</v>
      </c>
      <c r="M198">
        <v>0.01</v>
      </c>
      <c r="N198">
        <v>79.793000000000006</v>
      </c>
      <c r="O198">
        <v>2.242</v>
      </c>
      <c r="P198">
        <v>1.3680367105205069</v>
      </c>
      <c r="Q198">
        <v>2.9360635739540061E-2</v>
      </c>
      <c r="R198">
        <v>3.043197695810183</v>
      </c>
      <c r="S198">
        <v>0.1574267923459198</v>
      </c>
      <c r="T198">
        <v>8.5506864436810617E-2</v>
      </c>
      <c r="U198">
        <v>2.2155426312566829E-2</v>
      </c>
      <c r="V198">
        <v>2.3395897305019302E-3</v>
      </c>
      <c r="W198">
        <v>0.13028980960655209</v>
      </c>
      <c r="X198">
        <v>2.9068493150684929</v>
      </c>
      <c r="Y198">
        <v>3.7</v>
      </c>
      <c r="Z198" t="s">
        <v>109</v>
      </c>
    </row>
    <row r="199" spans="1:26">
      <c r="A199" t="s">
        <v>426</v>
      </c>
      <c r="B199" t="s">
        <v>427</v>
      </c>
      <c r="C199">
        <v>0.24</v>
      </c>
      <c r="D199">
        <v>0.22</v>
      </c>
      <c r="E199">
        <v>0.01</v>
      </c>
      <c r="F199">
        <v>1.0900000000000001</v>
      </c>
      <c r="G199">
        <v>1.1299999999999999</v>
      </c>
      <c r="H199">
        <v>1.1000000000000001</v>
      </c>
      <c r="I199">
        <v>0.09</v>
      </c>
      <c r="J199">
        <v>4.1547000000000001</v>
      </c>
      <c r="K199">
        <v>5.0000000000000001E-4</v>
      </c>
      <c r="L199">
        <v>0.27</v>
      </c>
      <c r="M199">
        <v>0.12</v>
      </c>
      <c r="N199">
        <v>7.165</v>
      </c>
      <c r="O199">
        <v>1.22</v>
      </c>
      <c r="P199">
        <v>5.2076624190059179E-2</v>
      </c>
      <c r="Q199">
        <v>1.1147985885983931E-3</v>
      </c>
      <c r="R199">
        <v>5.7696661898523849E-2</v>
      </c>
      <c r="S199">
        <v>1.034426995710871E-2</v>
      </c>
      <c r="T199">
        <v>9.8241350336635176E-3</v>
      </c>
      <c r="U199">
        <v>2.0948580343594638E-3</v>
      </c>
      <c r="V199">
        <v>2.407071135396551E-6</v>
      </c>
      <c r="W199">
        <v>2.470193475777779E-3</v>
      </c>
      <c r="X199">
        <v>2.9068493150684929</v>
      </c>
      <c r="Y199">
        <v>3.7</v>
      </c>
      <c r="Z199" t="s">
        <v>109</v>
      </c>
    </row>
    <row r="200" spans="1:26">
      <c r="A200" t="s">
        <v>426</v>
      </c>
      <c r="B200" t="s">
        <v>428</v>
      </c>
      <c r="C200">
        <v>0.24</v>
      </c>
      <c r="D200">
        <v>0.22</v>
      </c>
      <c r="E200">
        <v>0.01</v>
      </c>
      <c r="F200">
        <v>1.0900000000000001</v>
      </c>
      <c r="G200">
        <v>1.1299999999999999</v>
      </c>
      <c r="H200">
        <v>1.1000000000000001</v>
      </c>
      <c r="I200">
        <v>0.09</v>
      </c>
      <c r="J200">
        <v>3008</v>
      </c>
      <c r="K200">
        <v>202</v>
      </c>
      <c r="L200">
        <v>0.28000000000000003</v>
      </c>
      <c r="M200">
        <v>0.12</v>
      </c>
      <c r="N200">
        <v>96.6</v>
      </c>
      <c r="O200">
        <v>4.7</v>
      </c>
      <c r="P200">
        <v>4.1988672494668879</v>
      </c>
      <c r="Q200">
        <v>0.20836522586988521</v>
      </c>
      <c r="R200">
        <v>6.9743240878671777</v>
      </c>
      <c r="S200">
        <v>0.54160082003406362</v>
      </c>
      <c r="T200">
        <v>0.3393304680432272</v>
      </c>
      <c r="U200">
        <v>0.25427223237015761</v>
      </c>
      <c r="V200">
        <v>0.15611851349170791</v>
      </c>
      <c r="W200">
        <v>0.29859491507688218</v>
      </c>
      <c r="X200">
        <v>5.5232876712328771</v>
      </c>
      <c r="Y200">
        <v>3.7</v>
      </c>
      <c r="Z200" t="s">
        <v>109</v>
      </c>
    </row>
    <row r="201" spans="1:26">
      <c r="A201" t="s">
        <v>430</v>
      </c>
      <c r="B201" t="s">
        <v>429</v>
      </c>
      <c r="C201">
        <v>-0.56999999999999995</v>
      </c>
      <c r="E201">
        <v>0.02</v>
      </c>
      <c r="F201">
        <v>2.86</v>
      </c>
      <c r="I201">
        <v>0.2</v>
      </c>
      <c r="J201">
        <v>133.6</v>
      </c>
      <c r="K201">
        <v>0.5</v>
      </c>
      <c r="L201">
        <v>0.04</v>
      </c>
      <c r="M201">
        <v>0.16</v>
      </c>
      <c r="N201">
        <v>102</v>
      </c>
      <c r="O201">
        <v>8.4</v>
      </c>
      <c r="P201">
        <v>0.72632513501043372</v>
      </c>
      <c r="Q201">
        <v>1.7027364263867788E-2</v>
      </c>
      <c r="R201">
        <v>5.1638718416249647</v>
      </c>
      <c r="S201">
        <v>0.4889961638560113</v>
      </c>
      <c r="T201">
        <v>0.42526003401617352</v>
      </c>
      <c r="U201">
        <v>1.6550871287259499E-2</v>
      </c>
      <c r="V201">
        <v>6.4419558902507022E-3</v>
      </c>
      <c r="W201">
        <v>0.24073994599650181</v>
      </c>
      <c r="X201">
        <v>4.6356164383561644</v>
      </c>
      <c r="Y201">
        <v>29.8</v>
      </c>
      <c r="Z201" t="s">
        <v>77</v>
      </c>
    </row>
    <row r="202" spans="1:26">
      <c r="A202" t="s">
        <v>432</v>
      </c>
      <c r="B202" t="s">
        <v>431</v>
      </c>
      <c r="C202">
        <v>-0.1</v>
      </c>
      <c r="D202">
        <v>-0.1</v>
      </c>
      <c r="E202">
        <v>0.01</v>
      </c>
      <c r="F202">
        <v>0.93</v>
      </c>
      <c r="G202">
        <v>0.96</v>
      </c>
      <c r="H202">
        <v>0.93</v>
      </c>
      <c r="I202">
        <v>7.0000000000000007E-2</v>
      </c>
      <c r="J202">
        <v>948.12</v>
      </c>
      <c r="K202">
        <v>21.966000000000001</v>
      </c>
      <c r="L202">
        <v>0.13</v>
      </c>
      <c r="M202">
        <v>7.0000000000000007E-2</v>
      </c>
      <c r="N202">
        <v>5.1100000000000003</v>
      </c>
      <c r="O202">
        <v>0.34</v>
      </c>
      <c r="P202">
        <v>1.8378220754736649</v>
      </c>
      <c r="Q202">
        <v>5.4597661994721998E-2</v>
      </c>
      <c r="R202">
        <v>0.23160068407961701</v>
      </c>
      <c r="S202">
        <v>1.9577538092696391E-2</v>
      </c>
      <c r="T202">
        <v>1.540983025187276E-2</v>
      </c>
      <c r="U202">
        <v>2.143796384014358E-3</v>
      </c>
      <c r="V202">
        <v>1.791377509317435E-3</v>
      </c>
      <c r="W202">
        <v>1.1747860786647239E-2</v>
      </c>
      <c r="X202">
        <v>7.0547945205479454</v>
      </c>
      <c r="Y202">
        <v>1.27</v>
      </c>
      <c r="Z202" t="s">
        <v>292</v>
      </c>
    </row>
    <row r="203" spans="1:26">
      <c r="A203" t="s">
        <v>434</v>
      </c>
      <c r="B203" t="s">
        <v>433</v>
      </c>
      <c r="C203">
        <v>0.4</v>
      </c>
      <c r="E203">
        <v>0.03</v>
      </c>
      <c r="F203">
        <v>1.1299999999999999</v>
      </c>
      <c r="I203">
        <v>0.1</v>
      </c>
      <c r="J203">
        <v>263.60000000000002</v>
      </c>
      <c r="K203">
        <v>1.2</v>
      </c>
      <c r="L203">
        <v>0.377</v>
      </c>
      <c r="M203">
        <v>8.0000000000000002E-3</v>
      </c>
      <c r="N203">
        <v>73.560900000000004</v>
      </c>
      <c r="O203">
        <v>0.56142000000000003</v>
      </c>
      <c r="P203">
        <v>0.82653857547491383</v>
      </c>
      <c r="Q203">
        <v>2.022187292159499E-2</v>
      </c>
      <c r="R203">
        <v>2.2735732816175371</v>
      </c>
      <c r="S203">
        <v>0.1128555967912559</v>
      </c>
      <c r="T203">
        <v>1.7352010535022239E-2</v>
      </c>
      <c r="U203">
        <v>7.7296350704559504E-3</v>
      </c>
      <c r="V203">
        <v>2.3884574351728071E-4</v>
      </c>
      <c r="W203">
        <v>0.111245175858962</v>
      </c>
      <c r="X203">
        <v>6.5</v>
      </c>
      <c r="Y203">
        <v>5.1306099999999999</v>
      </c>
      <c r="Z203" t="s">
        <v>1525</v>
      </c>
    </row>
    <row r="204" spans="1:26">
      <c r="A204" t="s">
        <v>434</v>
      </c>
      <c r="B204" t="s">
        <v>435</v>
      </c>
      <c r="C204">
        <v>0.4</v>
      </c>
      <c r="E204">
        <v>0.03</v>
      </c>
      <c r="F204">
        <v>1.1299999999999999</v>
      </c>
      <c r="I204">
        <v>0.1</v>
      </c>
      <c r="J204">
        <v>1708</v>
      </c>
      <c r="K204">
        <v>14</v>
      </c>
      <c r="L204">
        <v>3.1E-2</v>
      </c>
      <c r="M204">
        <v>2.1999999999999999E-2</v>
      </c>
      <c r="N204">
        <v>30.4148</v>
      </c>
      <c r="O204">
        <v>0.62250300000000003</v>
      </c>
      <c r="P204">
        <v>2.8790687014126521</v>
      </c>
      <c r="Q204">
        <v>7.2138837876477985E-2</v>
      </c>
      <c r="R204">
        <v>1.893156141268967</v>
      </c>
      <c r="S204">
        <v>0.1005480130132628</v>
      </c>
      <c r="T204">
        <v>3.8747431428395242E-2</v>
      </c>
      <c r="U204">
        <v>1.304306718235889E-3</v>
      </c>
      <c r="V204">
        <v>5.1229619615747648E-3</v>
      </c>
      <c r="W204">
        <v>9.2631493150775152E-2</v>
      </c>
      <c r="X204">
        <v>6.5</v>
      </c>
      <c r="Y204">
        <v>5.1306099999999999</v>
      </c>
      <c r="Z204" t="s">
        <v>1525</v>
      </c>
    </row>
    <row r="205" spans="1:26">
      <c r="A205" t="s">
        <v>437</v>
      </c>
      <c r="B205" t="s">
        <v>436</v>
      </c>
      <c r="C205">
        <v>0.5</v>
      </c>
      <c r="E205">
        <v>0.04</v>
      </c>
      <c r="F205">
        <v>1.1399999999999999</v>
      </c>
      <c r="I205">
        <v>0.11</v>
      </c>
      <c r="J205">
        <v>1244</v>
      </c>
      <c r="K205">
        <v>17</v>
      </c>
      <c r="L205">
        <v>0.41</v>
      </c>
      <c r="M205">
        <v>0.1</v>
      </c>
      <c r="N205">
        <v>7.3</v>
      </c>
      <c r="O205">
        <v>0.7</v>
      </c>
      <c r="P205">
        <v>2.3658468499684742</v>
      </c>
      <c r="Q205">
        <v>6.5884485262416997E-2</v>
      </c>
      <c r="R205">
        <v>0.38439577523500318</v>
      </c>
      <c r="S205">
        <v>4.6151179152320497E-2</v>
      </c>
      <c r="T205">
        <v>3.6859868858150992E-2</v>
      </c>
      <c r="U205">
        <v>1.8944857296111471E-2</v>
      </c>
      <c r="V205">
        <v>1.7509989761508721E-3</v>
      </c>
      <c r="W205">
        <v>2.023135659131596E-2</v>
      </c>
      <c r="X205">
        <v>11.038356164383559</v>
      </c>
      <c r="Y205">
        <v>4</v>
      </c>
      <c r="Z205" t="s">
        <v>115</v>
      </c>
    </row>
    <row r="206" spans="1:26">
      <c r="A206" t="s">
        <v>439</v>
      </c>
      <c r="B206" t="s">
        <v>438</v>
      </c>
      <c r="D206">
        <v>-0.23</v>
      </c>
      <c r="G206">
        <v>0.71</v>
      </c>
      <c r="H206">
        <v>0.7</v>
      </c>
      <c r="J206">
        <v>2599</v>
      </c>
      <c r="K206">
        <v>68.599999999999994</v>
      </c>
      <c r="L206">
        <v>0.71599999999999997</v>
      </c>
      <c r="M206">
        <v>4.3999999999999997E-2</v>
      </c>
      <c r="P206">
        <v>0</v>
      </c>
      <c r="R206">
        <v>0</v>
      </c>
      <c r="T206">
        <v>0</v>
      </c>
      <c r="U206">
        <v>0</v>
      </c>
      <c r="V206">
        <v>0</v>
      </c>
    </row>
    <row r="207" spans="1:26">
      <c r="A207" t="s">
        <v>441</v>
      </c>
      <c r="B207" t="s">
        <v>440</v>
      </c>
      <c r="C207">
        <v>-0.03</v>
      </c>
      <c r="E207">
        <v>0.02</v>
      </c>
      <c r="F207">
        <v>0.75</v>
      </c>
      <c r="I207">
        <v>0.05</v>
      </c>
      <c r="J207">
        <v>448.6</v>
      </c>
      <c r="K207">
        <v>6.8</v>
      </c>
      <c r="L207">
        <v>0.25</v>
      </c>
      <c r="M207">
        <v>0.1</v>
      </c>
      <c r="N207">
        <v>46.5</v>
      </c>
      <c r="O207">
        <v>4.5</v>
      </c>
      <c r="P207">
        <v>1.0511304035719009</v>
      </c>
      <c r="Q207">
        <v>3.2794872039452312E-2</v>
      </c>
      <c r="R207">
        <v>1.3622854553598891</v>
      </c>
      <c r="S207">
        <v>0.15890605673043351</v>
      </c>
      <c r="T207">
        <v>0.13183407632515051</v>
      </c>
      <c r="U207">
        <v>2.6140850333844789E-2</v>
      </c>
      <c r="V207">
        <v>1.599630653585662E-3</v>
      </c>
      <c r="W207">
        <v>8.4764428333504199E-2</v>
      </c>
      <c r="X207">
        <v>9.1369863013698627</v>
      </c>
      <c r="Y207">
        <v>16.899999999999999</v>
      </c>
      <c r="Z207" t="s">
        <v>100</v>
      </c>
    </row>
    <row r="208" spans="1:26">
      <c r="A208" t="s">
        <v>441</v>
      </c>
      <c r="B208" t="s">
        <v>442</v>
      </c>
      <c r="C208">
        <v>-0.03</v>
      </c>
      <c r="E208">
        <v>0.02</v>
      </c>
      <c r="F208">
        <v>0.75</v>
      </c>
      <c r="I208">
        <v>0.05</v>
      </c>
      <c r="J208">
        <v>919</v>
      </c>
      <c r="K208">
        <v>5.3</v>
      </c>
      <c r="L208">
        <v>0.17</v>
      </c>
      <c r="M208">
        <v>0.09</v>
      </c>
      <c r="N208">
        <v>78.8</v>
      </c>
      <c r="O208">
        <v>2.6</v>
      </c>
      <c r="P208">
        <v>1.687370621568856</v>
      </c>
      <c r="Q208">
        <v>5.2891201798905697E-2</v>
      </c>
      <c r="R208">
        <v>3.0327349293381221</v>
      </c>
      <c r="S208">
        <v>0.21789978387805711</v>
      </c>
      <c r="T208">
        <v>0.1000648580746081</v>
      </c>
      <c r="U208">
        <v>4.2716380485028557E-2</v>
      </c>
      <c r="V208">
        <v>5.7997745274922597E-3</v>
      </c>
      <c r="W208">
        <v>0.18870350671437211</v>
      </c>
      <c r="X208">
        <v>9.1369863013698627</v>
      </c>
      <c r="Y208">
        <v>16.899999999999999</v>
      </c>
      <c r="Z208" t="s">
        <v>100</v>
      </c>
    </row>
    <row r="209" spans="1:26">
      <c r="A209" t="s">
        <v>444</v>
      </c>
      <c r="B209" t="s">
        <v>443</v>
      </c>
      <c r="C209">
        <v>0.25</v>
      </c>
      <c r="E209">
        <v>0.06</v>
      </c>
      <c r="F209">
        <v>0.85</v>
      </c>
      <c r="I209">
        <v>0.1</v>
      </c>
      <c r="J209">
        <v>298.2</v>
      </c>
      <c r="K209">
        <v>1.6</v>
      </c>
      <c r="L209">
        <v>0.56999999999999995</v>
      </c>
      <c r="M209">
        <v>0.08</v>
      </c>
      <c r="N209">
        <v>36.9</v>
      </c>
      <c r="O209">
        <v>1.2</v>
      </c>
      <c r="P209">
        <v>0.82130136993303871</v>
      </c>
      <c r="Q209">
        <v>2.0007259618058361E-2</v>
      </c>
      <c r="R209">
        <v>0.87998482708529402</v>
      </c>
      <c r="S209">
        <v>7.8440737199418548E-2</v>
      </c>
      <c r="T209">
        <v>2.861739275074127E-2</v>
      </c>
      <c r="U209">
        <v>5.9439058087823141E-2</v>
      </c>
      <c r="V209">
        <v>1.573860634178929E-3</v>
      </c>
      <c r="W209">
        <v>4.2408907329411757E-2</v>
      </c>
      <c r="X209">
        <v>6.3393788309589043</v>
      </c>
      <c r="Y209">
        <v>5.7</v>
      </c>
      <c r="Z209" t="s">
        <v>1525</v>
      </c>
    </row>
    <row r="210" spans="1:26">
      <c r="A210" t="s">
        <v>447</v>
      </c>
      <c r="B210" t="s">
        <v>446</v>
      </c>
      <c r="C210">
        <v>0.37</v>
      </c>
      <c r="D210">
        <v>0.38</v>
      </c>
      <c r="E210">
        <v>0.03</v>
      </c>
      <c r="F210">
        <v>1.1000000000000001</v>
      </c>
      <c r="G210">
        <v>1.02</v>
      </c>
      <c r="H210">
        <v>0.97</v>
      </c>
      <c r="I210">
        <v>0.11</v>
      </c>
      <c r="J210">
        <v>1840</v>
      </c>
      <c r="K210">
        <v>55</v>
      </c>
      <c r="L210">
        <v>0.7</v>
      </c>
      <c r="M210">
        <v>0.1</v>
      </c>
      <c r="N210">
        <v>38</v>
      </c>
      <c r="O210">
        <v>6</v>
      </c>
      <c r="P210">
        <v>3.0256972579784471</v>
      </c>
      <c r="Q210">
        <v>0.1028122264422201</v>
      </c>
      <c r="R210">
        <v>1.732483525514114</v>
      </c>
      <c r="S210">
        <v>0.37518962062163702</v>
      </c>
      <c r="T210">
        <v>0.27355003034433378</v>
      </c>
      <c r="U210">
        <v>0.23779185644311371</v>
      </c>
      <c r="V210">
        <v>1.7262064112912371E-2</v>
      </c>
      <c r="W210">
        <v>9.5366065624630125E-2</v>
      </c>
      <c r="X210">
        <v>5.8986301369863012</v>
      </c>
      <c r="Y210">
        <v>7.3</v>
      </c>
      <c r="Z210" t="s">
        <v>115</v>
      </c>
    </row>
    <row r="211" spans="1:26">
      <c r="A211" t="s">
        <v>449</v>
      </c>
      <c r="B211" t="s">
        <v>448</v>
      </c>
      <c r="C211">
        <v>-0.02</v>
      </c>
      <c r="D211">
        <v>0.01</v>
      </c>
      <c r="E211">
        <v>0.02</v>
      </c>
      <c r="F211">
        <v>0.87</v>
      </c>
      <c r="G211">
        <v>0.93</v>
      </c>
      <c r="H211">
        <v>0.9</v>
      </c>
      <c r="I211">
        <v>0.06</v>
      </c>
      <c r="J211">
        <v>10.72</v>
      </c>
      <c r="K211">
        <v>7.0000000000000007E-2</v>
      </c>
      <c r="L211">
        <v>4.3999999999999997E-2</v>
      </c>
      <c r="M211">
        <v>1.7999999999999999E-2</v>
      </c>
      <c r="N211">
        <v>108.3</v>
      </c>
      <c r="O211">
        <v>2</v>
      </c>
      <c r="P211">
        <v>9.0809287586227E-2</v>
      </c>
      <c r="Q211">
        <v>2.0875705185255159E-3</v>
      </c>
      <c r="R211">
        <v>1.070043380845199</v>
      </c>
      <c r="S211">
        <v>5.3017955342332557E-2</v>
      </c>
      <c r="T211">
        <v>1.976072725475898E-2</v>
      </c>
      <c r="U211">
        <v>1.824644746355373E-4</v>
      </c>
      <c r="V211">
        <v>9.992467486998167E-6</v>
      </c>
      <c r="W211">
        <v>4.9197396820468912E-2</v>
      </c>
      <c r="X211">
        <v>6.838356164383562</v>
      </c>
      <c r="Y211">
        <v>8.9</v>
      </c>
      <c r="Z211" t="s">
        <v>292</v>
      </c>
    </row>
    <row r="212" spans="1:26">
      <c r="A212" t="s">
        <v>451</v>
      </c>
      <c r="B212" t="s">
        <v>450</v>
      </c>
      <c r="C212">
        <v>0.12</v>
      </c>
      <c r="E212">
        <v>0.03</v>
      </c>
      <c r="F212">
        <v>1.61</v>
      </c>
      <c r="I212">
        <v>0.17</v>
      </c>
      <c r="J212">
        <v>883</v>
      </c>
      <c r="K212">
        <v>29</v>
      </c>
      <c r="L212">
        <v>0.16300000000000001</v>
      </c>
      <c r="M212">
        <v>7.2999999999999995E-2</v>
      </c>
      <c r="N212">
        <v>35</v>
      </c>
      <c r="O212">
        <v>2.1</v>
      </c>
      <c r="P212">
        <v>2.1077473581665851</v>
      </c>
      <c r="Q212">
        <v>8.7762654199821932E-2</v>
      </c>
      <c r="R212">
        <v>2.2292785788145628</v>
      </c>
      <c r="S212">
        <v>0.2101516937666302</v>
      </c>
      <c r="T212">
        <v>0.13375671472887379</v>
      </c>
      <c r="U212">
        <v>2.7250196274121619E-2</v>
      </c>
      <c r="V212">
        <v>2.4405088254293082E-2</v>
      </c>
      <c r="W212">
        <v>0.15790723266603149</v>
      </c>
      <c r="X212">
        <v>4.0136986301369859</v>
      </c>
      <c r="Y212">
        <v>6.3</v>
      </c>
      <c r="Z212" t="s">
        <v>28</v>
      </c>
    </row>
    <row r="213" spans="1:26">
      <c r="A213" t="s">
        <v>453</v>
      </c>
      <c r="B213" t="s">
        <v>452</v>
      </c>
      <c r="D213">
        <v>0.23</v>
      </c>
      <c r="G213">
        <v>1.07</v>
      </c>
      <c r="H213">
        <v>1.01</v>
      </c>
      <c r="J213">
        <v>1951</v>
      </c>
      <c r="K213">
        <v>41</v>
      </c>
      <c r="L213">
        <v>0.63800000000000001</v>
      </c>
      <c r="M213">
        <v>0.02</v>
      </c>
      <c r="N213">
        <v>359.5</v>
      </c>
      <c r="O213">
        <v>22.3</v>
      </c>
      <c r="P213">
        <v>3.155783237515537</v>
      </c>
      <c r="Q213">
        <v>5.2704621515491518E-2</v>
      </c>
      <c r="R213">
        <v>18.131531876389239</v>
      </c>
      <c r="S213">
        <v>1.2417814038353601</v>
      </c>
      <c r="T213">
        <v>1.1247097659067591</v>
      </c>
      <c r="U213">
        <v>0.39017793351062569</v>
      </c>
      <c r="V213">
        <v>0.12701055987219531</v>
      </c>
      <c r="W213">
        <v>0.32966421593434969</v>
      </c>
      <c r="X213">
        <v>4.0082191780821921</v>
      </c>
      <c r="Y213">
        <v>4</v>
      </c>
      <c r="Z213" t="s">
        <v>454</v>
      </c>
    </row>
    <row r="214" spans="1:26">
      <c r="A214" t="s">
        <v>456</v>
      </c>
      <c r="B214" t="s">
        <v>455</v>
      </c>
      <c r="C214">
        <v>-0.5</v>
      </c>
      <c r="E214">
        <v>0.14000000000000001</v>
      </c>
      <c r="F214">
        <v>2.44</v>
      </c>
      <c r="I214">
        <v>1.43</v>
      </c>
      <c r="J214">
        <v>471.6</v>
      </c>
      <c r="K214">
        <v>6</v>
      </c>
      <c r="L214">
        <v>0.27</v>
      </c>
      <c r="M214">
        <v>0.06</v>
      </c>
      <c r="N214">
        <v>173.3</v>
      </c>
      <c r="O214">
        <v>9.8000000000000007</v>
      </c>
      <c r="P214">
        <v>1.2171063823278501</v>
      </c>
      <c r="Q214">
        <v>6.4689525223668859E-2</v>
      </c>
      <c r="R214">
        <v>6.7253121247505501</v>
      </c>
      <c r="S214">
        <v>0.81076109260617379</v>
      </c>
      <c r="T214">
        <v>0.38031193781047529</v>
      </c>
      <c r="U214">
        <v>0.1175170493161028</v>
      </c>
      <c r="V214">
        <v>2.852125583015502E-2</v>
      </c>
      <c r="W214">
        <v>0.70574263037505769</v>
      </c>
      <c r="X214">
        <v>4.3287671232876717</v>
      </c>
      <c r="Y214">
        <v>54.5</v>
      </c>
      <c r="Z214" t="s">
        <v>25</v>
      </c>
    </row>
    <row r="215" spans="1:26">
      <c r="A215" t="s">
        <v>458</v>
      </c>
      <c r="B215" t="s">
        <v>457</v>
      </c>
      <c r="D215">
        <v>0.16</v>
      </c>
      <c r="G215">
        <v>1.1399999999999999</v>
      </c>
      <c r="H215">
        <v>1.1000000000000001</v>
      </c>
      <c r="J215">
        <v>274.33</v>
      </c>
      <c r="K215">
        <v>0.24</v>
      </c>
      <c r="L215">
        <v>8.4400000000000003E-2</v>
      </c>
      <c r="M215">
        <v>2.3999999999999998E-3</v>
      </c>
      <c r="P215">
        <v>0</v>
      </c>
      <c r="R215">
        <v>0</v>
      </c>
      <c r="T215">
        <v>0</v>
      </c>
      <c r="U215">
        <v>0</v>
      </c>
      <c r="V215">
        <v>0</v>
      </c>
      <c r="X215">
        <v>2.0136986301369859</v>
      </c>
    </row>
    <row r="216" spans="1:26">
      <c r="A216" t="s">
        <v>460</v>
      </c>
      <c r="B216" t="s">
        <v>459</v>
      </c>
      <c r="C216">
        <v>0.14000000000000001</v>
      </c>
      <c r="E216">
        <v>0.02</v>
      </c>
      <c r="F216">
        <v>1.1100000000000001</v>
      </c>
      <c r="I216">
        <v>0.1</v>
      </c>
      <c r="J216">
        <v>974</v>
      </c>
      <c r="K216">
        <v>39</v>
      </c>
      <c r="L216">
        <v>0.34</v>
      </c>
      <c r="M216">
        <v>0.09</v>
      </c>
      <c r="N216">
        <v>115</v>
      </c>
      <c r="O216">
        <v>26</v>
      </c>
      <c r="P216">
        <v>2.0272439617787539</v>
      </c>
      <c r="Q216">
        <v>7.1157370546832924E-2</v>
      </c>
      <c r="R216">
        <v>5.8552115385259258</v>
      </c>
      <c r="S216">
        <v>1.367771667382766</v>
      </c>
      <c r="T216">
        <v>1.3237869565362961</v>
      </c>
      <c r="U216">
        <v>0.2025887303017789</v>
      </c>
      <c r="V216">
        <v>7.814964065794365E-2</v>
      </c>
      <c r="W216">
        <v>0.26690422967639549</v>
      </c>
      <c r="X216">
        <v>3.0136986301369859</v>
      </c>
      <c r="Y216">
        <v>7.5</v>
      </c>
      <c r="Z216" t="s">
        <v>28</v>
      </c>
    </row>
    <row r="217" spans="1:26">
      <c r="A217" t="s">
        <v>462</v>
      </c>
      <c r="B217" t="s">
        <v>461</v>
      </c>
      <c r="J217">
        <v>1544</v>
      </c>
      <c r="K217">
        <v>34</v>
      </c>
      <c r="L217">
        <v>0.22</v>
      </c>
      <c r="M217">
        <v>0.09</v>
      </c>
      <c r="N217">
        <v>26.7</v>
      </c>
      <c r="O217">
        <v>2.2000000000000002</v>
      </c>
      <c r="P217">
        <v>2.6242794460489658</v>
      </c>
      <c r="Q217">
        <v>3.9487233529219193E-2</v>
      </c>
      <c r="R217">
        <v>1.4906601736442819</v>
      </c>
      <c r="S217">
        <v>0.12753334303283781</v>
      </c>
      <c r="T217">
        <v>0.12282593191076489</v>
      </c>
      <c r="U217">
        <v>3.1016258341904999E-2</v>
      </c>
      <c r="V217">
        <v>1.0941806110515021E-2</v>
      </c>
      <c r="W217">
        <v>9.8393410801602792E-3</v>
      </c>
      <c r="X217">
        <v>9.8630136986301373</v>
      </c>
      <c r="Y217">
        <v>12.7</v>
      </c>
      <c r="Z217" t="s">
        <v>463</v>
      </c>
    </row>
    <row r="218" spans="1:26">
      <c r="A218" t="s">
        <v>465</v>
      </c>
      <c r="B218" t="s">
        <v>464</v>
      </c>
      <c r="C218">
        <v>-0.31</v>
      </c>
      <c r="D218">
        <v>-0.4</v>
      </c>
      <c r="E218">
        <v>0.02</v>
      </c>
      <c r="F218">
        <v>0.92</v>
      </c>
      <c r="I218">
        <v>7.0000000000000007E-2</v>
      </c>
      <c r="J218">
        <v>649</v>
      </c>
      <c r="K218">
        <v>3</v>
      </c>
      <c r="L218">
        <v>0.32</v>
      </c>
      <c r="M218">
        <v>0.03</v>
      </c>
      <c r="N218">
        <v>36.68</v>
      </c>
      <c r="O218">
        <v>0.93</v>
      </c>
      <c r="P218">
        <v>0</v>
      </c>
      <c r="R218">
        <v>0</v>
      </c>
      <c r="T218">
        <v>0</v>
      </c>
      <c r="U218">
        <v>0</v>
      </c>
      <c r="W218">
        <v>0</v>
      </c>
      <c r="X218">
        <v>12.21917808219178</v>
      </c>
      <c r="Y218">
        <v>9.39</v>
      </c>
      <c r="Z218" t="s">
        <v>466</v>
      </c>
    </row>
    <row r="219" spans="1:26">
      <c r="A219" t="s">
        <v>465</v>
      </c>
      <c r="B219" t="s">
        <v>467</v>
      </c>
      <c r="C219">
        <v>-0.31</v>
      </c>
      <c r="D219">
        <v>-0.4</v>
      </c>
      <c r="E219">
        <v>0.02</v>
      </c>
      <c r="F219">
        <v>0.92</v>
      </c>
      <c r="I219">
        <v>7.0000000000000007E-2</v>
      </c>
      <c r="J219">
        <v>3407</v>
      </c>
      <c r="K219">
        <v>970</v>
      </c>
      <c r="L219">
        <v>0.47</v>
      </c>
      <c r="M219">
        <v>0.22</v>
      </c>
      <c r="N219">
        <v>7.57</v>
      </c>
      <c r="O219">
        <v>2.1</v>
      </c>
      <c r="P219">
        <v>0</v>
      </c>
      <c r="R219">
        <v>0</v>
      </c>
      <c r="T219">
        <v>0</v>
      </c>
      <c r="U219">
        <v>0</v>
      </c>
      <c r="W219">
        <v>0</v>
      </c>
      <c r="X219">
        <v>12.21917808219178</v>
      </c>
      <c r="Y219">
        <v>9.39</v>
      </c>
      <c r="Z219" t="s">
        <v>466</v>
      </c>
    </row>
    <row r="220" spans="1:26">
      <c r="A220" t="s">
        <v>469</v>
      </c>
      <c r="B220" t="s">
        <v>468</v>
      </c>
      <c r="C220">
        <v>-0.28000000000000003</v>
      </c>
      <c r="D220">
        <v>-0.42</v>
      </c>
      <c r="E220">
        <v>0.01</v>
      </c>
      <c r="F220">
        <v>0.92</v>
      </c>
      <c r="G220">
        <v>0.91</v>
      </c>
      <c r="H220">
        <v>0.91</v>
      </c>
      <c r="I220">
        <v>7.0000000000000007E-2</v>
      </c>
      <c r="J220">
        <v>6119</v>
      </c>
      <c r="K220">
        <v>831</v>
      </c>
      <c r="L220">
        <v>0.62</v>
      </c>
      <c r="M220">
        <v>0.04</v>
      </c>
      <c r="N220">
        <v>37.29</v>
      </c>
      <c r="O220">
        <v>0.65</v>
      </c>
      <c r="P220">
        <v>6.5502577930269172</v>
      </c>
      <c r="Q220">
        <v>0.61242332425718948</v>
      </c>
      <c r="R220">
        <v>2.632360281071052</v>
      </c>
      <c r="S220">
        <v>0.20134796528496229</v>
      </c>
      <c r="T220">
        <v>2.1177476114811349E-3</v>
      </c>
      <c r="U220">
        <v>0.1060470028761567</v>
      </c>
      <c r="V220">
        <v>0.1191638826371437</v>
      </c>
      <c r="W220">
        <v>0.12284347978331581</v>
      </c>
      <c r="X220">
        <v>5.0410958904109586</v>
      </c>
      <c r="Y220">
        <v>1.59</v>
      </c>
      <c r="Z220" t="s">
        <v>466</v>
      </c>
    </row>
    <row r="221" spans="1:26">
      <c r="A221" t="s">
        <v>471</v>
      </c>
      <c r="B221" t="s">
        <v>470</v>
      </c>
      <c r="C221">
        <v>0.14000000000000001</v>
      </c>
      <c r="D221">
        <v>0.01</v>
      </c>
      <c r="E221">
        <v>0.01</v>
      </c>
      <c r="F221">
        <v>1.08</v>
      </c>
      <c r="G221">
        <v>1.06</v>
      </c>
      <c r="H221">
        <v>1.04</v>
      </c>
      <c r="I221">
        <v>0.09</v>
      </c>
      <c r="J221">
        <v>3.27</v>
      </c>
      <c r="K221">
        <v>2.0000000000000001E-4</v>
      </c>
      <c r="L221">
        <v>0.4</v>
      </c>
      <c r="M221">
        <v>0.04</v>
      </c>
      <c r="N221">
        <v>4.97</v>
      </c>
      <c r="O221">
        <v>0.23</v>
      </c>
      <c r="P221">
        <v>4.4119561227570873E-2</v>
      </c>
      <c r="Q221">
        <v>9.6211049367590827E-4</v>
      </c>
      <c r="R221">
        <v>3.4791884827291723E-2</v>
      </c>
      <c r="S221">
        <v>2.3095601674735242E-3</v>
      </c>
      <c r="T221">
        <v>1.610087225407866E-3</v>
      </c>
      <c r="U221">
        <v>6.6270256813888981E-4</v>
      </c>
      <c r="V221">
        <v>7.0931467537801673E-7</v>
      </c>
      <c r="W221">
        <v>1.517403076579701E-3</v>
      </c>
      <c r="Y221">
        <v>1.7</v>
      </c>
      <c r="Z221" t="s">
        <v>292</v>
      </c>
    </row>
    <row r="222" spans="1:26">
      <c r="A222" t="s">
        <v>471</v>
      </c>
      <c r="B222" t="s">
        <v>472</v>
      </c>
      <c r="C222">
        <v>0.14000000000000001</v>
      </c>
      <c r="D222">
        <v>0.01</v>
      </c>
      <c r="E222">
        <v>0.01</v>
      </c>
      <c r="F222">
        <v>1.08</v>
      </c>
      <c r="G222">
        <v>1.06</v>
      </c>
      <c r="H222">
        <v>1.04</v>
      </c>
      <c r="I222">
        <v>0.09</v>
      </c>
      <c r="J222">
        <v>1160.9000000000001</v>
      </c>
      <c r="K222">
        <v>27.045999999999999</v>
      </c>
      <c r="L222">
        <v>0.75</v>
      </c>
      <c r="M222">
        <v>0.19</v>
      </c>
      <c r="N222">
        <v>4.0999999999999996</v>
      </c>
      <c r="O222">
        <v>1.8</v>
      </c>
      <c r="P222">
        <v>2.2121818734892802</v>
      </c>
      <c r="Q222">
        <v>5.9190192251296327E-2</v>
      </c>
      <c r="R222">
        <v>0.14667281695460579</v>
      </c>
      <c r="S222">
        <v>8.0442312884519182E-2</v>
      </c>
      <c r="T222">
        <v>6.4392944028851332E-2</v>
      </c>
      <c r="U222">
        <v>4.7773431808071608E-2</v>
      </c>
      <c r="V222">
        <v>1.136998581043457E-3</v>
      </c>
      <c r="W222">
        <v>6.3969452877398183E-3</v>
      </c>
      <c r="Y222">
        <v>1.7</v>
      </c>
      <c r="Z222" t="s">
        <v>292</v>
      </c>
    </row>
    <row r="223" spans="1:26">
      <c r="A223" t="s">
        <v>474</v>
      </c>
      <c r="B223" t="s">
        <v>473</v>
      </c>
      <c r="C223">
        <v>-0.74</v>
      </c>
      <c r="D223">
        <v>-0.65</v>
      </c>
      <c r="E223">
        <v>0.02</v>
      </c>
      <c r="F223">
        <v>0.86</v>
      </c>
      <c r="G223">
        <v>0.91</v>
      </c>
      <c r="H223">
        <v>0.9</v>
      </c>
      <c r="I223">
        <v>0.05</v>
      </c>
      <c r="J223">
        <v>201.68</v>
      </c>
      <c r="K223">
        <v>4.0000000000000001E-3</v>
      </c>
      <c r="L223">
        <v>8.9099999999999999E-2</v>
      </c>
      <c r="M223">
        <v>2E-3</v>
      </c>
      <c r="N223">
        <v>3965</v>
      </c>
      <c r="O223">
        <v>50.5</v>
      </c>
      <c r="P223">
        <v>0.65726568915574368</v>
      </c>
      <c r="Q223">
        <v>1.413474867497542E-2</v>
      </c>
      <c r="R223">
        <v>49.47531912845308</v>
      </c>
      <c r="S223">
        <v>2.278336456644372</v>
      </c>
      <c r="T223">
        <v>0.6925296876744379</v>
      </c>
      <c r="U223">
        <v>0.42773843598553951</v>
      </c>
      <c r="V223">
        <v>3.2708792230895902E-4</v>
      </c>
      <c r="W223">
        <v>2.1279707152022831</v>
      </c>
      <c r="X223">
        <v>27.74520547945205</v>
      </c>
      <c r="Y223">
        <v>9.6999999999999993</v>
      </c>
      <c r="Z223" t="s">
        <v>129</v>
      </c>
    </row>
    <row r="224" spans="1:26">
      <c r="A224" t="s">
        <v>476</v>
      </c>
      <c r="B224" t="s">
        <v>475</v>
      </c>
      <c r="D224">
        <v>-0.76</v>
      </c>
      <c r="G224">
        <v>0.91</v>
      </c>
      <c r="H224">
        <v>0.92</v>
      </c>
      <c r="J224">
        <v>67.857799999999997</v>
      </c>
      <c r="K224">
        <v>3.8E-3</v>
      </c>
      <c r="L224">
        <v>0.10299999999999999</v>
      </c>
      <c r="M224">
        <v>5.2999999999999998E-4</v>
      </c>
      <c r="P224">
        <v>0</v>
      </c>
      <c r="R224">
        <v>0</v>
      </c>
      <c r="T224">
        <v>0</v>
      </c>
      <c r="U224">
        <v>0</v>
      </c>
      <c r="V224">
        <v>0</v>
      </c>
      <c r="X224">
        <v>1.0465753424657529</v>
      </c>
      <c r="Y224">
        <v>4</v>
      </c>
    </row>
    <row r="225" spans="1:26">
      <c r="A225" t="s">
        <v>478</v>
      </c>
      <c r="B225" t="s">
        <v>477</v>
      </c>
      <c r="C225">
        <v>0.27</v>
      </c>
      <c r="E225">
        <v>0.02</v>
      </c>
      <c r="F225">
        <v>1.02</v>
      </c>
      <c r="I225">
        <v>0.08</v>
      </c>
      <c r="J225">
        <v>12.083</v>
      </c>
      <c r="K225">
        <v>9.5999999999999992E-3</v>
      </c>
      <c r="L225">
        <v>0.15</v>
      </c>
      <c r="M225">
        <v>0.1</v>
      </c>
      <c r="N225">
        <v>2.68</v>
      </c>
      <c r="O225">
        <v>0.25</v>
      </c>
      <c r="P225">
        <v>0.1037818316414623</v>
      </c>
      <c r="Q225">
        <v>2.3747846176436771E-3</v>
      </c>
      <c r="R225">
        <v>3.0305982814680461E-2</v>
      </c>
      <c r="S225">
        <v>3.182935108457424E-3</v>
      </c>
      <c r="T225">
        <v>2.8270506356978041E-3</v>
      </c>
      <c r="U225">
        <v>4.650534447265543E-4</v>
      </c>
      <c r="V225">
        <v>8.3605017558223609E-6</v>
      </c>
      <c r="W225">
        <v>1.386548233351394E-3</v>
      </c>
      <c r="X225">
        <v>6.9808219178082194</v>
      </c>
      <c r="Y225">
        <v>1.66</v>
      </c>
      <c r="Z225" t="s">
        <v>292</v>
      </c>
    </row>
    <row r="226" spans="1:26">
      <c r="A226" t="s">
        <v>478</v>
      </c>
      <c r="B226" t="s">
        <v>479</v>
      </c>
      <c r="C226">
        <v>0.27</v>
      </c>
      <c r="E226">
        <v>0.02</v>
      </c>
      <c r="F226">
        <v>1.02</v>
      </c>
      <c r="I226">
        <v>0.08</v>
      </c>
      <c r="J226">
        <v>59.518999999999998</v>
      </c>
      <c r="K226">
        <v>0.17460000000000001</v>
      </c>
      <c r="L226">
        <v>0.28999999999999998</v>
      </c>
      <c r="M226">
        <v>0.2</v>
      </c>
      <c r="N226">
        <v>2.17</v>
      </c>
      <c r="O226">
        <v>0.35</v>
      </c>
      <c r="P226">
        <v>0.30045545680116797</v>
      </c>
      <c r="Q226">
        <v>6.8969331405496492E-3</v>
      </c>
      <c r="R226">
        <v>4.0415535849826753E-2</v>
      </c>
      <c r="S226">
        <v>7.2431619793424861E-3</v>
      </c>
      <c r="T226">
        <v>6.5186348144881841E-3</v>
      </c>
      <c r="U226">
        <v>2.559341717752977E-3</v>
      </c>
      <c r="V226">
        <v>3.8478052724409433E-5</v>
      </c>
      <c r="W226">
        <v>1.8490768035868449E-3</v>
      </c>
      <c r="X226">
        <v>6.9808219178082194</v>
      </c>
      <c r="Y226">
        <v>1.66</v>
      </c>
      <c r="Z226" t="s">
        <v>292</v>
      </c>
    </row>
    <row r="227" spans="1:26">
      <c r="A227" t="s">
        <v>478</v>
      </c>
      <c r="B227" t="s">
        <v>480</v>
      </c>
      <c r="C227">
        <v>0.27</v>
      </c>
      <c r="E227">
        <v>0.02</v>
      </c>
      <c r="F227">
        <v>1.02</v>
      </c>
      <c r="I227">
        <v>0.08</v>
      </c>
      <c r="J227">
        <v>459.26</v>
      </c>
      <c r="K227">
        <v>8.3238000000000003</v>
      </c>
      <c r="L227">
        <v>0.46</v>
      </c>
      <c r="M227">
        <v>0.09</v>
      </c>
      <c r="N227">
        <v>3.66</v>
      </c>
      <c r="O227">
        <v>0.62</v>
      </c>
      <c r="P227">
        <v>1.173282098884282</v>
      </c>
      <c r="Q227">
        <v>3.0334297852554471E-2</v>
      </c>
      <c r="R227">
        <v>0.12497701436950261</v>
      </c>
      <c r="S227">
        <v>2.2902846884846551E-2</v>
      </c>
      <c r="T227">
        <v>2.117096964729278E-2</v>
      </c>
      <c r="U227">
        <v>6.5627199326451094E-3</v>
      </c>
      <c r="V227">
        <v>7.528189413359978E-4</v>
      </c>
      <c r="W227">
        <v>5.7179026182125354E-3</v>
      </c>
      <c r="X227">
        <v>6.9808219178082194</v>
      </c>
      <c r="Y227">
        <v>1.66</v>
      </c>
      <c r="Z227" t="s">
        <v>292</v>
      </c>
    </row>
    <row r="228" spans="1:26">
      <c r="A228" t="s">
        <v>482</v>
      </c>
      <c r="B228" t="s">
        <v>481</v>
      </c>
      <c r="C228">
        <v>0.25</v>
      </c>
      <c r="D228">
        <v>0.31</v>
      </c>
      <c r="E228">
        <v>0.02</v>
      </c>
      <c r="F228">
        <v>1.08</v>
      </c>
      <c r="G228">
        <v>1.07</v>
      </c>
      <c r="H228">
        <v>1.05</v>
      </c>
      <c r="I228">
        <v>0.09</v>
      </c>
      <c r="J228">
        <v>258.19</v>
      </c>
      <c r="K228">
        <v>7.0000000000000007E-2</v>
      </c>
      <c r="L228">
        <v>0.23300000000000001</v>
      </c>
      <c r="M228">
        <v>2E-3</v>
      </c>
      <c r="N228">
        <v>49.5</v>
      </c>
      <c r="O228">
        <v>0.2</v>
      </c>
      <c r="P228">
        <v>0.814506222518255</v>
      </c>
      <c r="Q228">
        <v>2.0111803621028979E-2</v>
      </c>
      <c r="R228">
        <v>1.5871498932961801</v>
      </c>
      <c r="S228">
        <v>7.8643693307505008E-2</v>
      </c>
      <c r="T228">
        <v>6.4127268416007263E-3</v>
      </c>
      <c r="U228">
        <v>7.8206962832833677E-4</v>
      </c>
      <c r="V228">
        <v>1.4344061317779911E-4</v>
      </c>
      <c r="W228">
        <v>7.8377772508453306E-2</v>
      </c>
      <c r="X228">
        <v>13.5</v>
      </c>
      <c r="Y228">
        <v>3.3</v>
      </c>
      <c r="Z228" t="s">
        <v>292</v>
      </c>
    </row>
    <row r="229" spans="1:26">
      <c r="A229" t="s">
        <v>482</v>
      </c>
      <c r="B229" t="s">
        <v>483</v>
      </c>
      <c r="C229">
        <v>0.25</v>
      </c>
      <c r="D229">
        <v>0.31</v>
      </c>
      <c r="E229">
        <v>0.02</v>
      </c>
      <c r="F229">
        <v>1.08</v>
      </c>
      <c r="G229">
        <v>1.07</v>
      </c>
      <c r="H229">
        <v>1.05</v>
      </c>
      <c r="I229">
        <v>0.09</v>
      </c>
      <c r="J229">
        <v>5000</v>
      </c>
      <c r="K229">
        <v>400</v>
      </c>
      <c r="L229">
        <v>0.12</v>
      </c>
      <c r="M229">
        <v>0.02</v>
      </c>
      <c r="N229">
        <v>9.3000000000000007</v>
      </c>
      <c r="O229">
        <v>0.3</v>
      </c>
      <c r="P229">
        <v>5.8738927387520734</v>
      </c>
      <c r="Q229">
        <v>0.34521840624953959</v>
      </c>
      <c r="R229">
        <v>0.81749032902871221</v>
      </c>
      <c r="S229">
        <v>5.2955935849273349E-2</v>
      </c>
      <c r="T229">
        <v>2.6370655775119749E-2</v>
      </c>
      <c r="U229">
        <v>1.9906420349725131E-3</v>
      </c>
      <c r="V229">
        <v>2.179974210743232E-2</v>
      </c>
      <c r="W229">
        <v>4.0369892791541337E-2</v>
      </c>
      <c r="X229">
        <v>13.5</v>
      </c>
      <c r="Y229">
        <v>3.3</v>
      </c>
      <c r="Z229" t="s">
        <v>292</v>
      </c>
    </row>
    <row r="230" spans="1:26">
      <c r="A230" t="s">
        <v>485</v>
      </c>
      <c r="B230" t="s">
        <v>484</v>
      </c>
      <c r="C230">
        <v>-0.34</v>
      </c>
      <c r="D230">
        <v>-0.27</v>
      </c>
      <c r="E230">
        <v>0.01</v>
      </c>
      <c r="F230">
        <v>0.87</v>
      </c>
      <c r="G230">
        <v>0.98</v>
      </c>
      <c r="H230">
        <v>0.94</v>
      </c>
      <c r="I230">
        <v>0.06</v>
      </c>
      <c r="J230">
        <v>11.577</v>
      </c>
      <c r="K230">
        <v>5.5999999999999999E-3</v>
      </c>
      <c r="L230">
        <v>0.18</v>
      </c>
      <c r="M230">
        <v>0.14000000000000001</v>
      </c>
      <c r="N230">
        <v>1.77</v>
      </c>
      <c r="O230">
        <v>0.22</v>
      </c>
      <c r="P230">
        <v>9.5655188108582451E-2</v>
      </c>
      <c r="Q230">
        <v>2.1992181955904229E-3</v>
      </c>
      <c r="R230">
        <v>1.7656699735980601E-2</v>
      </c>
      <c r="S230">
        <v>2.3847097773769719E-3</v>
      </c>
      <c r="T230">
        <v>2.194618046280075E-3</v>
      </c>
      <c r="U230">
        <v>4.5984790548440592E-4</v>
      </c>
      <c r="V230">
        <v>3.050306596869758E-6</v>
      </c>
      <c r="W230">
        <v>8.118022867117517E-4</v>
      </c>
      <c r="X230">
        <v>7.1260273972602741</v>
      </c>
      <c r="Y230">
        <v>1.35</v>
      </c>
      <c r="Z230" t="s">
        <v>292</v>
      </c>
    </row>
    <row r="231" spans="1:26">
      <c r="A231" t="s">
        <v>485</v>
      </c>
      <c r="B231" t="s">
        <v>486</v>
      </c>
      <c r="C231">
        <v>-0.34</v>
      </c>
      <c r="D231">
        <v>-0.27</v>
      </c>
      <c r="E231">
        <v>0.01</v>
      </c>
      <c r="F231">
        <v>0.87</v>
      </c>
      <c r="G231">
        <v>0.98</v>
      </c>
      <c r="H231">
        <v>0.94</v>
      </c>
      <c r="I231">
        <v>0.06</v>
      </c>
      <c r="J231">
        <v>27.582000000000001</v>
      </c>
      <c r="K231">
        <v>2.2499999999999999E-2</v>
      </c>
      <c r="L231">
        <v>0.16</v>
      </c>
      <c r="M231">
        <v>7.0000000000000007E-2</v>
      </c>
      <c r="N231">
        <v>2.82</v>
      </c>
      <c r="O231">
        <v>0.23</v>
      </c>
      <c r="P231">
        <v>0.17063246994028869</v>
      </c>
      <c r="Q231">
        <v>3.9237322932154893E-3</v>
      </c>
      <c r="R231">
        <v>3.7703585732978773E-2</v>
      </c>
      <c r="S231">
        <v>3.5565815747449288E-3</v>
      </c>
      <c r="T231">
        <v>3.075115148434439E-3</v>
      </c>
      <c r="U231">
        <v>4.3337454865492828E-4</v>
      </c>
      <c r="V231">
        <v>1.0480053076384501E-5</v>
      </c>
      <c r="W231">
        <v>1.733498194619714E-3</v>
      </c>
      <c r="X231">
        <v>7.1260273972602741</v>
      </c>
      <c r="Y231">
        <v>1.35</v>
      </c>
      <c r="Z231" t="s">
        <v>292</v>
      </c>
    </row>
    <row r="232" spans="1:26">
      <c r="A232" t="s">
        <v>485</v>
      </c>
      <c r="B232" t="s">
        <v>487</v>
      </c>
      <c r="C232">
        <v>-0.34</v>
      </c>
      <c r="D232">
        <v>-0.27</v>
      </c>
      <c r="E232">
        <v>0.01</v>
      </c>
      <c r="F232">
        <v>0.87</v>
      </c>
      <c r="G232">
        <v>0.98</v>
      </c>
      <c r="H232">
        <v>0.94</v>
      </c>
      <c r="I232">
        <v>0.06</v>
      </c>
      <c r="J232">
        <v>106.72</v>
      </c>
      <c r="K232">
        <v>1.0284</v>
      </c>
      <c r="L232">
        <v>0.43</v>
      </c>
      <c r="M232">
        <v>0.24</v>
      </c>
      <c r="N232">
        <v>1.68</v>
      </c>
      <c r="O232">
        <v>0.47</v>
      </c>
      <c r="P232">
        <v>0.42054104119688562</v>
      </c>
      <c r="Q232">
        <v>1.0039147001098351E-2</v>
      </c>
      <c r="R232">
        <v>3.2251728223157493E-2</v>
      </c>
      <c r="S232">
        <v>1.0014725600464911E-2</v>
      </c>
      <c r="T232">
        <v>9.0228049195738239E-3</v>
      </c>
      <c r="U232">
        <v>4.0833987886515193E-3</v>
      </c>
      <c r="V232">
        <v>1.0375837103277189E-4</v>
      </c>
      <c r="W232">
        <v>1.4828380792256319E-3</v>
      </c>
      <c r="X232">
        <v>7.1260273972602741</v>
      </c>
      <c r="Y232">
        <v>1.35</v>
      </c>
      <c r="Z232" t="s">
        <v>292</v>
      </c>
    </row>
    <row r="233" spans="1:26">
      <c r="A233" t="s">
        <v>489</v>
      </c>
      <c r="B233" t="s">
        <v>488</v>
      </c>
      <c r="C233">
        <v>-0.09</v>
      </c>
      <c r="E233">
        <v>0.03</v>
      </c>
      <c r="F233">
        <v>1.31</v>
      </c>
      <c r="I233">
        <v>0.11</v>
      </c>
      <c r="J233">
        <v>464.3</v>
      </c>
      <c r="K233">
        <v>3.2</v>
      </c>
      <c r="L233">
        <v>0.255</v>
      </c>
      <c r="M233">
        <v>4.0999999999999988E-2</v>
      </c>
      <c r="N233">
        <v>44.7</v>
      </c>
      <c r="O233">
        <v>1.9</v>
      </c>
      <c r="P233">
        <v>1.2845794733586851</v>
      </c>
      <c r="Q233">
        <v>3.64363823823168E-2</v>
      </c>
      <c r="R233">
        <v>1.9710520970197909</v>
      </c>
      <c r="S233">
        <v>0.14035722851846169</v>
      </c>
      <c r="T233">
        <v>8.3780737904644353E-2</v>
      </c>
      <c r="U233">
        <v>2.204053549489763E-2</v>
      </c>
      <c r="V233">
        <v>4.5282265133630116E-3</v>
      </c>
      <c r="W233">
        <v>0.1103387942352046</v>
      </c>
      <c r="X233">
        <v>2.849315068493151</v>
      </c>
      <c r="Y233">
        <v>5</v>
      </c>
      <c r="Z233" t="s">
        <v>28</v>
      </c>
    </row>
    <row r="234" spans="1:26">
      <c r="A234" t="s">
        <v>491</v>
      </c>
      <c r="B234" t="s">
        <v>490</v>
      </c>
      <c r="C234">
        <v>0.18</v>
      </c>
      <c r="D234">
        <v>0.14000000000000001</v>
      </c>
      <c r="E234">
        <v>0.03</v>
      </c>
      <c r="F234">
        <v>0.87</v>
      </c>
      <c r="G234">
        <v>0.84</v>
      </c>
      <c r="H234">
        <v>0.82</v>
      </c>
      <c r="I234">
        <v>0.06</v>
      </c>
      <c r="J234">
        <v>330</v>
      </c>
      <c r="K234">
        <v>4</v>
      </c>
      <c r="L234">
        <v>0.36</v>
      </c>
      <c r="M234">
        <v>0.12</v>
      </c>
      <c r="N234">
        <v>7.94</v>
      </c>
      <c r="O234">
        <v>0.875</v>
      </c>
      <c r="P234">
        <v>0.89259366696103992</v>
      </c>
      <c r="Q234">
        <v>2.4542905110835539E-2</v>
      </c>
      <c r="R234">
        <v>0.2294779251650842</v>
      </c>
      <c r="S234">
        <v>3.0352009877091711E-2</v>
      </c>
      <c r="T234">
        <v>2.5288814171215201E-2</v>
      </c>
      <c r="U234">
        <v>1.138952937400234E-2</v>
      </c>
      <c r="V234">
        <v>6.9538765201540695E-4</v>
      </c>
      <c r="W234">
        <v>1.230916073682444E-2</v>
      </c>
      <c r="X234">
        <v>5.6273972602739724</v>
      </c>
      <c r="Y234">
        <v>2.39</v>
      </c>
      <c r="Z234" t="s">
        <v>292</v>
      </c>
    </row>
    <row r="235" spans="1:26">
      <c r="A235" t="s">
        <v>493</v>
      </c>
      <c r="B235" t="s">
        <v>492</v>
      </c>
      <c r="D235">
        <v>0.47</v>
      </c>
      <c r="G235">
        <v>1.44</v>
      </c>
      <c r="H235">
        <v>1.46</v>
      </c>
      <c r="J235">
        <v>801.3</v>
      </c>
      <c r="K235">
        <v>0.45</v>
      </c>
      <c r="L235">
        <v>0.39850000000000002</v>
      </c>
      <c r="M235">
        <v>7.3000000000000001E-3</v>
      </c>
      <c r="P235">
        <v>0</v>
      </c>
      <c r="R235">
        <v>0</v>
      </c>
      <c r="T235">
        <v>0</v>
      </c>
      <c r="U235">
        <v>0</v>
      </c>
      <c r="V235">
        <v>0</v>
      </c>
      <c r="X235">
        <v>2.429315068493151</v>
      </c>
      <c r="Y235">
        <v>10.76</v>
      </c>
    </row>
    <row r="236" spans="1:26">
      <c r="A236" t="s">
        <v>495</v>
      </c>
      <c r="B236" t="s">
        <v>494</v>
      </c>
      <c r="C236">
        <v>-0.21</v>
      </c>
      <c r="D236">
        <v>-0.08</v>
      </c>
      <c r="E236">
        <v>0.02</v>
      </c>
      <c r="F236">
        <v>0.77</v>
      </c>
      <c r="G236">
        <v>0.81</v>
      </c>
      <c r="H236">
        <v>0.8</v>
      </c>
      <c r="I236">
        <v>0.04</v>
      </c>
      <c r="J236">
        <v>14.182</v>
      </c>
      <c r="K236">
        <v>5.0000000000000001E-3</v>
      </c>
      <c r="L236">
        <v>0.17</v>
      </c>
      <c r="M236">
        <v>7.0000000000000007E-2</v>
      </c>
      <c r="N236">
        <v>3.53</v>
      </c>
      <c r="O236">
        <v>0.28999999999999998</v>
      </c>
      <c r="P236">
        <v>0.10514613647318639</v>
      </c>
      <c r="Q236">
        <v>2.73118029421113E-3</v>
      </c>
      <c r="R236">
        <v>3.4795505388577438E-2</v>
      </c>
      <c r="S236">
        <v>3.4088745161783281E-3</v>
      </c>
      <c r="T236">
        <v>2.85855426705027E-3</v>
      </c>
      <c r="U236">
        <v>4.2638916087331022E-4</v>
      </c>
      <c r="V236">
        <v>4.089162951696686E-6</v>
      </c>
      <c r="W236">
        <v>1.8075587214845419E-3</v>
      </c>
      <c r="X236">
        <v>7.5890410958904111</v>
      </c>
      <c r="Y236">
        <v>1.93</v>
      </c>
      <c r="Z236" t="s">
        <v>100</v>
      </c>
    </row>
    <row r="237" spans="1:26">
      <c r="A237" t="s">
        <v>495</v>
      </c>
      <c r="B237" t="s">
        <v>496</v>
      </c>
      <c r="C237">
        <v>-0.21</v>
      </c>
      <c r="D237">
        <v>-0.08</v>
      </c>
      <c r="E237">
        <v>0.02</v>
      </c>
      <c r="F237">
        <v>0.77</v>
      </c>
      <c r="G237">
        <v>0.81</v>
      </c>
      <c r="H237">
        <v>0.8</v>
      </c>
      <c r="I237">
        <v>0.04</v>
      </c>
      <c r="J237">
        <v>53.832000000000001</v>
      </c>
      <c r="K237">
        <v>0.11269999999999999</v>
      </c>
      <c r="L237">
        <v>0.43</v>
      </c>
      <c r="M237">
        <v>0.2</v>
      </c>
      <c r="N237">
        <v>2.81</v>
      </c>
      <c r="O237">
        <v>0.46</v>
      </c>
      <c r="P237">
        <v>0.2558495074925885</v>
      </c>
      <c r="Q237">
        <v>6.6545759641403156E-3</v>
      </c>
      <c r="R237">
        <v>3.9584381701482908E-2</v>
      </c>
      <c r="S237">
        <v>7.9788949823624573E-3</v>
      </c>
      <c r="T237">
        <v>6.4800055454384822E-3</v>
      </c>
      <c r="U237">
        <v>4.1764897881579307E-3</v>
      </c>
      <c r="V237">
        <v>2.6963167918528209E-5</v>
      </c>
      <c r="W237">
        <v>2.0563315169601511E-3</v>
      </c>
      <c r="X237">
        <v>7.5890410958904111</v>
      </c>
      <c r="Y237">
        <v>1.93</v>
      </c>
      <c r="Z237" t="s">
        <v>100</v>
      </c>
    </row>
    <row r="238" spans="1:26">
      <c r="A238" t="s">
        <v>498</v>
      </c>
      <c r="B238" t="s">
        <v>497</v>
      </c>
      <c r="C238">
        <v>0.01</v>
      </c>
      <c r="D238">
        <v>-0.02</v>
      </c>
      <c r="E238">
        <v>0.04</v>
      </c>
      <c r="F238">
        <v>1.31</v>
      </c>
      <c r="G238">
        <v>1.31</v>
      </c>
      <c r="H238">
        <v>1.23</v>
      </c>
      <c r="I238">
        <v>0.09</v>
      </c>
      <c r="J238">
        <v>19.382000000000001</v>
      </c>
      <c r="K238">
        <v>6.0000000000000001E-3</v>
      </c>
      <c r="L238">
        <v>4.5999999999999999E-2</v>
      </c>
      <c r="M238">
        <v>2.1999999999999999E-2</v>
      </c>
      <c r="N238">
        <v>55.3</v>
      </c>
      <c r="O238">
        <v>1.2</v>
      </c>
      <c r="P238">
        <v>0.15458270942897301</v>
      </c>
      <c r="Q238">
        <v>3.540205793719936E-3</v>
      </c>
      <c r="R238">
        <v>0.8738878683206176</v>
      </c>
      <c r="S238">
        <v>4.4299315842709797E-2</v>
      </c>
      <c r="T238">
        <v>1.8963208715818101E-2</v>
      </c>
      <c r="U238">
        <v>8.8624982737519069E-4</v>
      </c>
      <c r="V238">
        <v>9.0175200528388988E-5</v>
      </c>
      <c r="W238">
        <v>4.0025398549035918E-2</v>
      </c>
      <c r="X238">
        <v>4.3526027397260272</v>
      </c>
      <c r="Y238">
        <v>5.3</v>
      </c>
      <c r="Z238" t="s">
        <v>499</v>
      </c>
    </row>
    <row r="239" spans="1:26">
      <c r="A239" t="s">
        <v>498</v>
      </c>
      <c r="B239" t="s">
        <v>500</v>
      </c>
      <c r="C239">
        <v>0.01</v>
      </c>
      <c r="D239">
        <v>-0.02</v>
      </c>
      <c r="E239">
        <v>0.04</v>
      </c>
      <c r="F239">
        <v>1.31</v>
      </c>
      <c r="G239">
        <v>1.31</v>
      </c>
      <c r="H239">
        <v>1.23</v>
      </c>
      <c r="I239">
        <v>0.09</v>
      </c>
      <c r="J239">
        <v>931</v>
      </c>
      <c r="K239">
        <v>17</v>
      </c>
      <c r="L239">
        <v>0.12</v>
      </c>
      <c r="M239">
        <v>0.02</v>
      </c>
      <c r="N239">
        <v>90.9</v>
      </c>
      <c r="O239">
        <v>3</v>
      </c>
      <c r="P239">
        <v>2.042654787431359</v>
      </c>
      <c r="Q239">
        <v>5.2976635309796592E-2</v>
      </c>
      <c r="R239">
        <v>5.1894557202140588</v>
      </c>
      <c r="S239">
        <v>0.29493163313178539</v>
      </c>
      <c r="T239">
        <v>0.17126916568363229</v>
      </c>
      <c r="U239">
        <v>1.26366616563654E-2</v>
      </c>
      <c r="V239">
        <v>3.1586375669043688E-2</v>
      </c>
      <c r="W239">
        <v>0.23768499481896449</v>
      </c>
      <c r="X239">
        <v>4.3526027397260272</v>
      </c>
      <c r="Y239">
        <v>5.3</v>
      </c>
      <c r="Z239" t="s">
        <v>499</v>
      </c>
    </row>
    <row r="240" spans="1:26">
      <c r="A240" t="s">
        <v>502</v>
      </c>
      <c r="B240" t="s">
        <v>501</v>
      </c>
      <c r="C240">
        <v>0.08</v>
      </c>
      <c r="D240">
        <v>0.06</v>
      </c>
      <c r="E240">
        <v>0.02</v>
      </c>
      <c r="F240">
        <v>1.05</v>
      </c>
      <c r="G240">
        <v>1.06</v>
      </c>
      <c r="H240">
        <v>1.02</v>
      </c>
      <c r="I240">
        <v>0.09</v>
      </c>
      <c r="J240">
        <v>4218</v>
      </c>
      <c r="K240">
        <v>388</v>
      </c>
      <c r="L240">
        <v>0.02</v>
      </c>
      <c r="M240">
        <v>0.05</v>
      </c>
      <c r="N240">
        <v>23.3</v>
      </c>
      <c r="O240">
        <v>1.4</v>
      </c>
      <c r="P240">
        <v>5.1952395044207877</v>
      </c>
      <c r="Q240">
        <v>0.34483598881871158</v>
      </c>
      <c r="R240">
        <v>1.912673871619412</v>
      </c>
      <c r="S240">
        <v>0.1615158375011535</v>
      </c>
      <c r="T240">
        <v>0.11492461031189601</v>
      </c>
      <c r="U240">
        <v>1.3394074731228379E-3</v>
      </c>
      <c r="V240">
        <v>5.8646867566645458E-2</v>
      </c>
      <c r="W240">
        <v>9.7151688717176485E-2</v>
      </c>
      <c r="X240">
        <v>12.038356164383559</v>
      </c>
      <c r="Y240">
        <v>3.31</v>
      </c>
      <c r="Z240" t="s">
        <v>115</v>
      </c>
    </row>
    <row r="241" spans="1:26">
      <c r="A241" t="s">
        <v>504</v>
      </c>
      <c r="B241" t="s">
        <v>503</v>
      </c>
      <c r="C241">
        <v>0.19</v>
      </c>
      <c r="E241">
        <v>0.05</v>
      </c>
      <c r="F241">
        <v>2.37</v>
      </c>
      <c r="I241">
        <v>0.44</v>
      </c>
      <c r="J241">
        <v>1125.7</v>
      </c>
      <c r="K241">
        <v>9</v>
      </c>
      <c r="L241">
        <v>0.1</v>
      </c>
      <c r="M241">
        <v>0.02</v>
      </c>
      <c r="N241">
        <v>161.19999999999999</v>
      </c>
      <c r="O241">
        <v>3.2</v>
      </c>
      <c r="P241">
        <v>2.824897210392121</v>
      </c>
      <c r="Q241">
        <v>0.17546503772364441</v>
      </c>
      <c r="R241">
        <v>14.589236909368701</v>
      </c>
      <c r="S241">
        <v>1.829428622138275</v>
      </c>
      <c r="T241">
        <v>0.28961264336215792</v>
      </c>
      <c r="U241">
        <v>2.947320587751253E-2</v>
      </c>
      <c r="V241">
        <v>3.8880439484859287E-2</v>
      </c>
      <c r="W241">
        <v>1.8057002081919069</v>
      </c>
      <c r="X241">
        <v>3.526027397260274</v>
      </c>
      <c r="Y241">
        <v>14.14</v>
      </c>
      <c r="Z241" t="s">
        <v>28</v>
      </c>
    </row>
    <row r="242" spans="1:26">
      <c r="A242" t="s">
        <v>506</v>
      </c>
      <c r="B242" t="s">
        <v>505</v>
      </c>
      <c r="C242">
        <v>-0.08</v>
      </c>
      <c r="E242">
        <v>0.04</v>
      </c>
      <c r="F242">
        <v>2.06</v>
      </c>
      <c r="I242">
        <v>0.23</v>
      </c>
      <c r="J242">
        <v>1455</v>
      </c>
      <c r="K242">
        <v>12.5</v>
      </c>
      <c r="L242">
        <v>0.53299999999999992</v>
      </c>
      <c r="M242">
        <v>4.4999999999999998E-2</v>
      </c>
      <c r="N242">
        <v>92.2</v>
      </c>
      <c r="O242">
        <v>0.15</v>
      </c>
      <c r="P242">
        <v>3.294384292764724</v>
      </c>
      <c r="Q242">
        <v>0.1234644940905605</v>
      </c>
      <c r="R242">
        <v>7.4664346996160162</v>
      </c>
      <c r="S242">
        <v>0.60750591718916369</v>
      </c>
      <c r="T242">
        <v>1.2147128036251649E-2</v>
      </c>
      <c r="U242">
        <v>0.25014622805109871</v>
      </c>
      <c r="V242">
        <v>2.1381542667858008E-2</v>
      </c>
      <c r="W242">
        <v>0.55306923700859389</v>
      </c>
      <c r="X242">
        <v>6.2497295342465753</v>
      </c>
      <c r="Y242">
        <v>12.7</v>
      </c>
      <c r="Z242" t="s">
        <v>1525</v>
      </c>
    </row>
    <row r="243" spans="1:26">
      <c r="A243" t="s">
        <v>509</v>
      </c>
      <c r="B243" t="s">
        <v>508</v>
      </c>
      <c r="D243">
        <v>-0.01</v>
      </c>
      <c r="G243">
        <v>1.07</v>
      </c>
      <c r="H243">
        <v>1.08</v>
      </c>
      <c r="J243">
        <v>148.04</v>
      </c>
      <c r="K243">
        <v>0.24</v>
      </c>
      <c r="L243">
        <v>0.54</v>
      </c>
      <c r="M243">
        <v>0.04</v>
      </c>
      <c r="P243">
        <v>0</v>
      </c>
      <c r="R243">
        <v>0</v>
      </c>
      <c r="T243">
        <v>0</v>
      </c>
      <c r="U243">
        <v>0</v>
      </c>
      <c r="V243">
        <v>0</v>
      </c>
    </row>
    <row r="244" spans="1:26">
      <c r="A244" t="s">
        <v>511</v>
      </c>
      <c r="B244" t="s">
        <v>510</v>
      </c>
      <c r="C244">
        <v>0.36</v>
      </c>
      <c r="E244">
        <v>0.03</v>
      </c>
      <c r="F244">
        <v>1.1000000000000001</v>
      </c>
      <c r="I244">
        <v>0.1</v>
      </c>
      <c r="J244">
        <v>94.44</v>
      </c>
      <c r="K244">
        <v>0.05</v>
      </c>
      <c r="L244">
        <v>0.04</v>
      </c>
      <c r="M244">
        <v>0.02</v>
      </c>
      <c r="N244">
        <v>19.23</v>
      </c>
      <c r="O244">
        <v>0.47</v>
      </c>
      <c r="P244">
        <v>0.42417365661663592</v>
      </c>
      <c r="Q244">
        <v>9.9233202574720309E-3</v>
      </c>
      <c r="R244">
        <v>0.46971051953817461</v>
      </c>
      <c r="S244">
        <v>2.4795832017380261E-2</v>
      </c>
      <c r="T244">
        <v>1.1480184304885181E-2</v>
      </c>
      <c r="U244">
        <v>3.7637060860430671E-4</v>
      </c>
      <c r="V244">
        <v>8.2893992576975602E-5</v>
      </c>
      <c r="W244">
        <v>2.197476114798478E-2</v>
      </c>
      <c r="X244">
        <v>7.0301369863013701</v>
      </c>
      <c r="Y244">
        <v>8.8000000000000007</v>
      </c>
      <c r="Z244" t="s">
        <v>1525</v>
      </c>
    </row>
    <row r="245" spans="1:26">
      <c r="A245" t="s">
        <v>511</v>
      </c>
      <c r="B245" t="s">
        <v>512</v>
      </c>
      <c r="C245">
        <v>0.36</v>
      </c>
      <c r="E245">
        <v>0.03</v>
      </c>
      <c r="F245">
        <v>1.1000000000000001</v>
      </c>
      <c r="I245">
        <v>0.1</v>
      </c>
      <c r="J245">
        <v>201.99</v>
      </c>
      <c r="K245">
        <v>0.08</v>
      </c>
      <c r="L245">
        <v>4.8000000000000001E-2</v>
      </c>
      <c r="M245">
        <v>9.0000000000000011E-3</v>
      </c>
      <c r="N245">
        <v>44.2</v>
      </c>
      <c r="O245">
        <v>0.5</v>
      </c>
      <c r="P245">
        <v>0.70414097982732737</v>
      </c>
      <c r="Q245">
        <v>1.6472183306780071E-2</v>
      </c>
      <c r="R245">
        <v>1.390522641356889</v>
      </c>
      <c r="S245">
        <v>6.6931371385279506E-2</v>
      </c>
      <c r="T245">
        <v>1.572989413299648E-2</v>
      </c>
      <c r="U245">
        <v>6.020930033458846E-4</v>
      </c>
      <c r="V245">
        <v>1.835764333358932E-4</v>
      </c>
      <c r="W245">
        <v>6.505369082371408E-2</v>
      </c>
      <c r="X245">
        <v>7.0301369863013701</v>
      </c>
      <c r="Y245">
        <v>8.8000000000000007</v>
      </c>
      <c r="Z245" t="s">
        <v>1525</v>
      </c>
    </row>
    <row r="246" spans="1:26">
      <c r="A246" t="s">
        <v>511</v>
      </c>
      <c r="B246" t="s">
        <v>513</v>
      </c>
      <c r="C246">
        <v>0.36</v>
      </c>
      <c r="E246">
        <v>0.03</v>
      </c>
      <c r="F246">
        <v>1.1000000000000001</v>
      </c>
      <c r="I246">
        <v>0.1</v>
      </c>
      <c r="J246">
        <v>1069.8</v>
      </c>
      <c r="K246">
        <v>6.7</v>
      </c>
      <c r="L246">
        <v>7.400000000000001E-2</v>
      </c>
      <c r="M246">
        <v>2.5000000000000001E-2</v>
      </c>
      <c r="N246">
        <v>22.63</v>
      </c>
      <c r="O246">
        <v>0.6</v>
      </c>
      <c r="P246">
        <v>2.1394793701928738</v>
      </c>
      <c r="Q246">
        <v>5.083726679822495E-2</v>
      </c>
      <c r="R246">
        <v>1.2390051435228151</v>
      </c>
      <c r="S246">
        <v>6.6448732922306825E-2</v>
      </c>
      <c r="T246">
        <v>3.2302829636697339E-2</v>
      </c>
      <c r="U246">
        <v>2.304780493499612E-3</v>
      </c>
      <c r="V246">
        <v>2.5865689728930231E-3</v>
      </c>
      <c r="W246">
        <v>5.7965152913348063E-2</v>
      </c>
      <c r="X246">
        <v>7.0301369863013701</v>
      </c>
      <c r="Y246">
        <v>8.8000000000000007</v>
      </c>
      <c r="Z246" t="s">
        <v>1525</v>
      </c>
    </row>
    <row r="247" spans="1:26">
      <c r="A247" t="s">
        <v>511</v>
      </c>
      <c r="B247" t="s">
        <v>514</v>
      </c>
      <c r="C247">
        <v>0.36</v>
      </c>
      <c r="E247">
        <v>0.03</v>
      </c>
      <c r="F247">
        <v>1.1000000000000001</v>
      </c>
      <c r="I247">
        <v>0.1</v>
      </c>
      <c r="J247">
        <v>5000</v>
      </c>
      <c r="K247">
        <v>1280</v>
      </c>
      <c r="L247">
        <v>0.26</v>
      </c>
      <c r="M247">
        <v>0.22</v>
      </c>
      <c r="N247">
        <v>8.8000000000000007</v>
      </c>
      <c r="O247">
        <v>0.9</v>
      </c>
      <c r="P247">
        <v>5.9807141227809906</v>
      </c>
      <c r="Q247">
        <v>1.030251362449883</v>
      </c>
      <c r="R247">
        <v>0.77998669782167929</v>
      </c>
      <c r="S247">
        <v>0.12006135894646271</v>
      </c>
      <c r="T247">
        <v>7.9771366822671746E-2</v>
      </c>
      <c r="U247">
        <v>4.784989180115836E-2</v>
      </c>
      <c r="V247">
        <v>6.6558864880783261E-2</v>
      </c>
      <c r="W247">
        <v>3.6490605746043479E-2</v>
      </c>
      <c r="X247">
        <v>7.0301369863013701</v>
      </c>
      <c r="Y247">
        <v>8.8000000000000007</v>
      </c>
      <c r="Z247" t="s">
        <v>1525</v>
      </c>
    </row>
    <row r="248" spans="1:26">
      <c r="A248" t="s">
        <v>516</v>
      </c>
      <c r="B248" t="s">
        <v>515</v>
      </c>
      <c r="C248">
        <v>0.13</v>
      </c>
      <c r="D248">
        <v>0.19</v>
      </c>
      <c r="E248">
        <v>0.01</v>
      </c>
      <c r="F248">
        <v>1.04</v>
      </c>
      <c r="G248">
        <v>1.0900000000000001</v>
      </c>
      <c r="H248">
        <v>1.06</v>
      </c>
      <c r="I248">
        <v>0.09</v>
      </c>
      <c r="J248">
        <v>653.22</v>
      </c>
      <c r="K248">
        <v>1.21</v>
      </c>
      <c r="L248">
        <v>0.41</v>
      </c>
      <c r="M248">
        <v>0.01</v>
      </c>
      <c r="N248">
        <v>234.5</v>
      </c>
      <c r="O248">
        <v>6.4</v>
      </c>
      <c r="P248">
        <v>1.4934436445157599</v>
      </c>
      <c r="Q248">
        <v>3.3557465737978041E-2</v>
      </c>
      <c r="R248">
        <v>9.370525404260599</v>
      </c>
      <c r="S248">
        <v>0.49433482068884033</v>
      </c>
      <c r="T248">
        <v>0.25574141828259211</v>
      </c>
      <c r="U248">
        <v>4.618241874921078E-2</v>
      </c>
      <c r="V248">
        <v>5.78586910988822E-3</v>
      </c>
      <c r="W248">
        <v>0.42047229378092432</v>
      </c>
      <c r="X248">
        <v>2.4657534246575339</v>
      </c>
      <c r="Y248">
        <v>8.6999999999999993</v>
      </c>
      <c r="Z248" t="s">
        <v>292</v>
      </c>
    </row>
    <row r="249" spans="1:26">
      <c r="A249" t="s">
        <v>518</v>
      </c>
      <c r="B249" t="s">
        <v>517</v>
      </c>
      <c r="C249">
        <v>0.09</v>
      </c>
      <c r="D249">
        <v>0.06</v>
      </c>
      <c r="E249">
        <v>0.05</v>
      </c>
      <c r="F249">
        <v>1.1599999999999999</v>
      </c>
      <c r="G249">
        <v>1.25</v>
      </c>
      <c r="H249">
        <v>1.25</v>
      </c>
      <c r="I249">
        <v>0.11</v>
      </c>
      <c r="J249">
        <v>349.7</v>
      </c>
      <c r="K249">
        <v>1.2</v>
      </c>
      <c r="L249">
        <v>0.17</v>
      </c>
      <c r="M249">
        <v>0.06</v>
      </c>
      <c r="N249">
        <v>33.200000000000003</v>
      </c>
      <c r="O249">
        <v>2.5</v>
      </c>
      <c r="P249">
        <v>1.0211460027327799</v>
      </c>
      <c r="Q249">
        <v>2.3590569103792321E-2</v>
      </c>
      <c r="R249">
        <v>1.2517494816962911</v>
      </c>
      <c r="S249">
        <v>0.11122827840663591</v>
      </c>
      <c r="T249">
        <v>9.4258244103636424E-2</v>
      </c>
      <c r="U249">
        <v>1.314781661343031E-2</v>
      </c>
      <c r="V249">
        <v>1.4317980917315321E-3</v>
      </c>
      <c r="W249">
        <v>5.7551700307875472E-2</v>
      </c>
      <c r="X249">
        <v>13.88219178082192</v>
      </c>
      <c r="Y249">
        <v>11.2</v>
      </c>
      <c r="Z249" t="s">
        <v>292</v>
      </c>
    </row>
    <row r="250" spans="1:26">
      <c r="A250" t="s">
        <v>518</v>
      </c>
      <c r="B250" t="s">
        <v>519</v>
      </c>
      <c r="C250">
        <v>0.09</v>
      </c>
      <c r="D250">
        <v>0.06</v>
      </c>
      <c r="E250">
        <v>0.05</v>
      </c>
      <c r="F250">
        <v>1.1599999999999999</v>
      </c>
      <c r="G250">
        <v>1.25</v>
      </c>
      <c r="H250">
        <v>1.25</v>
      </c>
      <c r="I250">
        <v>0.11</v>
      </c>
      <c r="J250">
        <v>6005</v>
      </c>
      <c r="K250">
        <v>477</v>
      </c>
      <c r="L250">
        <v>0.21</v>
      </c>
      <c r="M250">
        <v>7.0000000000000007E-2</v>
      </c>
      <c r="N250">
        <v>55.2</v>
      </c>
      <c r="O250">
        <v>3</v>
      </c>
      <c r="P250">
        <v>6.7967207665966809</v>
      </c>
      <c r="Q250">
        <v>0.39237720199745019</v>
      </c>
      <c r="R250">
        <v>5.3271933672521659</v>
      </c>
      <c r="S250">
        <v>0.41281937512456118</v>
      </c>
      <c r="T250">
        <v>0.28952137865500888</v>
      </c>
      <c r="U250">
        <v>8.1922525890372244E-2</v>
      </c>
      <c r="V250">
        <v>0.14105307999885011</v>
      </c>
      <c r="W250">
        <v>0.24492843067826051</v>
      </c>
      <c r="X250">
        <v>13.88219178082192</v>
      </c>
      <c r="Y250">
        <v>11.2</v>
      </c>
      <c r="Z250" t="s">
        <v>292</v>
      </c>
    </row>
    <row r="251" spans="1:26">
      <c r="A251" t="s">
        <v>521</v>
      </c>
      <c r="B251" t="s">
        <v>520</v>
      </c>
      <c r="C251">
        <v>0.19</v>
      </c>
      <c r="D251">
        <v>0.24</v>
      </c>
      <c r="E251">
        <v>0.03</v>
      </c>
      <c r="F251">
        <v>0.97</v>
      </c>
      <c r="I251">
        <v>0.08</v>
      </c>
      <c r="J251">
        <v>1928</v>
      </c>
      <c r="K251">
        <v>46</v>
      </c>
      <c r="L251">
        <v>0.53</v>
      </c>
      <c r="M251">
        <v>0.20499999999999999</v>
      </c>
      <c r="N251">
        <v>92</v>
      </c>
      <c r="O251">
        <v>65.5</v>
      </c>
      <c r="P251">
        <v>3.0023871189062401</v>
      </c>
      <c r="Q251">
        <v>8.658341851200628E-2</v>
      </c>
      <c r="R251">
        <v>4.6803262459687041</v>
      </c>
      <c r="S251">
        <v>3.4140360350801848</v>
      </c>
      <c r="T251">
        <v>3.332188794684241</v>
      </c>
      <c r="U251">
        <v>0.70715817914684997</v>
      </c>
      <c r="V251">
        <v>3.7222511638063713E-2</v>
      </c>
      <c r="W251">
        <v>0.22517033485760091</v>
      </c>
      <c r="X251">
        <v>5.7534246575342456</v>
      </c>
      <c r="Y251">
        <v>10.8</v>
      </c>
      <c r="Z251" t="s">
        <v>292</v>
      </c>
    </row>
    <row r="252" spans="1:26">
      <c r="A252" t="s">
        <v>523</v>
      </c>
      <c r="B252" t="s">
        <v>522</v>
      </c>
      <c r="C252">
        <v>0.13</v>
      </c>
      <c r="E252">
        <v>0.04</v>
      </c>
      <c r="F252">
        <v>1.53</v>
      </c>
      <c r="I252">
        <v>0.2</v>
      </c>
      <c r="J252">
        <v>1299</v>
      </c>
      <c r="K252">
        <v>48</v>
      </c>
      <c r="L252">
        <v>0.32</v>
      </c>
      <c r="M252">
        <v>0.09</v>
      </c>
      <c r="N252">
        <v>24.8</v>
      </c>
      <c r="O252">
        <v>2.6</v>
      </c>
      <c r="P252">
        <v>2.7765559285399748</v>
      </c>
      <c r="Q252">
        <v>9.4853217592924935E-2</v>
      </c>
      <c r="R252">
        <v>1.8808607138121261</v>
      </c>
      <c r="S252">
        <v>0.21813420677936879</v>
      </c>
      <c r="T252">
        <v>0.19718701031901309</v>
      </c>
      <c r="U252">
        <v>1.5359382782415779E-2</v>
      </c>
      <c r="V252">
        <v>2.3166875612774439E-2</v>
      </c>
      <c r="W252">
        <v>8.9034826689331395E-2</v>
      </c>
      <c r="X252">
        <v>4.0136986301369859</v>
      </c>
      <c r="Y252">
        <v>4.8</v>
      </c>
      <c r="Z252" t="s">
        <v>1525</v>
      </c>
    </row>
    <row r="253" spans="1:26">
      <c r="A253" t="s">
        <v>526</v>
      </c>
      <c r="B253" t="s">
        <v>525</v>
      </c>
      <c r="C253">
        <v>0.17</v>
      </c>
      <c r="D253">
        <v>0.1</v>
      </c>
      <c r="E253">
        <v>0.02</v>
      </c>
      <c r="F253">
        <v>1.07</v>
      </c>
      <c r="G253">
        <v>1.0900000000000001</v>
      </c>
      <c r="H253">
        <v>1.08</v>
      </c>
      <c r="I253">
        <v>0.09</v>
      </c>
      <c r="J253">
        <v>386.3</v>
      </c>
      <c r="K253">
        <v>1.6</v>
      </c>
      <c r="L253">
        <v>0.5</v>
      </c>
      <c r="M253">
        <v>0</v>
      </c>
      <c r="N253">
        <v>51.3</v>
      </c>
      <c r="O253">
        <v>2.2999999999999998</v>
      </c>
      <c r="P253">
        <v>1.0720592375925799</v>
      </c>
      <c r="Q253">
        <v>2.6157357307317851E-2</v>
      </c>
      <c r="R253">
        <v>1.6960090881143131</v>
      </c>
      <c r="S253">
        <v>0.112023959226832</v>
      </c>
      <c r="T253">
        <v>7.6039393814091985E-2</v>
      </c>
      <c r="U253">
        <v>0</v>
      </c>
      <c r="V253">
        <v>2.3415433697723722E-3</v>
      </c>
      <c r="W253">
        <v>8.2230743666148493E-2</v>
      </c>
      <c r="X253">
        <v>4.1890410958904107</v>
      </c>
      <c r="Y253">
        <v>10.6</v>
      </c>
      <c r="Z253" t="s">
        <v>1525</v>
      </c>
    </row>
    <row r="254" spans="1:26">
      <c r="A254" t="s">
        <v>528</v>
      </c>
      <c r="B254" t="s">
        <v>527</v>
      </c>
      <c r="C254">
        <v>0.15</v>
      </c>
      <c r="D254">
        <v>0.08</v>
      </c>
      <c r="E254">
        <v>0.04</v>
      </c>
      <c r="F254">
        <v>1.26</v>
      </c>
      <c r="G254">
        <v>1.31</v>
      </c>
      <c r="H254">
        <v>1.31</v>
      </c>
      <c r="I254">
        <v>0.12</v>
      </c>
      <c r="J254">
        <v>2.1974</v>
      </c>
      <c r="K254">
        <v>2.9999999999999997E-4</v>
      </c>
      <c r="L254">
        <v>7.0000000000000007E-2</v>
      </c>
      <c r="M254">
        <v>3.5000000000000003E-2</v>
      </c>
      <c r="N254">
        <v>144</v>
      </c>
      <c r="O254">
        <v>2.6</v>
      </c>
      <c r="P254">
        <v>3.5931953338511853E-2</v>
      </c>
      <c r="Q254">
        <v>8.4216150645814464E-4</v>
      </c>
      <c r="R254">
        <v>1.08296818328863</v>
      </c>
      <c r="S254">
        <v>5.4660589735463533E-2</v>
      </c>
      <c r="T254">
        <v>1.9553592198266929E-2</v>
      </c>
      <c r="U254">
        <v>5.3326742017026276E-3</v>
      </c>
      <c r="V254">
        <v>4.9284071324685047E-5</v>
      </c>
      <c r="W254">
        <v>5.0764133591654513E-2</v>
      </c>
      <c r="X254">
        <v>1.156164383561644</v>
      </c>
      <c r="Y254">
        <v>6.8</v>
      </c>
      <c r="Z254" t="s">
        <v>422</v>
      </c>
    </row>
    <row r="255" spans="1:26">
      <c r="A255" t="s">
        <v>530</v>
      </c>
      <c r="B255" t="s">
        <v>529</v>
      </c>
      <c r="C255">
        <v>0.22</v>
      </c>
      <c r="D255">
        <v>0.3</v>
      </c>
      <c r="E255">
        <v>0.03</v>
      </c>
      <c r="F255">
        <v>0.97</v>
      </c>
      <c r="G255">
        <v>0.96</v>
      </c>
      <c r="H255">
        <v>0.92</v>
      </c>
      <c r="I255">
        <v>0.08</v>
      </c>
      <c r="J255">
        <v>1057</v>
      </c>
      <c r="K255">
        <v>20</v>
      </c>
      <c r="L255">
        <v>0.15</v>
      </c>
      <c r="M255">
        <v>0.17</v>
      </c>
      <c r="N255">
        <v>63</v>
      </c>
      <c r="O255">
        <v>20</v>
      </c>
      <c r="P255">
        <v>2.0477733431843288</v>
      </c>
      <c r="Q255">
        <v>0.1233951596048628</v>
      </c>
      <c r="R255">
        <v>3.0703630653662581</v>
      </c>
      <c r="S255">
        <v>0.99113671921171687</v>
      </c>
      <c r="T255">
        <v>0.97471843344960596</v>
      </c>
      <c r="U255">
        <v>5.7117130194907662E-2</v>
      </c>
      <c r="V255">
        <v>8.4816659264261365E-2</v>
      </c>
      <c r="W255">
        <v>0.1477150615640124</v>
      </c>
      <c r="X255">
        <v>4.484931506849315</v>
      </c>
      <c r="Y255">
        <v>3.88</v>
      </c>
      <c r="Z255" t="s">
        <v>115</v>
      </c>
    </row>
    <row r="256" spans="1:26">
      <c r="A256" t="s">
        <v>532</v>
      </c>
      <c r="B256" t="s">
        <v>531</v>
      </c>
      <c r="D256">
        <v>0.24</v>
      </c>
      <c r="G256">
        <v>1.32</v>
      </c>
      <c r="H256">
        <v>1.22</v>
      </c>
      <c r="P256">
        <v>0</v>
      </c>
      <c r="R256">
        <v>0</v>
      </c>
      <c r="T256">
        <v>0</v>
      </c>
      <c r="U256">
        <v>0</v>
      </c>
    </row>
    <row r="257" spans="1:26">
      <c r="A257" t="s">
        <v>534</v>
      </c>
      <c r="B257" t="s">
        <v>533</v>
      </c>
      <c r="C257">
        <v>-0.2</v>
      </c>
      <c r="D257">
        <v>-0.17</v>
      </c>
      <c r="E257">
        <v>0.01</v>
      </c>
      <c r="F257">
        <v>0.98</v>
      </c>
      <c r="G257">
        <v>1.02</v>
      </c>
      <c r="H257">
        <v>1</v>
      </c>
      <c r="I257">
        <v>0.08</v>
      </c>
      <c r="J257">
        <v>39.845799999999997</v>
      </c>
      <c r="K257">
        <v>1.5E-3</v>
      </c>
      <c r="L257">
        <v>3.7000000000000012E-2</v>
      </c>
      <c r="M257">
        <v>4.0000000000000001E-3</v>
      </c>
      <c r="N257">
        <v>67.28</v>
      </c>
      <c r="O257">
        <v>0.25</v>
      </c>
      <c r="P257">
        <v>0.2314217840614097</v>
      </c>
      <c r="Q257">
        <v>5.1921584470560247E-3</v>
      </c>
      <c r="R257">
        <v>1.1595163850061201</v>
      </c>
      <c r="S257">
        <v>5.2207953294531137E-2</v>
      </c>
      <c r="T257">
        <v>4.3085478039763684E-3</v>
      </c>
      <c r="U257">
        <v>1.710753620253089E-4</v>
      </c>
      <c r="V257">
        <v>1.406504372906617E-5</v>
      </c>
      <c r="W257">
        <v>5.202958137847976E-2</v>
      </c>
      <c r="X257">
        <v>9.213698630136987</v>
      </c>
      <c r="Y257">
        <v>2.57</v>
      </c>
      <c r="Z257" t="s">
        <v>1525</v>
      </c>
    </row>
    <row r="258" spans="1:26">
      <c r="A258" t="s">
        <v>534</v>
      </c>
      <c r="B258" t="s">
        <v>535</v>
      </c>
      <c r="C258">
        <v>-0.2</v>
      </c>
      <c r="D258">
        <v>-0.17</v>
      </c>
      <c r="E258">
        <v>0.01</v>
      </c>
      <c r="F258">
        <v>0.98</v>
      </c>
      <c r="G258">
        <v>1.02</v>
      </c>
      <c r="H258">
        <v>1</v>
      </c>
      <c r="I258">
        <v>0.08</v>
      </c>
      <c r="J258">
        <v>102.54</v>
      </c>
      <c r="K258">
        <v>0.17</v>
      </c>
      <c r="L258">
        <v>0.05</v>
      </c>
      <c r="M258">
        <v>4.9000000000000002E-2</v>
      </c>
      <c r="N258">
        <v>3.74</v>
      </c>
      <c r="O258">
        <v>0.28000000000000003</v>
      </c>
      <c r="P258">
        <v>0.43458834884582009</v>
      </c>
      <c r="Q258">
        <v>9.7622037757174283E-3</v>
      </c>
      <c r="R258">
        <v>8.8270135631879534E-2</v>
      </c>
      <c r="S258">
        <v>7.7079973857128656E-3</v>
      </c>
      <c r="T258">
        <v>6.6084593521193247E-3</v>
      </c>
      <c r="U258">
        <v>2.2552211739546639E-4</v>
      </c>
      <c r="V258">
        <v>4.8780713404263477E-5</v>
      </c>
      <c r="W258">
        <v>3.9608394193792109E-3</v>
      </c>
      <c r="X258">
        <v>9.213698630136987</v>
      </c>
      <c r="Y258">
        <v>2.57</v>
      </c>
      <c r="Z258" t="s">
        <v>1525</v>
      </c>
    </row>
    <row r="259" spans="1:26">
      <c r="A259" t="s">
        <v>537</v>
      </c>
      <c r="B259" t="s">
        <v>536</v>
      </c>
      <c r="C259">
        <v>0.12</v>
      </c>
      <c r="D259">
        <v>-0.01</v>
      </c>
      <c r="E259">
        <v>0.01</v>
      </c>
      <c r="F259">
        <v>1.07</v>
      </c>
      <c r="G259">
        <v>1.0900000000000001</v>
      </c>
      <c r="H259">
        <v>1.0900000000000001</v>
      </c>
      <c r="I259">
        <v>0.09</v>
      </c>
      <c r="J259">
        <v>103.95</v>
      </c>
      <c r="K259">
        <v>0.13</v>
      </c>
      <c r="L259">
        <v>0.307</v>
      </c>
      <c r="M259">
        <v>1.7000000000000001E-2</v>
      </c>
      <c r="N259">
        <v>242.7</v>
      </c>
      <c r="O259">
        <v>4.5999999999999996</v>
      </c>
      <c r="P259">
        <v>0.44274025619427532</v>
      </c>
      <c r="Q259">
        <v>9.6618257329504683E-3</v>
      </c>
      <c r="R259">
        <v>5.5887544198071799</v>
      </c>
      <c r="S259">
        <v>0.26772196287526878</v>
      </c>
      <c r="T259">
        <v>0.10592612414962101</v>
      </c>
      <c r="U259">
        <v>3.2202790079142812E-2</v>
      </c>
      <c r="V259">
        <v>2.3297677555713771E-3</v>
      </c>
      <c r="W259">
        <v>0.24374629868317921</v>
      </c>
      <c r="X259">
        <v>3.0301369863013701</v>
      </c>
      <c r="Y259">
        <v>15.3</v>
      </c>
      <c r="Z259" t="s">
        <v>109</v>
      </c>
    </row>
    <row r="260" spans="1:26">
      <c r="A260" t="s">
        <v>539</v>
      </c>
      <c r="B260" t="s">
        <v>538</v>
      </c>
      <c r="C260">
        <v>-0.13</v>
      </c>
      <c r="E260">
        <v>0.03</v>
      </c>
      <c r="F260">
        <v>2.15</v>
      </c>
      <c r="I260">
        <v>0.23</v>
      </c>
      <c r="J260">
        <v>176.3</v>
      </c>
      <c r="K260">
        <v>0.39</v>
      </c>
      <c r="L260">
        <v>0.112</v>
      </c>
      <c r="M260">
        <v>3.1</v>
      </c>
      <c r="N260">
        <v>70.599999999999994</v>
      </c>
      <c r="O260">
        <v>3.1</v>
      </c>
      <c r="P260">
        <v>0.79454613339876434</v>
      </c>
      <c r="Q260">
        <v>2.835687300542989E-2</v>
      </c>
      <c r="R260">
        <v>3.2234193663656598</v>
      </c>
      <c r="S260">
        <v>0.27027879694525619</v>
      </c>
      <c r="T260">
        <v>0.1415382441322032</v>
      </c>
      <c r="U260">
        <v>1.279632096635535E-2</v>
      </c>
      <c r="V260">
        <v>2.3768832537012811E-3</v>
      </c>
      <c r="W260">
        <v>0.22988727264003159</v>
      </c>
      <c r="X260">
        <v>3.8082191780821919</v>
      </c>
      <c r="Y260">
        <v>9.6999999999999993</v>
      </c>
      <c r="Z260" t="s">
        <v>28</v>
      </c>
    </row>
    <row r="261" spans="1:26">
      <c r="A261" t="s">
        <v>541</v>
      </c>
      <c r="B261" t="s">
        <v>540</v>
      </c>
      <c r="C261">
        <v>0.19</v>
      </c>
      <c r="D261">
        <v>0.19</v>
      </c>
      <c r="E261">
        <v>0.01</v>
      </c>
      <c r="F261">
        <v>1.04</v>
      </c>
      <c r="G261">
        <v>1.04</v>
      </c>
      <c r="H261">
        <v>0.99</v>
      </c>
      <c r="I261">
        <v>0.09</v>
      </c>
      <c r="J261">
        <v>5.7715199999999998</v>
      </c>
      <c r="K261">
        <v>4.4999999999999999E-4</v>
      </c>
      <c r="L261">
        <v>0</v>
      </c>
      <c r="M261">
        <v>0.19</v>
      </c>
      <c r="N261">
        <v>2.2799999999999998</v>
      </c>
      <c r="O261">
        <v>0.15</v>
      </c>
      <c r="P261">
        <v>6.383642082283715E-2</v>
      </c>
      <c r="Q261">
        <v>1.4323459716718339E-3</v>
      </c>
      <c r="R261">
        <v>2.421535240264272E-2</v>
      </c>
      <c r="S261">
        <v>5.5289726114146889E-3</v>
      </c>
      <c r="T261">
        <v>5.3811894228094938E-3</v>
      </c>
      <c r="U261">
        <v>6.5700568534301964E-4</v>
      </c>
      <c r="V261">
        <v>3.495671061294647E-6</v>
      </c>
      <c r="W261">
        <v>1.086586325759609E-3</v>
      </c>
      <c r="X261">
        <v>9.2164383561643834</v>
      </c>
      <c r="Y261">
        <v>3.43</v>
      </c>
      <c r="Z261" t="s">
        <v>292</v>
      </c>
    </row>
    <row r="262" spans="1:26">
      <c r="A262" t="s">
        <v>541</v>
      </c>
      <c r="B262" t="s">
        <v>542</v>
      </c>
      <c r="C262">
        <v>0.19</v>
      </c>
      <c r="D262">
        <v>0.19</v>
      </c>
      <c r="E262">
        <v>0.01</v>
      </c>
      <c r="F262">
        <v>1.04</v>
      </c>
      <c r="G262">
        <v>1.04</v>
      </c>
      <c r="H262">
        <v>0.99</v>
      </c>
      <c r="I262">
        <v>0.09</v>
      </c>
      <c r="J262">
        <v>13.5052</v>
      </c>
      <c r="K262">
        <v>2.8999999999999998E-3</v>
      </c>
      <c r="L262">
        <v>0</v>
      </c>
      <c r="M262">
        <v>0</v>
      </c>
      <c r="N262">
        <v>1.49</v>
      </c>
      <c r="O262">
        <v>0.17</v>
      </c>
      <c r="P262">
        <v>0.1124982057327002</v>
      </c>
      <c r="Q262">
        <v>2.5240959544758439E-3</v>
      </c>
      <c r="R262">
        <v>1.8878329589871571E-2</v>
      </c>
      <c r="S262">
        <v>2.4366294659931629E-3</v>
      </c>
      <c r="T262">
        <v>2.284638612787005E-3</v>
      </c>
      <c r="U262">
        <v>0</v>
      </c>
      <c r="V262">
        <v>1.8638360695911709E-6</v>
      </c>
      <c r="W262">
        <v>8.4710453287885259E-4</v>
      </c>
      <c r="X262">
        <v>9.2164383561643834</v>
      </c>
      <c r="Y262">
        <v>3.43</v>
      </c>
      <c r="Z262" t="s">
        <v>292</v>
      </c>
    </row>
    <row r="263" spans="1:26">
      <c r="A263" t="s">
        <v>544</v>
      </c>
      <c r="B263" t="s">
        <v>543</v>
      </c>
      <c r="D263">
        <v>7.0000000000000007E-2</v>
      </c>
      <c r="G263">
        <v>0.94</v>
      </c>
      <c r="H263">
        <v>0.9</v>
      </c>
      <c r="J263">
        <v>79.417900000000003</v>
      </c>
      <c r="K263">
        <v>2.0999999999999999E-3</v>
      </c>
      <c r="L263">
        <v>0.47510000000000002</v>
      </c>
      <c r="M263">
        <v>1E-3</v>
      </c>
      <c r="P263">
        <v>0</v>
      </c>
      <c r="R263">
        <v>0</v>
      </c>
      <c r="T263">
        <v>0</v>
      </c>
      <c r="U263">
        <v>0</v>
      </c>
      <c r="V263">
        <v>0</v>
      </c>
      <c r="X263">
        <v>3.863287671232877</v>
      </c>
      <c r="Y263">
        <v>5.26</v>
      </c>
    </row>
    <row r="264" spans="1:26">
      <c r="A264" t="s">
        <v>546</v>
      </c>
      <c r="B264" t="s">
        <v>545</v>
      </c>
      <c r="C264">
        <v>0.1</v>
      </c>
      <c r="D264">
        <v>0.13</v>
      </c>
      <c r="E264">
        <v>0.05</v>
      </c>
      <c r="F264">
        <v>0.93</v>
      </c>
      <c r="G264">
        <v>0.93</v>
      </c>
      <c r="H264">
        <v>0.89</v>
      </c>
      <c r="I264">
        <v>0.08</v>
      </c>
      <c r="J264">
        <v>44.235999999999997</v>
      </c>
      <c r="K264">
        <v>8.0000000000000002E-3</v>
      </c>
      <c r="L264">
        <v>0.46860000000000002</v>
      </c>
      <c r="M264">
        <v>8.0999999999999996E-3</v>
      </c>
      <c r="N264">
        <v>145.33000000000001</v>
      </c>
      <c r="O264">
        <v>1.66</v>
      </c>
      <c r="P264">
        <v>0.23818693306411701</v>
      </c>
      <c r="Q264">
        <v>6.9040287986005203E-3</v>
      </c>
      <c r="R264">
        <v>2.112735522770735</v>
      </c>
      <c r="S264">
        <v>0.1252544965742933</v>
      </c>
      <c r="T264">
        <v>2.4132257399018919E-2</v>
      </c>
      <c r="U264">
        <v>1.0275604106712339E-2</v>
      </c>
      <c r="V264">
        <v>1.273614565976873E-4</v>
      </c>
      <c r="W264">
        <v>0.1224774216098977</v>
      </c>
      <c r="X264">
        <v>6.22</v>
      </c>
      <c r="Y264">
        <v>7.39</v>
      </c>
      <c r="Z264" t="s">
        <v>547</v>
      </c>
    </row>
    <row r="265" spans="1:26">
      <c r="A265" t="s">
        <v>546</v>
      </c>
      <c r="B265" t="s">
        <v>548</v>
      </c>
      <c r="C265">
        <v>0.1</v>
      </c>
      <c r="D265">
        <v>0.13</v>
      </c>
      <c r="E265">
        <v>0.05</v>
      </c>
      <c r="F265">
        <v>0.93</v>
      </c>
      <c r="G265">
        <v>0.93</v>
      </c>
      <c r="H265">
        <v>0.89</v>
      </c>
      <c r="I265">
        <v>0.08</v>
      </c>
      <c r="J265">
        <v>1008</v>
      </c>
      <c r="K265">
        <v>18</v>
      </c>
      <c r="L265">
        <v>0.13300000000000001</v>
      </c>
      <c r="M265">
        <v>1.0999999999999999E-2</v>
      </c>
      <c r="N265">
        <v>141.19999999999999</v>
      </c>
      <c r="O265">
        <v>4.0999999999999996</v>
      </c>
      <c r="P265">
        <v>1.914436889772962</v>
      </c>
      <c r="Q265">
        <v>5.9988903198333762E-2</v>
      </c>
      <c r="R265">
        <v>6.5290212967116128</v>
      </c>
      <c r="S265">
        <v>0.42521049294414631</v>
      </c>
      <c r="T265">
        <v>0.18958206314814169</v>
      </c>
      <c r="U265">
        <v>9.7239653807084415E-3</v>
      </c>
      <c r="V265">
        <v>3.8863222004235802E-2</v>
      </c>
      <c r="W265">
        <v>0.37849398821516589</v>
      </c>
      <c r="X265">
        <v>6.22</v>
      </c>
      <c r="Y265">
        <v>7.39</v>
      </c>
      <c r="Z265" t="s">
        <v>547</v>
      </c>
    </row>
    <row r="266" spans="1:26">
      <c r="A266" t="s">
        <v>550</v>
      </c>
      <c r="B266" t="s">
        <v>549</v>
      </c>
      <c r="C266">
        <v>0.16</v>
      </c>
      <c r="E266">
        <v>0.16</v>
      </c>
      <c r="J266">
        <v>86.54</v>
      </c>
      <c r="K266">
        <v>7.0000000000000007E-2</v>
      </c>
      <c r="L266">
        <v>0.01</v>
      </c>
      <c r="M266">
        <v>6.5000000000000002E-2</v>
      </c>
      <c r="N266">
        <v>5.14</v>
      </c>
      <c r="O266">
        <v>0.44</v>
      </c>
      <c r="P266">
        <v>0.31946651841862123</v>
      </c>
      <c r="Q266">
        <v>1.468912601749753E-2</v>
      </c>
      <c r="R266">
        <v>7.777544746426264E-2</v>
      </c>
      <c r="S266">
        <v>9.7711217105102173E-3</v>
      </c>
      <c r="T266">
        <v>6.6578204055010824E-3</v>
      </c>
      <c r="U266">
        <v>7.7783225786841325E-6</v>
      </c>
      <c r="V266">
        <v>2.097019229064937E-5</v>
      </c>
      <c r="W266">
        <v>7.1517652840701294E-3</v>
      </c>
      <c r="X266">
        <v>1.646575342465753</v>
      </c>
      <c r="Y266">
        <v>3.3</v>
      </c>
      <c r="Z266" t="s">
        <v>551</v>
      </c>
    </row>
    <row r="267" spans="1:26">
      <c r="A267" t="s">
        <v>553</v>
      </c>
      <c r="B267" t="s">
        <v>552</v>
      </c>
      <c r="C267">
        <v>0.03</v>
      </c>
      <c r="D267">
        <v>-7.0000000000000007E-2</v>
      </c>
      <c r="E267">
        <v>0.01</v>
      </c>
      <c r="F267">
        <v>0.99</v>
      </c>
      <c r="G267">
        <v>1.04</v>
      </c>
      <c r="H267">
        <v>1.03</v>
      </c>
      <c r="I267">
        <v>0.08</v>
      </c>
      <c r="J267">
        <v>528.4</v>
      </c>
      <c r="K267">
        <v>6.3</v>
      </c>
      <c r="L267">
        <v>0.26</v>
      </c>
      <c r="M267">
        <v>0.05</v>
      </c>
      <c r="N267">
        <v>29.3</v>
      </c>
      <c r="O267">
        <v>1.8</v>
      </c>
      <c r="P267">
        <v>1.2754351221431111</v>
      </c>
      <c r="Q267">
        <v>3.1724199550210337E-2</v>
      </c>
      <c r="R267">
        <v>1.1176092309450629</v>
      </c>
      <c r="S267">
        <v>8.8044999588557091E-2</v>
      </c>
      <c r="T267">
        <v>6.8658587566590906E-2</v>
      </c>
      <c r="U267">
        <v>1.558228228473383E-2</v>
      </c>
      <c r="V267">
        <v>4.441671642981075E-3</v>
      </c>
      <c r="W267">
        <v>5.2681916610205007E-2</v>
      </c>
      <c r="X267">
        <v>4.6301369863013697</v>
      </c>
      <c r="Y267">
        <v>5.7</v>
      </c>
      <c r="Z267" t="s">
        <v>292</v>
      </c>
    </row>
    <row r="268" spans="1:26">
      <c r="A268" t="s">
        <v>555</v>
      </c>
      <c r="B268" t="s">
        <v>554</v>
      </c>
      <c r="C268">
        <v>0.24</v>
      </c>
      <c r="D268">
        <v>0.31</v>
      </c>
      <c r="E268">
        <v>0.02</v>
      </c>
      <c r="F268">
        <v>1.35</v>
      </c>
      <c r="G268">
        <v>1.43</v>
      </c>
      <c r="H268">
        <v>1.49</v>
      </c>
      <c r="I268">
        <v>0.09</v>
      </c>
      <c r="J268">
        <v>116.596</v>
      </c>
      <c r="K268">
        <v>2.3E-2</v>
      </c>
      <c r="L268">
        <v>0.20699999999999999</v>
      </c>
      <c r="M268">
        <v>1.2999999999999999E-2</v>
      </c>
      <c r="N268">
        <v>171.5</v>
      </c>
      <c r="O268">
        <v>1.2</v>
      </c>
      <c r="P268">
        <v>0.51773416826226415</v>
      </c>
      <c r="Q268">
        <v>1.395868529569042E-2</v>
      </c>
      <c r="R268">
        <v>4.9493898696313652</v>
      </c>
      <c r="S268">
        <v>0.26947614070037601</v>
      </c>
      <c r="T268">
        <v>3.4631299379344817E-2</v>
      </c>
      <c r="U268">
        <v>1.391505430091803E-2</v>
      </c>
      <c r="V268">
        <v>3.25442745324372E-4</v>
      </c>
      <c r="W268">
        <v>0.26687886551933832</v>
      </c>
      <c r="X268">
        <v>10.945078787945199</v>
      </c>
      <c r="Y268">
        <v>2.17</v>
      </c>
      <c r="Z268" t="s">
        <v>1525</v>
      </c>
    </row>
    <row r="269" spans="1:26">
      <c r="A269" t="s">
        <v>555</v>
      </c>
      <c r="B269" t="s">
        <v>556</v>
      </c>
      <c r="C269">
        <v>0.24</v>
      </c>
      <c r="D269">
        <v>0.31</v>
      </c>
      <c r="E269">
        <v>0.02</v>
      </c>
      <c r="F269">
        <v>1.35</v>
      </c>
      <c r="G269">
        <v>1.43</v>
      </c>
      <c r="H269">
        <v>1.49</v>
      </c>
      <c r="I269">
        <v>0.09</v>
      </c>
      <c r="J269">
        <v>491.54</v>
      </c>
      <c r="K269">
        <v>0.79</v>
      </c>
      <c r="L269">
        <v>0.23</v>
      </c>
      <c r="M269">
        <v>0.03</v>
      </c>
      <c r="N269">
        <v>47.9</v>
      </c>
      <c r="O269">
        <v>1.7</v>
      </c>
      <c r="P269">
        <v>1.35110873971898</v>
      </c>
      <c r="Q269">
        <v>3.6455706115291232E-2</v>
      </c>
      <c r="R269">
        <v>2.2213780775984722</v>
      </c>
      <c r="S269">
        <v>0.14431236428023889</v>
      </c>
      <c r="T269">
        <v>7.8838052858400898E-2</v>
      </c>
      <c r="U269">
        <v>1.6183622358177021E-2</v>
      </c>
      <c r="V269">
        <v>1.1900616303202141E-3</v>
      </c>
      <c r="W269">
        <v>0.11978019045874121</v>
      </c>
      <c r="X269">
        <v>10.945078787945199</v>
      </c>
      <c r="Y269">
        <v>2.17</v>
      </c>
      <c r="Z269" t="s">
        <v>1525</v>
      </c>
    </row>
    <row r="270" spans="1:26">
      <c r="A270" t="s">
        <v>558</v>
      </c>
      <c r="B270" t="s">
        <v>557</v>
      </c>
      <c r="C270">
        <v>0.25</v>
      </c>
      <c r="D270">
        <v>0.24</v>
      </c>
      <c r="E270">
        <v>0.02</v>
      </c>
      <c r="F270">
        <v>1.2</v>
      </c>
      <c r="G270">
        <v>1.21</v>
      </c>
      <c r="H270">
        <v>1.18</v>
      </c>
      <c r="I270">
        <v>0.11</v>
      </c>
      <c r="J270">
        <v>1010</v>
      </c>
      <c r="K270">
        <v>28</v>
      </c>
      <c r="L270">
        <v>0.52</v>
      </c>
      <c r="M270">
        <v>0.09</v>
      </c>
      <c r="N270">
        <v>17.5</v>
      </c>
      <c r="O270">
        <v>1</v>
      </c>
      <c r="P270">
        <v>2.112033033545937</v>
      </c>
      <c r="Q270">
        <v>6.0939586938751067E-2</v>
      </c>
      <c r="R270">
        <v>0.83306471372150248</v>
      </c>
      <c r="S270">
        <v>7.215856265797746E-2</v>
      </c>
      <c r="T270">
        <v>4.7603697926943002E-2</v>
      </c>
      <c r="U270">
        <v>3.8593184380190222E-2</v>
      </c>
      <c r="V270">
        <v>7.5708575086666932E-3</v>
      </c>
      <c r="W270">
        <v>3.733623366819059E-2</v>
      </c>
      <c r="X270">
        <v>5.9397260273972599</v>
      </c>
      <c r="Y270">
        <v>3.69</v>
      </c>
      <c r="Z270" t="s">
        <v>109</v>
      </c>
    </row>
    <row r="271" spans="1:26">
      <c r="A271" t="s">
        <v>560</v>
      </c>
      <c r="B271" t="s">
        <v>559</v>
      </c>
      <c r="C271">
        <v>0.03</v>
      </c>
      <c r="E271">
        <v>0.03</v>
      </c>
      <c r="F271">
        <v>1.37</v>
      </c>
      <c r="I271">
        <v>0.15</v>
      </c>
      <c r="J271">
        <v>331.5</v>
      </c>
      <c r="K271">
        <v>3</v>
      </c>
      <c r="L271">
        <v>0.16</v>
      </c>
      <c r="M271">
        <v>0.08</v>
      </c>
      <c r="N271">
        <v>27.7</v>
      </c>
      <c r="O271">
        <v>2</v>
      </c>
      <c r="P271">
        <v>1.0390586966670581</v>
      </c>
      <c r="Q271">
        <v>1.651620542191453E-2</v>
      </c>
      <c r="R271">
        <v>1.14264768939831</v>
      </c>
      <c r="S271">
        <v>9.0405506753239939E-2</v>
      </c>
      <c r="T271">
        <v>8.2501638223704654E-2</v>
      </c>
      <c r="U271">
        <v>1.5010150271242161E-2</v>
      </c>
      <c r="V271">
        <v>3.4469010238259721E-3</v>
      </c>
      <c r="W271">
        <v>3.3607284982303233E-2</v>
      </c>
      <c r="X271">
        <v>7.5315068493150683</v>
      </c>
      <c r="Y271">
        <v>7</v>
      </c>
      <c r="Z271" t="s">
        <v>25</v>
      </c>
    </row>
    <row r="272" spans="1:26">
      <c r="A272" t="s">
        <v>562</v>
      </c>
      <c r="B272" t="s">
        <v>561</v>
      </c>
      <c r="C272">
        <v>0.36</v>
      </c>
      <c r="D272">
        <v>0.31</v>
      </c>
      <c r="E272">
        <v>0.05</v>
      </c>
      <c r="F272">
        <v>1.27</v>
      </c>
      <c r="G272">
        <v>1.3</v>
      </c>
      <c r="H272">
        <v>1.29</v>
      </c>
      <c r="I272">
        <v>0.14000000000000001</v>
      </c>
      <c r="J272">
        <v>2.8758911</v>
      </c>
      <c r="K272">
        <v>2.5000000000000002E-6</v>
      </c>
      <c r="L272">
        <v>0</v>
      </c>
      <c r="M272">
        <v>0</v>
      </c>
      <c r="N272">
        <v>43.3</v>
      </c>
      <c r="O272">
        <v>1.2</v>
      </c>
      <c r="P272">
        <v>4.2767109303777168E-2</v>
      </c>
      <c r="Q272">
        <v>1.0182645075344249E-3</v>
      </c>
      <c r="R272">
        <v>0.35334793797704211</v>
      </c>
      <c r="S272">
        <v>1.9468216844302819E-2</v>
      </c>
      <c r="T272">
        <v>9.7925525536362718E-3</v>
      </c>
      <c r="U272">
        <v>0</v>
      </c>
      <c r="V272">
        <v>1.023879572424938E-7</v>
      </c>
      <c r="W272">
        <v>1.682609228462106E-2</v>
      </c>
      <c r="X272">
        <v>0.75894853698630138</v>
      </c>
      <c r="Y272">
        <v>3.8</v>
      </c>
      <c r="Z272" t="s">
        <v>563</v>
      </c>
    </row>
    <row r="273" spans="1:26">
      <c r="A273" t="s">
        <v>565</v>
      </c>
      <c r="B273" t="s">
        <v>564</v>
      </c>
      <c r="C273">
        <v>0.32</v>
      </c>
      <c r="E273">
        <v>0.02</v>
      </c>
      <c r="F273">
        <v>1.24</v>
      </c>
      <c r="I273">
        <v>0.12</v>
      </c>
      <c r="J273">
        <v>4.0720599999999996</v>
      </c>
      <c r="K273">
        <v>3.2004100000000002E-4</v>
      </c>
      <c r="L273">
        <v>1.23E-2</v>
      </c>
      <c r="M273">
        <v>1.04E-2</v>
      </c>
      <c r="N273">
        <v>149.28</v>
      </c>
      <c r="O273">
        <v>1.65</v>
      </c>
      <c r="P273">
        <v>5.3926237276864457E-2</v>
      </c>
      <c r="Q273">
        <v>1.28544453448485E-3</v>
      </c>
      <c r="R273">
        <v>1.3706790423232289</v>
      </c>
      <c r="S273">
        <v>7.0826708593499307E-2</v>
      </c>
      <c r="T273">
        <v>2.748687919097385E-2</v>
      </c>
      <c r="U273">
        <v>2.1936480416158199E-4</v>
      </c>
      <c r="V273">
        <v>7.8542512248384118E-4</v>
      </c>
      <c r="W273">
        <v>6.527043058682043E-2</v>
      </c>
      <c r="X273">
        <v>0.78356164383561644</v>
      </c>
      <c r="Y273">
        <v>4.72</v>
      </c>
      <c r="Z273" t="s">
        <v>1525</v>
      </c>
    </row>
    <row r="274" spans="1:26">
      <c r="A274" t="s">
        <v>567</v>
      </c>
      <c r="B274" t="s">
        <v>566</v>
      </c>
      <c r="C274">
        <v>-0.04</v>
      </c>
      <c r="E274">
        <v>0.03</v>
      </c>
      <c r="F274">
        <v>1.45</v>
      </c>
      <c r="I274">
        <v>0.14000000000000001</v>
      </c>
      <c r="J274">
        <v>431.8</v>
      </c>
      <c r="K274">
        <v>3.1</v>
      </c>
      <c r="L274">
        <v>0.10100000000000001</v>
      </c>
      <c r="M274">
        <v>3.5999999999999997E-2</v>
      </c>
      <c r="N274">
        <v>60.7</v>
      </c>
      <c r="O274">
        <v>1.9</v>
      </c>
      <c r="P274">
        <v>1.2718394561863791</v>
      </c>
      <c r="Q274">
        <v>3.2302622474830553E-2</v>
      </c>
      <c r="R274">
        <v>2.902762171857773</v>
      </c>
      <c r="S274">
        <v>0.171427192075184</v>
      </c>
      <c r="T274">
        <v>9.086075990988085E-2</v>
      </c>
      <c r="U274">
        <v>1.0663218751357459E-2</v>
      </c>
      <c r="V274">
        <v>6.9465514379798482E-3</v>
      </c>
      <c r="W274">
        <v>0.14480899723553509</v>
      </c>
      <c r="X274">
        <v>3.4904109589041101</v>
      </c>
      <c r="Y274">
        <v>4.7</v>
      </c>
      <c r="Z274" t="s">
        <v>25</v>
      </c>
    </row>
    <row r="275" spans="1:26">
      <c r="A275" t="s">
        <v>569</v>
      </c>
      <c r="B275" t="s">
        <v>568</v>
      </c>
      <c r="C275">
        <v>-0.36</v>
      </c>
      <c r="D275">
        <v>-0.33</v>
      </c>
      <c r="E275">
        <v>0.01</v>
      </c>
      <c r="F275">
        <v>0.86</v>
      </c>
      <c r="G275">
        <v>0.91</v>
      </c>
      <c r="H275">
        <v>0.91</v>
      </c>
      <c r="I275">
        <v>0.06</v>
      </c>
      <c r="J275">
        <v>1096.2</v>
      </c>
      <c r="K275">
        <v>27.234000000000002</v>
      </c>
      <c r="L275">
        <v>0</v>
      </c>
      <c r="M275">
        <v>0</v>
      </c>
      <c r="N275">
        <v>3.85</v>
      </c>
      <c r="O275">
        <v>0.42</v>
      </c>
      <c r="P275">
        <v>1.9792984149657791</v>
      </c>
      <c r="Q275">
        <v>5.6351274499246408E-2</v>
      </c>
      <c r="R275">
        <v>0.17657940033281741</v>
      </c>
      <c r="S275">
        <v>2.0991116867013739E-2</v>
      </c>
      <c r="T275">
        <v>1.9263207309034618E-2</v>
      </c>
      <c r="U275">
        <v>0</v>
      </c>
      <c r="V275">
        <v>1.450013323900872E-3</v>
      </c>
      <c r="W275">
        <v>8.2129953643170876E-3</v>
      </c>
      <c r="X275">
        <v>5.8328767123287673</v>
      </c>
      <c r="Y275">
        <v>1.73</v>
      </c>
      <c r="Z275" t="s">
        <v>292</v>
      </c>
    </row>
    <row r="276" spans="1:26">
      <c r="A276" t="s">
        <v>571</v>
      </c>
      <c r="B276" t="s">
        <v>570</v>
      </c>
      <c r="C276">
        <v>-0.03</v>
      </c>
      <c r="D276">
        <v>-0.17</v>
      </c>
      <c r="E276">
        <v>0.02</v>
      </c>
      <c r="F276">
        <v>1</v>
      </c>
      <c r="G276">
        <v>1.04</v>
      </c>
      <c r="H276">
        <v>1.03</v>
      </c>
      <c r="I276">
        <v>0.08</v>
      </c>
      <c r="J276">
        <v>5894</v>
      </c>
      <c r="K276">
        <v>3541</v>
      </c>
      <c r="L276">
        <v>0.38</v>
      </c>
      <c r="M276">
        <v>0.3</v>
      </c>
      <c r="N276">
        <v>31.1</v>
      </c>
      <c r="O276">
        <v>5.55</v>
      </c>
      <c r="P276">
        <v>6.4099105543852453</v>
      </c>
      <c r="Q276">
        <v>2.5715665623185369</v>
      </c>
      <c r="R276">
        <v>2.5731013494582431</v>
      </c>
      <c r="S276">
        <v>0.77977539478944979</v>
      </c>
      <c r="T276">
        <v>0.45918689676827162</v>
      </c>
      <c r="U276">
        <v>0.34283959074128062</v>
      </c>
      <c r="V276">
        <v>0.51528966623864081</v>
      </c>
      <c r="W276">
        <v>0.118889171262097</v>
      </c>
      <c r="X276">
        <v>14.520547945205481</v>
      </c>
      <c r="Y276">
        <v>15.3</v>
      </c>
      <c r="Z276" t="s">
        <v>1525</v>
      </c>
    </row>
    <row r="277" spans="1:26">
      <c r="A277" t="s">
        <v>573</v>
      </c>
      <c r="B277" t="s">
        <v>572</v>
      </c>
      <c r="C277">
        <v>0.28999999999999998</v>
      </c>
      <c r="D277">
        <v>0.28000000000000003</v>
      </c>
      <c r="E277">
        <v>0.02</v>
      </c>
      <c r="F277">
        <v>1.08</v>
      </c>
      <c r="G277">
        <v>1.06</v>
      </c>
      <c r="H277">
        <v>1.04</v>
      </c>
      <c r="I277">
        <v>0.09</v>
      </c>
      <c r="J277">
        <v>2097</v>
      </c>
      <c r="K277">
        <v>930</v>
      </c>
      <c r="L277">
        <v>0.6</v>
      </c>
      <c r="M277">
        <v>0.24</v>
      </c>
      <c r="N277">
        <v>58</v>
      </c>
      <c r="O277">
        <v>18</v>
      </c>
      <c r="P277">
        <v>3.291129433068035</v>
      </c>
      <c r="Q277">
        <v>0.97644418762615692</v>
      </c>
      <c r="R277">
        <v>3.07522419985114</v>
      </c>
      <c r="S277">
        <v>1.2725311279543949</v>
      </c>
      <c r="T277">
        <v>0.954379924091733</v>
      </c>
      <c r="U277">
        <v>0.69192544496650643</v>
      </c>
      <c r="V277">
        <v>0.45461111204284849</v>
      </c>
      <c r="W277">
        <v>0.151862923449439</v>
      </c>
      <c r="X277">
        <v>5.7589041095890412</v>
      </c>
      <c r="Y277">
        <v>3.58</v>
      </c>
      <c r="Z277" t="s">
        <v>115</v>
      </c>
    </row>
    <row r="278" spans="1:26">
      <c r="A278" t="s">
        <v>575</v>
      </c>
      <c r="B278" t="s">
        <v>574</v>
      </c>
      <c r="C278">
        <v>-0.3</v>
      </c>
      <c r="E278">
        <v>0.02</v>
      </c>
      <c r="F278">
        <v>1.4</v>
      </c>
      <c r="I278">
        <v>0.1</v>
      </c>
      <c r="J278">
        <v>689</v>
      </c>
      <c r="K278">
        <v>13</v>
      </c>
      <c r="L278">
        <v>0.22</v>
      </c>
      <c r="M278">
        <v>0.11</v>
      </c>
      <c r="N278">
        <v>36.6</v>
      </c>
      <c r="O278">
        <v>1.8</v>
      </c>
      <c r="P278">
        <v>1.708678088379578</v>
      </c>
      <c r="Q278">
        <v>4.601121469677618E-2</v>
      </c>
      <c r="R278">
        <v>1.9899844022832811</v>
      </c>
      <c r="S278">
        <v>0.13680088022838671</v>
      </c>
      <c r="T278">
        <v>9.7868085358194148E-2</v>
      </c>
      <c r="U278">
        <v>0</v>
      </c>
      <c r="V278">
        <v>1.251562517159297E-2</v>
      </c>
      <c r="W278">
        <v>9.476116201348958E-2</v>
      </c>
      <c r="X278">
        <v>4.0493150684931507</v>
      </c>
      <c r="Y278">
        <v>4.7</v>
      </c>
      <c r="Z278" t="s">
        <v>28</v>
      </c>
    </row>
    <row r="279" spans="1:26">
      <c r="A279" t="s">
        <v>577</v>
      </c>
      <c r="B279" t="s">
        <v>576</v>
      </c>
      <c r="C279">
        <v>-0.01</v>
      </c>
      <c r="D279">
        <v>0.11</v>
      </c>
      <c r="E279">
        <v>0.01</v>
      </c>
      <c r="F279">
        <v>1.08</v>
      </c>
      <c r="G279">
        <v>1.24</v>
      </c>
      <c r="H279">
        <v>1.22</v>
      </c>
      <c r="I279">
        <v>0.09</v>
      </c>
      <c r="J279">
        <v>499.4</v>
      </c>
      <c r="K279">
        <v>3.6</v>
      </c>
      <c r="L279">
        <v>0.34</v>
      </c>
      <c r="M279">
        <v>2.1000000000000001E-2</v>
      </c>
      <c r="N279">
        <v>69.150000000000006</v>
      </c>
      <c r="O279">
        <v>1.2</v>
      </c>
      <c r="P279">
        <v>1.2644792321400771</v>
      </c>
      <c r="Q279">
        <v>2.798669211943405E-2</v>
      </c>
      <c r="R279">
        <v>2.6715218072746558</v>
      </c>
      <c r="S279">
        <v>0.12641667384207081</v>
      </c>
      <c r="T279">
        <v>4.6360465202163241E-2</v>
      </c>
      <c r="U279">
        <v>2.156791689726487E-2</v>
      </c>
      <c r="V279">
        <v>6.419355564136143E-3</v>
      </c>
      <c r="W279">
        <v>0.1154361274748308</v>
      </c>
      <c r="X279">
        <v>4.9068493150684933</v>
      </c>
      <c r="Y279">
        <v>3.9</v>
      </c>
      <c r="Z279" t="s">
        <v>109</v>
      </c>
    </row>
    <row r="280" spans="1:26">
      <c r="A280" t="s">
        <v>579</v>
      </c>
      <c r="B280" t="s">
        <v>578</v>
      </c>
      <c r="C280">
        <v>0.28000000000000003</v>
      </c>
      <c r="E280">
        <v>0.03</v>
      </c>
      <c r="F280">
        <v>0.95</v>
      </c>
      <c r="I280">
        <v>7.0000000000000007E-2</v>
      </c>
      <c r="J280">
        <v>18.596</v>
      </c>
      <c r="K280">
        <v>2.0500000000000001E-2</v>
      </c>
      <c r="L280">
        <v>0.38</v>
      </c>
      <c r="M280">
        <v>0.15</v>
      </c>
      <c r="N280">
        <v>1.78</v>
      </c>
      <c r="O280">
        <v>0.31</v>
      </c>
      <c r="P280">
        <v>0.13462541856280549</v>
      </c>
      <c r="Q280">
        <v>3.3433023248185798E-3</v>
      </c>
      <c r="R280">
        <v>2.0590044934044101E-2</v>
      </c>
      <c r="S280">
        <v>3.9730670405609724E-3</v>
      </c>
      <c r="T280">
        <v>3.5859067019964452E-3</v>
      </c>
      <c r="U280">
        <v>1.3717070608234151E-3</v>
      </c>
      <c r="V280">
        <v>7.7506084393583989E-6</v>
      </c>
      <c r="W280">
        <v>1.0222008123284311E-3</v>
      </c>
      <c r="X280">
        <v>5.2712328767123289</v>
      </c>
      <c r="Y280">
        <v>1.24</v>
      </c>
      <c r="Z280" t="s">
        <v>292</v>
      </c>
    </row>
    <row r="281" spans="1:26">
      <c r="A281" t="s">
        <v>581</v>
      </c>
      <c r="B281" t="s">
        <v>580</v>
      </c>
      <c r="C281">
        <v>-0.13</v>
      </c>
      <c r="D281">
        <v>-0.15</v>
      </c>
      <c r="E281">
        <v>0.02</v>
      </c>
      <c r="F281">
        <v>0.87</v>
      </c>
      <c r="G281">
        <v>0.91</v>
      </c>
      <c r="H281">
        <v>0.9</v>
      </c>
      <c r="I281">
        <v>0.06</v>
      </c>
      <c r="J281">
        <v>3538</v>
      </c>
      <c r="K281">
        <v>300</v>
      </c>
      <c r="L281">
        <v>0.26</v>
      </c>
      <c r="M281">
        <v>0.15</v>
      </c>
      <c r="N281">
        <v>14.0318</v>
      </c>
      <c r="O281">
        <v>0.74974099999999999</v>
      </c>
      <c r="P281">
        <v>4.2869338287183414</v>
      </c>
      <c r="Q281">
        <v>0.1208418077023264</v>
      </c>
      <c r="R281">
        <v>0.98924608962217997</v>
      </c>
      <c r="S281">
        <v>6.8215778733168961E-2</v>
      </c>
      <c r="T281">
        <v>5.2856964358059748E-2</v>
      </c>
      <c r="U281">
        <v>1.962506670365744E-3</v>
      </c>
      <c r="V281">
        <v>9.1457445685693955E-3</v>
      </c>
      <c r="W281">
        <v>4.2095578281794888E-2</v>
      </c>
      <c r="X281">
        <v>10.37808219178082</v>
      </c>
      <c r="Y281">
        <v>2.6617600000000001</v>
      </c>
      <c r="Z281" t="s">
        <v>28</v>
      </c>
    </row>
    <row r="282" spans="1:26">
      <c r="A282" t="s">
        <v>583</v>
      </c>
      <c r="B282" t="s">
        <v>582</v>
      </c>
      <c r="C282">
        <v>0.25</v>
      </c>
      <c r="E282">
        <v>0.02</v>
      </c>
      <c r="F282">
        <v>1.1000000000000001</v>
      </c>
      <c r="I282">
        <v>0.1</v>
      </c>
      <c r="J282">
        <v>163.91</v>
      </c>
      <c r="K282">
        <v>0.01</v>
      </c>
      <c r="L282">
        <v>0.61</v>
      </c>
      <c r="M282">
        <v>0.02</v>
      </c>
      <c r="N282">
        <v>225</v>
      </c>
      <c r="O282">
        <v>2</v>
      </c>
      <c r="P282">
        <v>0.60358282979420241</v>
      </c>
      <c r="Q282">
        <v>1.4766572810012439E-2</v>
      </c>
      <c r="R282">
        <v>5.0837465545784761</v>
      </c>
      <c r="S282">
        <v>0.29303476536216222</v>
      </c>
      <c r="T282">
        <v>4.5188858262919789E-2</v>
      </c>
      <c r="U282">
        <v>0.14816461530305161</v>
      </c>
      <c r="V282">
        <v>1.033659988324688E-4</v>
      </c>
      <c r="W282">
        <v>0.24874600878671441</v>
      </c>
      <c r="X282">
        <v>3.5945205479452049</v>
      </c>
      <c r="Y282">
        <v>4.3600000000000003</v>
      </c>
      <c r="Z282" t="s">
        <v>115</v>
      </c>
    </row>
    <row r="283" spans="1:26">
      <c r="A283" t="s">
        <v>585</v>
      </c>
      <c r="B283" t="s">
        <v>584</v>
      </c>
      <c r="D283">
        <v>0.14000000000000001</v>
      </c>
      <c r="G283">
        <v>0.99</v>
      </c>
      <c r="H283">
        <v>0.98</v>
      </c>
      <c r="J283">
        <v>1835.9</v>
      </c>
      <c r="K283">
        <v>2</v>
      </c>
      <c r="L283">
        <v>0.16500000000000001</v>
      </c>
      <c r="M283">
        <v>2E-3</v>
      </c>
      <c r="P283">
        <v>0</v>
      </c>
      <c r="R283">
        <v>0</v>
      </c>
      <c r="T283">
        <v>0</v>
      </c>
      <c r="U283">
        <v>0</v>
      </c>
      <c r="V283">
        <v>0</v>
      </c>
    </row>
    <row r="284" spans="1:26">
      <c r="A284" t="s">
        <v>587</v>
      </c>
      <c r="B284" t="s">
        <v>586</v>
      </c>
      <c r="C284">
        <v>-0.26</v>
      </c>
      <c r="D284">
        <v>-0.2</v>
      </c>
      <c r="E284">
        <v>0.01</v>
      </c>
      <c r="F284">
        <v>1.08</v>
      </c>
      <c r="G284">
        <v>1.23</v>
      </c>
      <c r="H284">
        <v>1.28</v>
      </c>
      <c r="I284">
        <v>0.09</v>
      </c>
      <c r="J284">
        <v>408.6</v>
      </c>
      <c r="K284">
        <v>0.5</v>
      </c>
      <c r="L284">
        <v>0.46</v>
      </c>
      <c r="M284">
        <v>0.02</v>
      </c>
      <c r="N284">
        <v>48.3</v>
      </c>
      <c r="O284">
        <v>1</v>
      </c>
      <c r="P284">
        <v>1.0888032456371559</v>
      </c>
      <c r="Q284">
        <v>3.1725152759521057E-2</v>
      </c>
      <c r="R284">
        <v>1.596570859703544</v>
      </c>
      <c r="S284">
        <v>0.100448732838664</v>
      </c>
      <c r="T284">
        <v>3.3055297302350801E-2</v>
      </c>
      <c r="U284">
        <v>1.8630710184262558E-2</v>
      </c>
      <c r="V284">
        <v>6.5123627822791057E-4</v>
      </c>
      <c r="W284">
        <v>9.3004127749720999E-2</v>
      </c>
      <c r="X284">
        <v>11.257534246575339</v>
      </c>
      <c r="Y284">
        <v>3.2</v>
      </c>
      <c r="Z284" t="s">
        <v>1525</v>
      </c>
    </row>
    <row r="285" spans="1:26">
      <c r="A285" t="s">
        <v>587</v>
      </c>
      <c r="B285" t="s">
        <v>588</v>
      </c>
      <c r="C285">
        <v>-0.26</v>
      </c>
      <c r="D285">
        <v>-0.2</v>
      </c>
      <c r="E285">
        <v>0.01</v>
      </c>
      <c r="F285">
        <v>1.08</v>
      </c>
      <c r="G285">
        <v>1.23</v>
      </c>
      <c r="H285">
        <v>1.28</v>
      </c>
      <c r="I285">
        <v>0.09</v>
      </c>
      <c r="J285">
        <v>3452</v>
      </c>
      <c r="K285">
        <v>105</v>
      </c>
      <c r="L285">
        <v>0.06</v>
      </c>
      <c r="M285">
        <v>0.05</v>
      </c>
      <c r="N285">
        <v>24.2</v>
      </c>
      <c r="O285">
        <v>1.1000000000000001</v>
      </c>
      <c r="P285">
        <v>4.5164550259104237</v>
      </c>
      <c r="Q285">
        <v>0.160288832577237</v>
      </c>
      <c r="R285">
        <v>1.83157255299216</v>
      </c>
      <c r="S285">
        <v>0.13671099066320089</v>
      </c>
      <c r="T285">
        <v>8.3253297863280035E-2</v>
      </c>
      <c r="U285">
        <v>5.5145701113774393E-3</v>
      </c>
      <c r="V285">
        <v>1.8570405375065369E-2</v>
      </c>
      <c r="W285">
        <v>0.10669354677624231</v>
      </c>
      <c r="X285">
        <v>11.257534246575339</v>
      </c>
      <c r="Y285">
        <v>3.2</v>
      </c>
      <c r="Z285" t="s">
        <v>1525</v>
      </c>
    </row>
    <row r="286" spans="1:26">
      <c r="A286" t="s">
        <v>590</v>
      </c>
      <c r="B286" t="s">
        <v>589</v>
      </c>
      <c r="C286">
        <v>0.06</v>
      </c>
      <c r="E286">
        <v>0.03</v>
      </c>
      <c r="F286">
        <v>1.56</v>
      </c>
      <c r="I286">
        <v>0.18</v>
      </c>
      <c r="J286">
        <v>818.8</v>
      </c>
      <c r="K286">
        <v>12</v>
      </c>
      <c r="L286">
        <v>0.04</v>
      </c>
      <c r="M286">
        <v>0.04</v>
      </c>
      <c r="N286">
        <v>40.5</v>
      </c>
      <c r="O286">
        <v>3.1</v>
      </c>
      <c r="P286">
        <v>2.0751434958187152</v>
      </c>
      <c r="Q286">
        <v>0.1198256583761964</v>
      </c>
      <c r="R286">
        <v>2.00946597026469</v>
      </c>
      <c r="S286">
        <v>0.56085697630060793</v>
      </c>
      <c r="T286">
        <v>0.54293024662431055</v>
      </c>
      <c r="U286">
        <v>6.0338283563147526E-3</v>
      </c>
      <c r="V286">
        <v>4.7682243362212981E-2</v>
      </c>
      <c r="W286">
        <v>0.13220170857004529</v>
      </c>
      <c r="X286">
        <v>3.9068493150684929</v>
      </c>
      <c r="Y286">
        <v>10.9</v>
      </c>
      <c r="Z286" t="s">
        <v>1525</v>
      </c>
    </row>
    <row r="287" spans="1:26">
      <c r="A287" t="s">
        <v>593</v>
      </c>
      <c r="B287" t="s">
        <v>592</v>
      </c>
      <c r="C287">
        <v>-0.62</v>
      </c>
      <c r="D287">
        <v>-0.64</v>
      </c>
      <c r="E287">
        <v>0.02</v>
      </c>
      <c r="F287">
        <v>0.91</v>
      </c>
      <c r="G287">
        <v>0.92</v>
      </c>
      <c r="H287">
        <v>0.93</v>
      </c>
      <c r="I287">
        <v>0.06</v>
      </c>
      <c r="J287">
        <v>194.3</v>
      </c>
      <c r="K287">
        <v>0.3</v>
      </c>
      <c r="L287">
        <v>0.17</v>
      </c>
      <c r="M287">
        <v>0.03</v>
      </c>
      <c r="N287">
        <v>32</v>
      </c>
      <c r="O287">
        <v>2</v>
      </c>
      <c r="P287">
        <v>0.63650295105095545</v>
      </c>
      <c r="Q287">
        <v>1.400440994590333E-2</v>
      </c>
      <c r="R287">
        <v>0.8436791304083574</v>
      </c>
      <c r="S287">
        <v>6.4618495714282423E-2</v>
      </c>
      <c r="T287">
        <v>5.2729945650522338E-2</v>
      </c>
      <c r="U287">
        <v>4.4308140923515829E-3</v>
      </c>
      <c r="V287">
        <v>4.3421468368932449E-4</v>
      </c>
      <c r="W287">
        <v>3.7084796941026697E-2</v>
      </c>
      <c r="X287">
        <v>10.199999999999999</v>
      </c>
      <c r="Y287">
        <v>6.14</v>
      </c>
      <c r="Z287" t="s">
        <v>115</v>
      </c>
    </row>
    <row r="288" spans="1:26">
      <c r="A288" t="s">
        <v>593</v>
      </c>
      <c r="B288" t="s">
        <v>594</v>
      </c>
      <c r="C288">
        <v>-0.62</v>
      </c>
      <c r="D288">
        <v>-0.64</v>
      </c>
      <c r="E288">
        <v>0.02</v>
      </c>
      <c r="F288">
        <v>0.91</v>
      </c>
      <c r="G288">
        <v>0.92</v>
      </c>
      <c r="H288">
        <v>0.93</v>
      </c>
      <c r="I288">
        <v>0.06</v>
      </c>
      <c r="J288">
        <v>391.9</v>
      </c>
      <c r="K288">
        <v>1</v>
      </c>
      <c r="L288">
        <v>0.16</v>
      </c>
      <c r="M288">
        <v>0.1</v>
      </c>
      <c r="N288">
        <v>24.9</v>
      </c>
      <c r="O288">
        <v>1</v>
      </c>
      <c r="P288">
        <v>1.0160975326567661</v>
      </c>
      <c r="Q288">
        <v>2.239860749031795E-2</v>
      </c>
      <c r="R288">
        <v>0.83086568594060339</v>
      </c>
      <c r="S288">
        <v>5.1321428884874898E-2</v>
      </c>
      <c r="T288">
        <v>3.3368099836972018E-2</v>
      </c>
      <c r="U288">
        <v>1.3643114711668359E-2</v>
      </c>
      <c r="V288">
        <v>7.0669872071157935E-4</v>
      </c>
      <c r="W288">
        <v>3.6521568612773767E-2</v>
      </c>
      <c r="X288">
        <v>10.199999999999999</v>
      </c>
      <c r="Y288">
        <v>6.14</v>
      </c>
      <c r="Z288" t="s">
        <v>115</v>
      </c>
    </row>
    <row r="289" spans="1:26">
      <c r="A289" t="s">
        <v>596</v>
      </c>
      <c r="B289" t="s">
        <v>595</v>
      </c>
      <c r="C289">
        <v>0.14000000000000001</v>
      </c>
      <c r="E289">
        <v>0.01</v>
      </c>
      <c r="F289">
        <v>0.91</v>
      </c>
      <c r="I289">
        <v>7.0000000000000007E-2</v>
      </c>
      <c r="J289">
        <v>131.05000000000001</v>
      </c>
      <c r="K289">
        <v>0.54</v>
      </c>
      <c r="L289">
        <v>0.70799999999999996</v>
      </c>
      <c r="M289">
        <v>1.7999999999999999E-2</v>
      </c>
      <c r="N289">
        <v>578</v>
      </c>
      <c r="O289">
        <v>20</v>
      </c>
      <c r="P289">
        <v>0.48952691082880639</v>
      </c>
      <c r="Q289">
        <v>1.2623801312793189E-2</v>
      </c>
      <c r="R289">
        <v>9.5773778829862373</v>
      </c>
      <c r="S289">
        <v>0.64118196880722744</v>
      </c>
      <c r="T289">
        <v>0.33139715858083862</v>
      </c>
      <c r="U289">
        <v>0.24472687702667659</v>
      </c>
      <c r="V289">
        <v>1.31547349785389E-2</v>
      </c>
      <c r="W289">
        <v>0.49114758374288392</v>
      </c>
      <c r="X289">
        <v>0.69643835616438354</v>
      </c>
      <c r="Y289">
        <v>9.08</v>
      </c>
      <c r="Z289" t="s">
        <v>597</v>
      </c>
    </row>
    <row r="290" spans="1:26">
      <c r="A290" t="s">
        <v>599</v>
      </c>
      <c r="B290" t="s">
        <v>598</v>
      </c>
      <c r="C290">
        <v>-0.11</v>
      </c>
      <c r="D290">
        <v>-0.05</v>
      </c>
      <c r="E290">
        <v>0.01</v>
      </c>
      <c r="F290">
        <v>1.21</v>
      </c>
      <c r="G290">
        <v>1.27</v>
      </c>
      <c r="H290">
        <v>1.28</v>
      </c>
      <c r="I290">
        <v>0.11</v>
      </c>
      <c r="J290">
        <v>842.2</v>
      </c>
      <c r="K290">
        <v>14.5</v>
      </c>
      <c r="L290">
        <v>0.22</v>
      </c>
      <c r="M290">
        <v>0.08</v>
      </c>
      <c r="N290">
        <v>14</v>
      </c>
      <c r="O290">
        <v>0.8</v>
      </c>
      <c r="P290">
        <v>1.8759538210496221</v>
      </c>
      <c r="Q290">
        <v>2.3777054171097468E-2</v>
      </c>
      <c r="R290">
        <v>0.73223689999225416</v>
      </c>
      <c r="S290">
        <v>4.4875626927965283E-2</v>
      </c>
      <c r="T290">
        <v>4.1842108570985949E-2</v>
      </c>
      <c r="U290">
        <v>1.3542843043152239E-2</v>
      </c>
      <c r="V290">
        <v>4.2022619527775206E-3</v>
      </c>
      <c r="W290">
        <v>7.8735150536801534E-3</v>
      </c>
      <c r="X290">
        <v>6.1123287671232873</v>
      </c>
      <c r="Y290">
        <v>2.94</v>
      </c>
      <c r="Z290" t="s">
        <v>109</v>
      </c>
    </row>
    <row r="291" spans="1:26">
      <c r="A291" t="s">
        <v>601</v>
      </c>
      <c r="B291" t="s">
        <v>600</v>
      </c>
      <c r="C291">
        <v>-0.02</v>
      </c>
      <c r="E291">
        <v>0.06</v>
      </c>
      <c r="F291">
        <v>0.76</v>
      </c>
      <c r="I291">
        <v>7.0000000000000007E-2</v>
      </c>
      <c r="J291">
        <v>4.6459999999999999</v>
      </c>
      <c r="K291">
        <v>1.1000000000000001E-3</v>
      </c>
      <c r="L291">
        <v>0</v>
      </c>
      <c r="M291">
        <v>0</v>
      </c>
      <c r="N291">
        <v>1.89</v>
      </c>
      <c r="O291">
        <v>0.26</v>
      </c>
      <c r="P291">
        <v>5.0392831768816773E-2</v>
      </c>
      <c r="Q291">
        <v>1.2757926939027601E-3</v>
      </c>
      <c r="R291">
        <v>1.325666176637115E-2</v>
      </c>
      <c r="S291">
        <v>1.943271984704756E-3</v>
      </c>
      <c r="T291">
        <v>1.823667756220371E-3</v>
      </c>
      <c r="U291">
        <v>0</v>
      </c>
      <c r="V291">
        <v>1.0463407557857619E-6</v>
      </c>
      <c r="W291">
        <v>6.7122338057575448E-4</v>
      </c>
      <c r="X291">
        <v>4.5890410958904111</v>
      </c>
      <c r="Y291">
        <v>1.74</v>
      </c>
      <c r="Z291" t="s">
        <v>1525</v>
      </c>
    </row>
    <row r="292" spans="1:26">
      <c r="A292" t="s">
        <v>604</v>
      </c>
      <c r="B292" t="s">
        <v>603</v>
      </c>
      <c r="C292">
        <v>0.11</v>
      </c>
      <c r="D292">
        <v>0.21</v>
      </c>
      <c r="E292">
        <v>0.02</v>
      </c>
      <c r="F292">
        <v>0.92</v>
      </c>
      <c r="G292">
        <v>0.96</v>
      </c>
      <c r="H292">
        <v>0.91</v>
      </c>
      <c r="I292">
        <v>7.0000000000000007E-2</v>
      </c>
      <c r="J292">
        <v>104.84</v>
      </c>
      <c r="K292">
        <v>0.13</v>
      </c>
      <c r="L292">
        <v>0.46</v>
      </c>
      <c r="M292">
        <v>0.05</v>
      </c>
      <c r="N292">
        <v>6.42</v>
      </c>
      <c r="O292">
        <v>0.43</v>
      </c>
      <c r="P292">
        <v>0.42340115752785529</v>
      </c>
      <c r="Q292">
        <v>1.074413768957844E-2</v>
      </c>
      <c r="R292">
        <v>0.1250698745083485</v>
      </c>
      <c r="S292">
        <v>1.1123699801319289E-2</v>
      </c>
      <c r="T292">
        <v>8.3769542116183572E-3</v>
      </c>
      <c r="U292">
        <v>3.648664527767651E-3</v>
      </c>
      <c r="V292">
        <v>5.1694911885048052E-5</v>
      </c>
      <c r="W292">
        <v>6.344124069264055E-3</v>
      </c>
      <c r="X292">
        <v>5.9095890410958907</v>
      </c>
      <c r="Y292">
        <v>1.9</v>
      </c>
      <c r="Z292" t="s">
        <v>292</v>
      </c>
    </row>
    <row r="293" spans="1:26">
      <c r="A293" t="s">
        <v>606</v>
      </c>
      <c r="B293" t="s">
        <v>605</v>
      </c>
      <c r="C293">
        <v>0.16</v>
      </c>
      <c r="E293">
        <v>0.05</v>
      </c>
      <c r="F293">
        <v>1.71</v>
      </c>
      <c r="I293">
        <v>0.25</v>
      </c>
      <c r="J293">
        <v>521</v>
      </c>
      <c r="K293">
        <v>6.9</v>
      </c>
      <c r="L293">
        <v>0.29099999999999998</v>
      </c>
      <c r="M293">
        <v>9.3000000000000013E-2</v>
      </c>
      <c r="N293">
        <v>33.9</v>
      </c>
      <c r="O293">
        <v>3.3</v>
      </c>
      <c r="P293">
        <v>1.5159862980475221</v>
      </c>
      <c r="Q293">
        <v>7.5081187797260737E-2</v>
      </c>
      <c r="R293">
        <v>1.8357184556657371</v>
      </c>
      <c r="S293">
        <v>0.25876048478000729</v>
      </c>
      <c r="T293">
        <v>0.17869825674622211</v>
      </c>
      <c r="U293">
        <v>5.4276212517911072E-2</v>
      </c>
      <c r="V293">
        <v>8.1039394395992208E-3</v>
      </c>
      <c r="W293">
        <v>0.17891992745280089</v>
      </c>
      <c r="X293">
        <v>4.0109589041095894</v>
      </c>
      <c r="Y293">
        <v>6.3</v>
      </c>
      <c r="Z293" t="s">
        <v>28</v>
      </c>
    </row>
    <row r="294" spans="1:26">
      <c r="A294" t="s">
        <v>608</v>
      </c>
      <c r="B294" t="s">
        <v>607</v>
      </c>
      <c r="C294">
        <v>-0.2</v>
      </c>
      <c r="E294">
        <v>0.1</v>
      </c>
      <c r="F294">
        <v>4.1100000000000003</v>
      </c>
      <c r="I294">
        <v>0.41</v>
      </c>
      <c r="J294">
        <v>820.2</v>
      </c>
      <c r="K294">
        <v>14</v>
      </c>
      <c r="L294">
        <v>0.13</v>
      </c>
      <c r="M294">
        <v>0.05</v>
      </c>
      <c r="N294">
        <v>207</v>
      </c>
      <c r="O294">
        <v>14</v>
      </c>
      <c r="P294">
        <v>2.748095837418894</v>
      </c>
      <c r="Q294">
        <v>9.6582967429115194E-2</v>
      </c>
      <c r="R294">
        <v>24.24825472725006</v>
      </c>
      <c r="S294">
        <v>2.3097188969230751</v>
      </c>
      <c r="T294">
        <v>1.6399785805869611</v>
      </c>
      <c r="U294">
        <v>0.1603231163941872</v>
      </c>
      <c r="V294">
        <v>0.1379645477450627</v>
      </c>
      <c r="W294">
        <v>1.612617102704383</v>
      </c>
      <c r="X294">
        <v>6.5776931506849321</v>
      </c>
      <c r="Y294">
        <v>57.8</v>
      </c>
      <c r="Z294" t="s">
        <v>609</v>
      </c>
    </row>
    <row r="295" spans="1:26">
      <c r="A295" t="s">
        <v>611</v>
      </c>
      <c r="B295" t="s">
        <v>610</v>
      </c>
      <c r="C295">
        <v>0.05</v>
      </c>
      <c r="D295">
        <v>0.02</v>
      </c>
      <c r="E295">
        <v>0.04</v>
      </c>
      <c r="F295">
        <v>1.07</v>
      </c>
      <c r="G295">
        <v>1.1299999999999999</v>
      </c>
      <c r="H295">
        <v>1.1200000000000001</v>
      </c>
      <c r="I295">
        <v>0.1</v>
      </c>
      <c r="J295">
        <v>12.62</v>
      </c>
      <c r="K295">
        <v>4.0000000000000001E-3</v>
      </c>
      <c r="L295">
        <v>0.02</v>
      </c>
      <c r="M295">
        <v>1.7999999999999999E-2</v>
      </c>
      <c r="N295">
        <v>91.1</v>
      </c>
      <c r="O295">
        <v>2.1</v>
      </c>
      <c r="P295">
        <v>0.108552272464068</v>
      </c>
      <c r="Q295">
        <v>2.705449822528341E-3</v>
      </c>
      <c r="R295">
        <v>1.0912325033304411</v>
      </c>
      <c r="S295">
        <v>5.9928087631003678E-2</v>
      </c>
      <c r="T295">
        <v>2.5154646070185801E-2</v>
      </c>
      <c r="U295">
        <v>3.9300090155958259E-4</v>
      </c>
      <c r="V295">
        <v>1.1529133685477449E-4</v>
      </c>
      <c r="W295">
        <v>5.4391651256345958E-2</v>
      </c>
      <c r="X295">
        <v>2.1013698630136992</v>
      </c>
      <c r="Y295">
        <v>9.4</v>
      </c>
      <c r="Z295" t="s">
        <v>499</v>
      </c>
    </row>
    <row r="296" spans="1:26">
      <c r="A296" t="s">
        <v>611</v>
      </c>
      <c r="B296" t="s">
        <v>612</v>
      </c>
      <c r="C296">
        <v>0.05</v>
      </c>
      <c r="D296">
        <v>0.02</v>
      </c>
      <c r="E296">
        <v>0.04</v>
      </c>
      <c r="F296">
        <v>1.07</v>
      </c>
      <c r="G296">
        <v>1.1299999999999999</v>
      </c>
      <c r="H296">
        <v>1.1200000000000001</v>
      </c>
      <c r="I296">
        <v>0.1</v>
      </c>
      <c r="J296">
        <v>248.4</v>
      </c>
      <c r="K296">
        <v>4.9000000000000004</v>
      </c>
      <c r="L296">
        <v>7.4999999999999997E-2</v>
      </c>
      <c r="M296">
        <v>0.05</v>
      </c>
      <c r="N296">
        <v>56.6</v>
      </c>
      <c r="O296">
        <v>3.3</v>
      </c>
      <c r="P296">
        <v>0.79134721314349032</v>
      </c>
      <c r="Q296">
        <v>2.2299377691288431E-2</v>
      </c>
      <c r="R296">
        <v>1.825750386291122</v>
      </c>
      <c r="S296">
        <v>0.14072792680736829</v>
      </c>
      <c r="T296">
        <v>0.1064483440770442</v>
      </c>
      <c r="U296">
        <v>6.8852937257993284E-3</v>
      </c>
      <c r="V296">
        <v>1.200506829418479E-2</v>
      </c>
      <c r="W296">
        <v>9.1003134519183654E-2</v>
      </c>
      <c r="X296">
        <v>2.1013698630136992</v>
      </c>
      <c r="Y296">
        <v>9.4</v>
      </c>
      <c r="Z296" t="s">
        <v>499</v>
      </c>
    </row>
    <row r="297" spans="1:26">
      <c r="A297" t="s">
        <v>614</v>
      </c>
      <c r="B297" t="s">
        <v>613</v>
      </c>
      <c r="C297">
        <v>-0.08</v>
      </c>
      <c r="D297">
        <v>-0.06</v>
      </c>
      <c r="E297">
        <v>0.01</v>
      </c>
      <c r="F297">
        <v>1.0900000000000001</v>
      </c>
      <c r="G297">
        <v>1.19</v>
      </c>
      <c r="H297">
        <v>1.21</v>
      </c>
      <c r="I297">
        <v>0.09</v>
      </c>
      <c r="J297">
        <v>1178.4000000000001</v>
      </c>
      <c r="K297">
        <v>8.8000000000000007</v>
      </c>
      <c r="L297">
        <v>0.01</v>
      </c>
      <c r="M297">
        <v>0.03</v>
      </c>
      <c r="N297">
        <v>38.299999999999997</v>
      </c>
      <c r="O297">
        <v>1.1000000000000001</v>
      </c>
      <c r="P297">
        <v>2.295193168879146</v>
      </c>
      <c r="Q297">
        <v>2.8749832832294129E-2</v>
      </c>
      <c r="R297">
        <v>2.1967979678457952</v>
      </c>
      <c r="S297">
        <v>8.1001460258322458E-2</v>
      </c>
      <c r="T297">
        <v>6.3093414220114219E-2</v>
      </c>
      <c r="U297">
        <v>4.3940353392255118E-4</v>
      </c>
      <c r="V297">
        <v>5.4683814542438938E-3</v>
      </c>
      <c r="W297">
        <v>5.0501102709098737E-2</v>
      </c>
      <c r="X297">
        <v>9.4246575342465757</v>
      </c>
      <c r="Y297">
        <v>5.8</v>
      </c>
      <c r="Z297" t="s">
        <v>292</v>
      </c>
    </row>
    <row r="298" spans="1:26">
      <c r="A298" t="s">
        <v>614</v>
      </c>
      <c r="B298" t="s">
        <v>615</v>
      </c>
      <c r="C298">
        <v>-0.08</v>
      </c>
      <c r="D298">
        <v>-0.06</v>
      </c>
      <c r="E298">
        <v>0.01</v>
      </c>
      <c r="F298">
        <v>1.0900000000000001</v>
      </c>
      <c r="G298">
        <v>1.19</v>
      </c>
      <c r="H298">
        <v>1.21</v>
      </c>
      <c r="I298">
        <v>0.09</v>
      </c>
      <c r="J298">
        <v>352.3</v>
      </c>
      <c r="K298">
        <v>1.3</v>
      </c>
      <c r="L298">
        <v>0.15</v>
      </c>
      <c r="M298">
        <v>0.05</v>
      </c>
      <c r="N298">
        <v>20.100000000000001</v>
      </c>
      <c r="O298">
        <v>1.1000000000000001</v>
      </c>
      <c r="P298">
        <v>1.026201193837474</v>
      </c>
      <c r="Q298">
        <v>1.206253867553621E-2</v>
      </c>
      <c r="R298">
        <v>0.76220911297236116</v>
      </c>
      <c r="S298">
        <v>4.5629717239796481E-2</v>
      </c>
      <c r="T298">
        <v>4.1712936530825737E-2</v>
      </c>
      <c r="U298">
        <v>5.8481517619362738E-3</v>
      </c>
      <c r="V298">
        <v>9.375265842218463E-4</v>
      </c>
      <c r="W298">
        <v>1.752204857407727E-2</v>
      </c>
      <c r="X298">
        <v>9.4246575342465757</v>
      </c>
      <c r="Y298">
        <v>5.8</v>
      </c>
      <c r="Z298" t="s">
        <v>292</v>
      </c>
    </row>
    <row r="299" spans="1:26">
      <c r="A299" t="s">
        <v>617</v>
      </c>
      <c r="B299" t="s">
        <v>616</v>
      </c>
      <c r="C299">
        <v>0.21</v>
      </c>
      <c r="E299">
        <v>0.05</v>
      </c>
      <c r="F299">
        <v>1.33</v>
      </c>
      <c r="I299">
        <v>0.11</v>
      </c>
      <c r="J299">
        <v>577.9</v>
      </c>
      <c r="K299">
        <v>5.25</v>
      </c>
      <c r="L299">
        <v>7.8E-2</v>
      </c>
      <c r="M299">
        <v>5.8500000000000003E-2</v>
      </c>
      <c r="N299">
        <v>19.8</v>
      </c>
      <c r="O299">
        <v>1</v>
      </c>
      <c r="P299">
        <v>1.493907704319984</v>
      </c>
      <c r="Q299">
        <v>4.2167528881868123E-2</v>
      </c>
      <c r="R299">
        <v>0.97814261251809043</v>
      </c>
      <c r="S299">
        <v>7.3335838515490845E-2</v>
      </c>
      <c r="T299">
        <v>4.9401142046368203E-2</v>
      </c>
      <c r="U299">
        <v>4.4905854628761854E-3</v>
      </c>
      <c r="V299">
        <v>2.9620169093383941E-3</v>
      </c>
      <c r="W299">
        <v>5.3932675376937307E-2</v>
      </c>
      <c r="X299">
        <v>8.9890410958904106</v>
      </c>
      <c r="Y299">
        <v>6.4</v>
      </c>
      <c r="Z299" t="s">
        <v>618</v>
      </c>
    </row>
    <row r="300" spans="1:26">
      <c r="A300" t="s">
        <v>617</v>
      </c>
      <c r="B300" t="s">
        <v>619</v>
      </c>
      <c r="C300">
        <v>0.21</v>
      </c>
      <c r="E300">
        <v>0.05</v>
      </c>
      <c r="F300">
        <v>1.33</v>
      </c>
      <c r="I300">
        <v>0.11</v>
      </c>
      <c r="J300">
        <v>2111</v>
      </c>
      <c r="K300">
        <v>37</v>
      </c>
      <c r="L300">
        <v>9.8000000000000004E-2</v>
      </c>
      <c r="M300">
        <v>2.7E-2</v>
      </c>
      <c r="N300">
        <v>46.5</v>
      </c>
      <c r="O300">
        <v>1.35</v>
      </c>
      <c r="P300">
        <v>3.5433506008750619</v>
      </c>
      <c r="Q300">
        <v>0.1060983917528356</v>
      </c>
      <c r="R300">
        <v>3.5315447952897769</v>
      </c>
      <c r="S300">
        <v>0.2212316347717283</v>
      </c>
      <c r="T300">
        <v>0.1025287198632516</v>
      </c>
      <c r="U300">
        <v>9.4350820564064776E-3</v>
      </c>
      <c r="V300">
        <v>2.063274236944922E-2</v>
      </c>
      <c r="W300">
        <v>0.1947217681613411</v>
      </c>
      <c r="X300">
        <v>8.9890410958904106</v>
      </c>
      <c r="Y300">
        <v>6.4</v>
      </c>
      <c r="Z300" t="s">
        <v>618</v>
      </c>
    </row>
    <row r="301" spans="1:26">
      <c r="A301" t="s">
        <v>621</v>
      </c>
      <c r="B301" t="s">
        <v>620</v>
      </c>
      <c r="C301">
        <v>0.01</v>
      </c>
      <c r="D301">
        <v>0.04</v>
      </c>
      <c r="E301">
        <v>0.02</v>
      </c>
      <c r="F301">
        <v>1.26</v>
      </c>
      <c r="G301">
        <v>1.31</v>
      </c>
      <c r="H301">
        <v>1.31</v>
      </c>
      <c r="I301">
        <v>0.12</v>
      </c>
      <c r="J301">
        <v>178.9049</v>
      </c>
      <c r="K301">
        <v>7.4000000000000003E-3</v>
      </c>
      <c r="L301">
        <v>0.59670000000000001</v>
      </c>
      <c r="M301">
        <v>8.9999999999999998E-4</v>
      </c>
      <c r="N301">
        <v>1825.3</v>
      </c>
      <c r="O301">
        <v>2.7</v>
      </c>
      <c r="P301">
        <v>0.67497792664160017</v>
      </c>
      <c r="Q301">
        <v>1.406205245627797E-2</v>
      </c>
      <c r="R301">
        <v>47.861272554581348</v>
      </c>
      <c r="S301">
        <v>1.99587523849115</v>
      </c>
      <c r="T301">
        <v>7.0796820192499679E-2</v>
      </c>
      <c r="U301">
        <v>3.9914550390459928E-2</v>
      </c>
      <c r="V301">
        <v>6.5989140395055672E-4</v>
      </c>
      <c r="W301">
        <v>1.994219689774223</v>
      </c>
      <c r="X301">
        <v>3.386301369863014</v>
      </c>
      <c r="Z301" t="s">
        <v>129</v>
      </c>
    </row>
    <row r="302" spans="1:26">
      <c r="A302" t="s">
        <v>623</v>
      </c>
      <c r="B302" t="s">
        <v>622</v>
      </c>
      <c r="C302">
        <v>0.16</v>
      </c>
      <c r="D302">
        <v>0.02</v>
      </c>
      <c r="E302">
        <v>0.01</v>
      </c>
      <c r="F302">
        <v>1.1299999999999999</v>
      </c>
      <c r="G302">
        <v>1.07</v>
      </c>
      <c r="H302">
        <v>1.06</v>
      </c>
      <c r="I302">
        <v>0.1</v>
      </c>
      <c r="J302">
        <v>75.819999999999993</v>
      </c>
      <c r="K302">
        <v>0.4</v>
      </c>
      <c r="L302">
        <v>0.28000000000000003</v>
      </c>
      <c r="M302">
        <v>0.15</v>
      </c>
      <c r="N302">
        <v>11.99</v>
      </c>
      <c r="O302">
        <v>0.87</v>
      </c>
      <c r="P302">
        <v>0.36437652824544992</v>
      </c>
      <c r="Q302">
        <v>8.6006756929013772E-3</v>
      </c>
      <c r="R302">
        <v>0.26173452229753602</v>
      </c>
      <c r="S302">
        <v>2.2949938991553821E-2</v>
      </c>
      <c r="T302">
        <v>1.8991579182556829E-2</v>
      </c>
      <c r="U302">
        <v>3.6623425836169211E-3</v>
      </c>
      <c r="V302">
        <v>6.3536488779861728E-5</v>
      </c>
      <c r="W302">
        <v>1.2353251789854211E-2</v>
      </c>
      <c r="Y302">
        <v>3.7</v>
      </c>
      <c r="Z302" t="s">
        <v>292</v>
      </c>
    </row>
    <row r="303" spans="1:26">
      <c r="A303" t="s">
        <v>625</v>
      </c>
      <c r="B303" t="s">
        <v>624</v>
      </c>
      <c r="C303">
        <v>0.37</v>
      </c>
      <c r="D303">
        <v>0.28999999999999998</v>
      </c>
      <c r="E303">
        <v>0.03</v>
      </c>
      <c r="F303">
        <v>1.3</v>
      </c>
      <c r="G303">
        <v>1.29</v>
      </c>
      <c r="H303">
        <v>1.21</v>
      </c>
      <c r="I303">
        <v>0.09</v>
      </c>
      <c r="J303">
        <v>995.4</v>
      </c>
      <c r="K303">
        <v>2.8</v>
      </c>
      <c r="L303">
        <v>0.63700000000000001</v>
      </c>
      <c r="M303">
        <v>0.02</v>
      </c>
      <c r="N303">
        <v>103.5</v>
      </c>
      <c r="O303">
        <v>5</v>
      </c>
      <c r="P303">
        <v>2.1303500239577189</v>
      </c>
      <c r="Q303">
        <v>4.9323980007952628E-2</v>
      </c>
      <c r="R303">
        <v>4.6675567278565513</v>
      </c>
      <c r="S303">
        <v>0.32754425897317241</v>
      </c>
      <c r="T303">
        <v>0.2254858322636015</v>
      </c>
      <c r="U303">
        <v>0.1000699605252713</v>
      </c>
      <c r="V303">
        <v>4.3765182633441653E-3</v>
      </c>
      <c r="W303">
        <v>0.21542569513184079</v>
      </c>
      <c r="X303">
        <v>4.2904109589041104</v>
      </c>
      <c r="Y303">
        <v>9</v>
      </c>
      <c r="Z303" t="s">
        <v>28</v>
      </c>
    </row>
    <row r="304" spans="1:26">
      <c r="A304" t="s">
        <v>627</v>
      </c>
      <c r="B304" t="s">
        <v>626</v>
      </c>
      <c r="C304">
        <v>0.08</v>
      </c>
      <c r="D304">
        <v>-0.1</v>
      </c>
      <c r="E304">
        <v>0.02</v>
      </c>
      <c r="F304">
        <v>1.1399999999999999</v>
      </c>
      <c r="G304">
        <v>1.1399999999999999</v>
      </c>
      <c r="H304">
        <v>1.17</v>
      </c>
      <c r="I304">
        <v>0.1</v>
      </c>
      <c r="J304">
        <v>3117</v>
      </c>
      <c r="K304">
        <v>42</v>
      </c>
      <c r="L304">
        <v>0.4</v>
      </c>
      <c r="M304">
        <v>0.05</v>
      </c>
      <c r="N304">
        <v>21</v>
      </c>
      <c r="O304">
        <v>1</v>
      </c>
      <c r="P304">
        <v>4.5125234686049636</v>
      </c>
      <c r="Q304">
        <v>0.12607336854854351</v>
      </c>
      <c r="R304">
        <v>1.6133492486542931</v>
      </c>
      <c r="S304">
        <v>0.1213139338667262</v>
      </c>
      <c r="T304">
        <v>7.6826154697823459E-2</v>
      </c>
      <c r="U304">
        <v>3.8413077348911737E-2</v>
      </c>
      <c r="V304">
        <v>7.2463553035483162E-3</v>
      </c>
      <c r="W304">
        <v>8.5362394108692757E-2</v>
      </c>
      <c r="X304">
        <v>16.936647945205479</v>
      </c>
      <c r="Y304">
        <v>7.048</v>
      </c>
      <c r="Z304" t="s">
        <v>1525</v>
      </c>
    </row>
    <row r="305" spans="1:26">
      <c r="A305" t="s">
        <v>629</v>
      </c>
      <c r="B305" t="s">
        <v>628</v>
      </c>
      <c r="C305">
        <v>-0.1</v>
      </c>
      <c r="D305">
        <v>-0.24</v>
      </c>
      <c r="E305">
        <v>0.03</v>
      </c>
      <c r="F305">
        <v>0.74</v>
      </c>
      <c r="G305">
        <v>0.74</v>
      </c>
      <c r="H305">
        <v>0.74</v>
      </c>
      <c r="I305">
        <v>0.05</v>
      </c>
      <c r="J305">
        <v>8.4281980000000001</v>
      </c>
      <c r="K305">
        <v>5.6000000000000013E-5</v>
      </c>
      <c r="L305">
        <v>0.27700000000000002</v>
      </c>
      <c r="M305">
        <v>2E-3</v>
      </c>
      <c r="N305">
        <v>1813</v>
      </c>
      <c r="O305">
        <v>4</v>
      </c>
      <c r="P305">
        <v>7.3345220200274924E-2</v>
      </c>
      <c r="Q305">
        <v>2.3126871462523639E-3</v>
      </c>
      <c r="R305">
        <v>14.26719554444534</v>
      </c>
      <c r="S305">
        <v>0.9003242143922231</v>
      </c>
      <c r="T305">
        <v>3.1477541190171737E-2</v>
      </c>
      <c r="U305">
        <v>8.5608952643619514E-3</v>
      </c>
      <c r="V305">
        <v>3.1598804809321411E-5</v>
      </c>
      <c r="W305">
        <v>0.89973305235240908</v>
      </c>
      <c r="X305">
        <v>2.1917808219178081</v>
      </c>
      <c r="Y305">
        <v>8.1</v>
      </c>
      <c r="Z305" t="s">
        <v>100</v>
      </c>
    </row>
    <row r="306" spans="1:26">
      <c r="A306" t="s">
        <v>631</v>
      </c>
      <c r="B306" t="s">
        <v>630</v>
      </c>
      <c r="C306">
        <v>0.22</v>
      </c>
      <c r="E306">
        <v>0.02</v>
      </c>
      <c r="F306">
        <v>1.1499999999999999</v>
      </c>
      <c r="I306">
        <v>0.11</v>
      </c>
      <c r="J306">
        <v>75.228999999999999</v>
      </c>
      <c r="K306">
        <v>0.02</v>
      </c>
      <c r="L306">
        <v>0.73</v>
      </c>
      <c r="M306">
        <v>0.02</v>
      </c>
      <c r="N306">
        <v>51.1</v>
      </c>
      <c r="O306">
        <v>1.4</v>
      </c>
      <c r="P306">
        <v>0.3709853020721583</v>
      </c>
      <c r="Q306">
        <v>8.2443796030676718E-3</v>
      </c>
      <c r="R306">
        <v>0.81916097218050521</v>
      </c>
      <c r="S306">
        <v>4.984718725260439E-2</v>
      </c>
      <c r="T306">
        <v>2.2442766361109728E-2</v>
      </c>
      <c r="U306">
        <v>2.5604260744670041E-2</v>
      </c>
      <c r="V306">
        <v>7.253384443976672E-5</v>
      </c>
      <c r="W306">
        <v>3.6407154319133571E-2</v>
      </c>
      <c r="X306">
        <v>6.0082191780821921</v>
      </c>
      <c r="Y306">
        <v>2.9</v>
      </c>
      <c r="Z306" t="s">
        <v>28</v>
      </c>
    </row>
    <row r="307" spans="1:26">
      <c r="A307" t="s">
        <v>631</v>
      </c>
      <c r="B307" t="s">
        <v>632</v>
      </c>
      <c r="C307">
        <v>0.22</v>
      </c>
      <c r="E307">
        <v>0.02</v>
      </c>
      <c r="F307">
        <v>1.1499999999999999</v>
      </c>
      <c r="I307">
        <v>0.11</v>
      </c>
      <c r="J307">
        <v>1314</v>
      </c>
      <c r="K307">
        <v>8</v>
      </c>
      <c r="L307">
        <v>0.12</v>
      </c>
      <c r="M307">
        <v>0.06</v>
      </c>
      <c r="N307">
        <v>40.4</v>
      </c>
      <c r="O307">
        <v>1.3</v>
      </c>
      <c r="P307">
        <v>2.4961005876622848</v>
      </c>
      <c r="Q307">
        <v>5.6386544942054979E-2</v>
      </c>
      <c r="R307">
        <v>2.440213474207777</v>
      </c>
      <c r="S307">
        <v>0.1351673603398906</v>
      </c>
      <c r="T307">
        <v>7.8521720704705714E-2</v>
      </c>
      <c r="U307">
        <v>1.7826234795349019E-2</v>
      </c>
      <c r="V307">
        <v>4.9522343464389234E-3</v>
      </c>
      <c r="W307">
        <v>0.1084539321870123</v>
      </c>
      <c r="X307">
        <v>6.0082191780821921</v>
      </c>
      <c r="Y307">
        <v>2.9</v>
      </c>
      <c r="Z307" t="s">
        <v>28</v>
      </c>
    </row>
    <row r="308" spans="1:26">
      <c r="A308" t="s">
        <v>634</v>
      </c>
      <c r="B308" t="s">
        <v>633</v>
      </c>
      <c r="C308">
        <v>0.13</v>
      </c>
      <c r="D308">
        <v>0.15</v>
      </c>
      <c r="E308">
        <v>0.01</v>
      </c>
      <c r="F308">
        <v>1.1499999999999999</v>
      </c>
      <c r="G308">
        <v>1.1299999999999999</v>
      </c>
      <c r="H308">
        <v>1.0900000000000001</v>
      </c>
      <c r="I308">
        <v>0.1</v>
      </c>
      <c r="J308">
        <v>17.239999999999998</v>
      </c>
      <c r="K308">
        <v>0.01</v>
      </c>
      <c r="L308">
        <v>0.2</v>
      </c>
      <c r="M308">
        <v>0.09</v>
      </c>
      <c r="N308">
        <v>5</v>
      </c>
      <c r="O308">
        <v>0.4</v>
      </c>
      <c r="P308">
        <v>0.13689750870480791</v>
      </c>
      <c r="Q308">
        <v>3.1748763591487061E-3</v>
      </c>
      <c r="R308">
        <v>6.8332413061194835E-2</v>
      </c>
      <c r="S308">
        <v>6.4473391747363901E-3</v>
      </c>
      <c r="T308">
        <v>5.4665930448955877E-3</v>
      </c>
      <c r="U308">
        <v>1.2812327448974031E-3</v>
      </c>
      <c r="V308">
        <v>1.3211990151043091E-5</v>
      </c>
      <c r="W308">
        <v>3.1690394463162832E-3</v>
      </c>
      <c r="X308">
        <v>8.794520547945206</v>
      </c>
      <c r="Y308">
        <v>2.6</v>
      </c>
      <c r="Z308" t="s">
        <v>292</v>
      </c>
    </row>
    <row r="309" spans="1:26">
      <c r="A309" t="s">
        <v>636</v>
      </c>
      <c r="B309" t="s">
        <v>635</v>
      </c>
      <c r="D309">
        <v>0.09</v>
      </c>
      <c r="G309">
        <v>1.1000000000000001</v>
      </c>
      <c r="H309">
        <v>1.08</v>
      </c>
      <c r="J309">
        <v>108.53700000000001</v>
      </c>
      <c r="K309">
        <v>1E-3</v>
      </c>
      <c r="L309">
        <v>0.55100000000000005</v>
      </c>
      <c r="M309">
        <v>2E-3</v>
      </c>
      <c r="P309">
        <v>0</v>
      </c>
      <c r="R309">
        <v>0</v>
      </c>
      <c r="T309">
        <v>0</v>
      </c>
      <c r="U309">
        <v>0</v>
      </c>
      <c r="V309">
        <v>0</v>
      </c>
    </row>
    <row r="310" spans="1:26">
      <c r="A310" t="s">
        <v>638</v>
      </c>
      <c r="B310" t="s">
        <v>637</v>
      </c>
      <c r="C310">
        <v>0.24</v>
      </c>
      <c r="D310">
        <v>0.23</v>
      </c>
      <c r="E310">
        <v>0.02</v>
      </c>
      <c r="F310">
        <v>1.1100000000000001</v>
      </c>
      <c r="G310">
        <v>1.18</v>
      </c>
      <c r="H310">
        <v>1.1399999999999999</v>
      </c>
      <c r="I310">
        <v>0.1</v>
      </c>
      <c r="J310">
        <v>282.39999999999998</v>
      </c>
      <c r="K310">
        <v>3.8</v>
      </c>
      <c r="L310">
        <v>0.26</v>
      </c>
      <c r="M310">
        <v>0.14000000000000001</v>
      </c>
      <c r="N310">
        <v>14.2</v>
      </c>
      <c r="O310">
        <v>2.7</v>
      </c>
      <c r="P310">
        <v>0.86998569902217171</v>
      </c>
      <c r="Q310">
        <v>2.2488231336798621E-2</v>
      </c>
      <c r="R310">
        <v>0.47153759082023777</v>
      </c>
      <c r="S310">
        <v>9.4364658933050904E-2</v>
      </c>
      <c r="T310">
        <v>8.9658556001031134E-2</v>
      </c>
      <c r="U310">
        <v>1.8408374416405679E-2</v>
      </c>
      <c r="V310">
        <v>2.1150175225648059E-3</v>
      </c>
      <c r="W310">
        <v>2.286242864582971E-2</v>
      </c>
      <c r="X310">
        <v>5.8986301369863012</v>
      </c>
      <c r="Y310">
        <v>4.9000000000000004</v>
      </c>
      <c r="Z310" t="s">
        <v>115</v>
      </c>
    </row>
    <row r="311" spans="1:26">
      <c r="A311" t="s">
        <v>640</v>
      </c>
      <c r="B311" t="s">
        <v>639</v>
      </c>
      <c r="C311">
        <v>-0.09</v>
      </c>
      <c r="D311">
        <v>-0.16</v>
      </c>
      <c r="E311">
        <v>0.01</v>
      </c>
      <c r="F311">
        <v>0.94</v>
      </c>
      <c r="G311">
        <v>0.96</v>
      </c>
      <c r="H311">
        <v>0.97</v>
      </c>
      <c r="I311">
        <v>7.0000000000000007E-2</v>
      </c>
      <c r="J311">
        <v>40</v>
      </c>
      <c r="K311">
        <v>0.24</v>
      </c>
      <c r="L311">
        <v>8.8000000000000009E-2</v>
      </c>
      <c r="M311">
        <v>9.2999999999999999E-2</v>
      </c>
      <c r="N311">
        <v>3.05</v>
      </c>
      <c r="O311">
        <v>0.41</v>
      </c>
      <c r="P311">
        <v>0.23275973332029601</v>
      </c>
      <c r="Q311">
        <v>5.2555640724990032E-3</v>
      </c>
      <c r="R311">
        <v>5.2800097590376648E-2</v>
      </c>
      <c r="S311">
        <v>7.482722320598616E-3</v>
      </c>
      <c r="T311">
        <v>7.0977180367391562E-3</v>
      </c>
      <c r="U311">
        <v>3.0905629878268072E-4</v>
      </c>
      <c r="V311">
        <v>1.0560019518075331E-4</v>
      </c>
      <c r="W311">
        <v>2.3466710040167399E-3</v>
      </c>
      <c r="X311">
        <v>2.216438356164383</v>
      </c>
      <c r="Y311">
        <v>2.2999999999999998</v>
      </c>
      <c r="Z311" t="s">
        <v>1525</v>
      </c>
    </row>
    <row r="312" spans="1:26">
      <c r="A312" t="s">
        <v>642</v>
      </c>
      <c r="B312" t="s">
        <v>641</v>
      </c>
      <c r="C312">
        <v>0.12</v>
      </c>
      <c r="D312">
        <v>0.12</v>
      </c>
      <c r="E312">
        <v>7.0000000000000007E-2</v>
      </c>
      <c r="F312">
        <v>0.79</v>
      </c>
      <c r="G312">
        <v>0.76</v>
      </c>
      <c r="H312">
        <v>0.76</v>
      </c>
      <c r="I312">
        <v>0.11</v>
      </c>
      <c r="J312">
        <v>606.4</v>
      </c>
      <c r="K312">
        <v>9</v>
      </c>
      <c r="L312">
        <v>0.24</v>
      </c>
      <c r="M312">
        <v>0.14000000000000001</v>
      </c>
      <c r="N312">
        <v>77</v>
      </c>
      <c r="O312">
        <v>32</v>
      </c>
      <c r="P312">
        <v>1.285704391115595</v>
      </c>
      <c r="Q312">
        <v>7.8953084208868263E-2</v>
      </c>
      <c r="R312">
        <v>2.61456073122487</v>
      </c>
      <c r="S312">
        <v>1.135750383344895</v>
      </c>
      <c r="T312">
        <v>1.08657069349605</v>
      </c>
      <c r="U312">
        <v>9.3218633880683008E-2</v>
      </c>
      <c r="V312">
        <v>1.2934832113579519E-2</v>
      </c>
      <c r="W312">
        <v>0.31691645226968129</v>
      </c>
      <c r="X312">
        <v>6.0575342465753428</v>
      </c>
      <c r="Y312">
        <v>7.5</v>
      </c>
      <c r="Z312" t="s">
        <v>115</v>
      </c>
    </row>
    <row r="313" spans="1:26">
      <c r="A313" t="s">
        <v>644</v>
      </c>
      <c r="B313" t="s">
        <v>643</v>
      </c>
      <c r="C313">
        <v>0.14000000000000001</v>
      </c>
      <c r="E313">
        <v>0.03</v>
      </c>
      <c r="F313">
        <v>0.92</v>
      </c>
      <c r="I313">
        <v>7.0000000000000007E-2</v>
      </c>
      <c r="J313">
        <v>1201.0999999999999</v>
      </c>
      <c r="K313">
        <v>5.6</v>
      </c>
      <c r="L313">
        <v>0.126</v>
      </c>
      <c r="M313">
        <v>0.05</v>
      </c>
      <c r="N313">
        <v>7.15</v>
      </c>
      <c r="O313">
        <v>0.31</v>
      </c>
      <c r="P313">
        <v>2.1437817003854209</v>
      </c>
      <c r="Q313">
        <v>5.5364104184343441E-2</v>
      </c>
      <c r="R313">
        <v>0.34827024648551452</v>
      </c>
      <c r="S313">
        <v>2.3497753688929372E-2</v>
      </c>
      <c r="T313">
        <v>1.509982886860272E-2</v>
      </c>
      <c r="U313">
        <v>2.2072030834835378E-3</v>
      </c>
      <c r="V313">
        <v>5.3646957202181688E-4</v>
      </c>
      <c r="W313">
        <v>1.786001264028279E-2</v>
      </c>
      <c r="X313">
        <v>9.5</v>
      </c>
      <c r="Y313">
        <v>3.7</v>
      </c>
      <c r="Z313" t="s">
        <v>115</v>
      </c>
    </row>
    <row r="314" spans="1:26">
      <c r="A314" t="s">
        <v>644</v>
      </c>
      <c r="B314" t="s">
        <v>645</v>
      </c>
      <c r="C314">
        <v>0.14000000000000001</v>
      </c>
      <c r="E314">
        <v>0.03</v>
      </c>
      <c r="F314">
        <v>0.92</v>
      </c>
      <c r="I314">
        <v>7.0000000000000007E-2</v>
      </c>
      <c r="J314">
        <v>75.765000000000001</v>
      </c>
      <c r="K314">
        <v>5.8000000000000003E-2</v>
      </c>
      <c r="L314">
        <v>0.22</v>
      </c>
      <c r="M314">
        <v>0.13</v>
      </c>
      <c r="N314">
        <v>2.2200000000000002</v>
      </c>
      <c r="O314">
        <v>0.3</v>
      </c>
      <c r="P314">
        <v>0.33972771091063392</v>
      </c>
      <c r="Q314">
        <v>8.8686709207677523E-3</v>
      </c>
      <c r="R314">
        <v>4.2329273797113799E-2</v>
      </c>
      <c r="S314">
        <v>6.1627986591895438E-3</v>
      </c>
      <c r="T314">
        <v>5.6248359324993563E-3</v>
      </c>
      <c r="U314">
        <v>1.272191288984295E-3</v>
      </c>
      <c r="V314">
        <v>1.037304186409398E-4</v>
      </c>
      <c r="W314">
        <v>2.1707319895955791E-3</v>
      </c>
      <c r="X314">
        <v>9.5</v>
      </c>
      <c r="Y314">
        <v>3.7</v>
      </c>
      <c r="Z314" t="s">
        <v>115</v>
      </c>
    </row>
    <row r="315" spans="1:26">
      <c r="A315" t="s">
        <v>647</v>
      </c>
      <c r="B315" t="s">
        <v>646</v>
      </c>
      <c r="C315">
        <v>0.12</v>
      </c>
      <c r="D315">
        <v>0.28999999999999998</v>
      </c>
      <c r="E315">
        <v>0.02</v>
      </c>
      <c r="F315">
        <v>0.9</v>
      </c>
      <c r="G315">
        <v>0.94</v>
      </c>
      <c r="H315">
        <v>0.92</v>
      </c>
      <c r="I315">
        <v>0.06</v>
      </c>
      <c r="J315">
        <v>434.5</v>
      </c>
      <c r="K315">
        <v>2.1</v>
      </c>
      <c r="L315">
        <v>0.2</v>
      </c>
      <c r="M315">
        <v>0.03</v>
      </c>
      <c r="N315">
        <v>75.8</v>
      </c>
      <c r="O315">
        <v>3</v>
      </c>
      <c r="P315">
        <v>1.1118730121350631</v>
      </c>
      <c r="Q315">
        <v>3.0776184181597499E-2</v>
      </c>
      <c r="R315">
        <v>2.711394606492429</v>
      </c>
      <c r="S315">
        <v>0.18451779130254389</v>
      </c>
      <c r="T315">
        <v>0.1073111321830777</v>
      </c>
      <c r="U315">
        <v>1.694621629057769E-2</v>
      </c>
      <c r="V315">
        <v>4.3681846364665164E-3</v>
      </c>
      <c r="W315">
        <v>0.14908011582088959</v>
      </c>
      <c r="X315">
        <v>7.5085947073972603</v>
      </c>
      <c r="Y315">
        <v>4.6130000000000004</v>
      </c>
      <c r="Z315" t="s">
        <v>1525</v>
      </c>
    </row>
    <row r="316" spans="1:26">
      <c r="A316" t="s">
        <v>649</v>
      </c>
      <c r="B316" t="s">
        <v>648</v>
      </c>
      <c r="C316">
        <v>0.39</v>
      </c>
      <c r="D316">
        <v>0.3</v>
      </c>
      <c r="E316">
        <v>0.04</v>
      </c>
      <c r="F316">
        <v>1.44</v>
      </c>
      <c r="G316">
        <v>1.43</v>
      </c>
      <c r="H316">
        <v>1.44</v>
      </c>
      <c r="I316">
        <v>0.1</v>
      </c>
      <c r="J316">
        <v>270</v>
      </c>
      <c r="K316">
        <v>0.85000000000000009</v>
      </c>
      <c r="L316">
        <v>0.63</v>
      </c>
      <c r="M316">
        <v>0.03</v>
      </c>
      <c r="N316">
        <v>199.4</v>
      </c>
      <c r="O316">
        <v>7.15</v>
      </c>
      <c r="P316">
        <v>0.93211144015384062</v>
      </c>
      <c r="Q316">
        <v>2.108445219710417E-2</v>
      </c>
      <c r="R316">
        <v>6.3937998792995812</v>
      </c>
      <c r="S316">
        <v>0.40427424804032769</v>
      </c>
      <c r="T316">
        <v>0.22926614411731189</v>
      </c>
      <c r="U316">
        <v>0.16697454501569961</v>
      </c>
      <c r="V316">
        <v>6.7095430832156081E-3</v>
      </c>
      <c r="W316">
        <v>0.28800900357205322</v>
      </c>
      <c r="X316">
        <v>8.6712328767123292</v>
      </c>
      <c r="Y316">
        <v>35.6</v>
      </c>
      <c r="Z316" t="s">
        <v>1525</v>
      </c>
    </row>
    <row r="317" spans="1:26">
      <c r="A317" t="s">
        <v>651</v>
      </c>
      <c r="B317" t="s">
        <v>650</v>
      </c>
      <c r="C317">
        <v>-0.09</v>
      </c>
      <c r="D317">
        <v>7.0000000000000007E-2</v>
      </c>
      <c r="E317">
        <v>0.03</v>
      </c>
      <c r="F317">
        <v>0.79</v>
      </c>
      <c r="G317">
        <v>0.82</v>
      </c>
      <c r="H317">
        <v>0.83</v>
      </c>
      <c r="I317">
        <v>0.05</v>
      </c>
      <c r="J317">
        <v>8100</v>
      </c>
      <c r="K317">
        <v>586</v>
      </c>
      <c r="L317">
        <v>0.7340000000000001</v>
      </c>
      <c r="M317">
        <v>0.02</v>
      </c>
      <c r="N317">
        <v>71</v>
      </c>
      <c r="O317">
        <v>1.7</v>
      </c>
      <c r="P317">
        <v>5.3936292956982106</v>
      </c>
      <c r="Q317">
        <v>0.4317845641255485</v>
      </c>
      <c r="R317">
        <v>3.4990669348454762</v>
      </c>
      <c r="S317">
        <v>0.26165672596170769</v>
      </c>
      <c r="T317">
        <v>8.3780475904750823E-2</v>
      </c>
      <c r="U317">
        <v>0.1113647063236196</v>
      </c>
      <c r="V317">
        <v>0.13287021927290371</v>
      </c>
      <c r="W317">
        <v>0.1771679460681253</v>
      </c>
      <c r="X317">
        <v>10.95890410958904</v>
      </c>
      <c r="Y317">
        <v>8.9499999999999993</v>
      </c>
      <c r="Z317" t="s">
        <v>100</v>
      </c>
    </row>
    <row r="318" spans="1:26">
      <c r="A318" t="s">
        <v>653</v>
      </c>
      <c r="B318" t="s">
        <v>652</v>
      </c>
      <c r="D318">
        <v>-0.25</v>
      </c>
      <c r="G318">
        <v>0.98</v>
      </c>
      <c r="H318">
        <v>0.94</v>
      </c>
      <c r="J318">
        <v>72.8322</v>
      </c>
      <c r="K318">
        <v>2.3E-3</v>
      </c>
      <c r="L318">
        <v>0.13730000000000001</v>
      </c>
      <c r="M318">
        <v>1.6999999999999999E-3</v>
      </c>
      <c r="P318">
        <v>0</v>
      </c>
      <c r="R318">
        <v>0</v>
      </c>
      <c r="T318">
        <v>0</v>
      </c>
      <c r="U318">
        <v>0</v>
      </c>
      <c r="V318">
        <v>0</v>
      </c>
      <c r="X318">
        <v>3.1175342465753428</v>
      </c>
      <c r="Y318">
        <v>7.85</v>
      </c>
    </row>
    <row r="319" spans="1:26">
      <c r="A319" t="s">
        <v>655</v>
      </c>
      <c r="B319" t="s">
        <v>654</v>
      </c>
      <c r="C319">
        <v>0.03</v>
      </c>
      <c r="E319">
        <v>0.04</v>
      </c>
      <c r="F319">
        <v>1.45</v>
      </c>
      <c r="I319">
        <v>0.21</v>
      </c>
      <c r="J319">
        <v>416.1</v>
      </c>
      <c r="K319">
        <v>4</v>
      </c>
      <c r="L319">
        <v>0.03</v>
      </c>
      <c r="M319">
        <v>0.04</v>
      </c>
      <c r="N319">
        <v>32.159999999999997</v>
      </c>
      <c r="O319">
        <v>1.32</v>
      </c>
      <c r="P319">
        <v>1.2938893468679289</v>
      </c>
      <c r="Q319">
        <v>1.7257239523704521E-2</v>
      </c>
      <c r="R319">
        <v>1.6353321815181161</v>
      </c>
      <c r="S319">
        <v>7.8617058728073522E-2</v>
      </c>
      <c r="T319">
        <v>6.7121843271265955E-2</v>
      </c>
      <c r="U319">
        <v>6.821858171791483E-3</v>
      </c>
      <c r="V319">
        <v>4.2751750354586334E-3</v>
      </c>
      <c r="W319">
        <v>4.0130851080199169E-2</v>
      </c>
      <c r="X319">
        <v>5.27</v>
      </c>
      <c r="Y319">
        <v>7.7</v>
      </c>
      <c r="Z319" t="s">
        <v>25</v>
      </c>
    </row>
    <row r="320" spans="1:26">
      <c r="A320" t="s">
        <v>657</v>
      </c>
      <c r="B320" t="s">
        <v>656</v>
      </c>
      <c r="D320">
        <v>-0.41</v>
      </c>
      <c r="G320">
        <v>1.0900000000000001</v>
      </c>
      <c r="H320">
        <v>1.07</v>
      </c>
      <c r="J320">
        <v>632</v>
      </c>
      <c r="K320">
        <v>169.5</v>
      </c>
      <c r="L320">
        <v>0.37</v>
      </c>
      <c r="M320">
        <v>9.5000000000000001E-2</v>
      </c>
      <c r="P320">
        <v>0</v>
      </c>
      <c r="R320">
        <v>0</v>
      </c>
      <c r="T320">
        <v>0</v>
      </c>
      <c r="U320">
        <v>0</v>
      </c>
      <c r="V320">
        <v>0</v>
      </c>
      <c r="X320">
        <v>1.197260273972603</v>
      </c>
      <c r="Y320">
        <v>7.92</v>
      </c>
    </row>
    <row r="321" spans="1:26">
      <c r="A321" t="s">
        <v>659</v>
      </c>
      <c r="B321" t="s">
        <v>658</v>
      </c>
      <c r="D321">
        <v>0.01</v>
      </c>
      <c r="G321">
        <v>0.99</v>
      </c>
      <c r="H321">
        <v>0.99</v>
      </c>
      <c r="J321">
        <v>466.47</v>
      </c>
      <c r="K321">
        <v>0.35</v>
      </c>
      <c r="L321">
        <v>8.4000000000000005E-2</v>
      </c>
      <c r="M321">
        <v>3.0000000000000001E-3</v>
      </c>
      <c r="N321">
        <v>407.71</v>
      </c>
      <c r="O321">
        <v>0.84</v>
      </c>
      <c r="P321">
        <v>1.084056963369588</v>
      </c>
      <c r="Q321">
        <v>2.3169956540855061E-2</v>
      </c>
      <c r="R321">
        <v>13.132927255549809</v>
      </c>
      <c r="S321">
        <v>0.56190754814332666</v>
      </c>
      <c r="T321">
        <v>2.7057611769791871E-2</v>
      </c>
      <c r="U321">
        <v>3.3330154252390401E-3</v>
      </c>
      <c r="V321">
        <v>3.2846160449349631E-3</v>
      </c>
      <c r="W321">
        <v>0.56123620750212888</v>
      </c>
      <c r="X321">
        <v>4.0493150684931507</v>
      </c>
      <c r="Y321">
        <v>4.3</v>
      </c>
      <c r="Z321" t="s">
        <v>660</v>
      </c>
    </row>
    <row r="322" spans="1:26">
      <c r="A322" t="s">
        <v>662</v>
      </c>
      <c r="B322" t="s">
        <v>661</v>
      </c>
      <c r="D322">
        <v>-0.18</v>
      </c>
      <c r="G322">
        <v>1.1399999999999999</v>
      </c>
      <c r="H322">
        <v>1.17</v>
      </c>
      <c r="J322">
        <v>4451.8</v>
      </c>
      <c r="K322">
        <v>27.45</v>
      </c>
      <c r="L322">
        <v>0.34</v>
      </c>
      <c r="M322">
        <v>5.0000000000000001E-3</v>
      </c>
      <c r="P322">
        <v>0</v>
      </c>
      <c r="R322">
        <v>0</v>
      </c>
      <c r="T322">
        <v>0</v>
      </c>
      <c r="U322">
        <v>0</v>
      </c>
      <c r="V322">
        <v>0</v>
      </c>
    </row>
    <row r="323" spans="1:26">
      <c r="A323" t="s">
        <v>664</v>
      </c>
      <c r="B323" t="s">
        <v>663</v>
      </c>
      <c r="C323">
        <v>0.06</v>
      </c>
      <c r="D323">
        <v>0.09</v>
      </c>
      <c r="E323">
        <v>0.01</v>
      </c>
      <c r="F323">
        <v>1.06</v>
      </c>
      <c r="G323">
        <v>1.04</v>
      </c>
      <c r="H323">
        <v>1</v>
      </c>
      <c r="I323">
        <v>0.09</v>
      </c>
      <c r="J323">
        <v>58.112469999999988</v>
      </c>
      <c r="K323">
        <v>2.9999999999999997E-4</v>
      </c>
      <c r="L323">
        <v>0.52883000000000002</v>
      </c>
      <c r="M323">
        <v>1.0300000000000001E-3</v>
      </c>
      <c r="N323">
        <v>475.13299999999998</v>
      </c>
      <c r="O323">
        <v>0.91020000000000001</v>
      </c>
      <c r="P323">
        <v>0.29473029013065932</v>
      </c>
      <c r="Q323">
        <v>6.8089506726324977E-3</v>
      </c>
      <c r="R323">
        <v>7.7344800786344976</v>
      </c>
      <c r="S323">
        <v>0.38275746358589979</v>
      </c>
      <c r="T323">
        <v>1.4816743454092059E-2</v>
      </c>
      <c r="U323">
        <v>0.1362767050191066</v>
      </c>
      <c r="V323">
        <v>1.3309501521161451E-5</v>
      </c>
      <c r="W323">
        <v>0.35736871650456431</v>
      </c>
      <c r="X323">
        <v>14.68493150684932</v>
      </c>
      <c r="Y323">
        <v>3.9</v>
      </c>
      <c r="Z323" t="s">
        <v>1525</v>
      </c>
    </row>
    <row r="324" spans="1:26">
      <c r="A324" t="s">
        <v>664</v>
      </c>
      <c r="B324" t="s">
        <v>665</v>
      </c>
      <c r="C324">
        <v>0.06</v>
      </c>
      <c r="D324">
        <v>0.09</v>
      </c>
      <c r="E324">
        <v>0.01</v>
      </c>
      <c r="F324">
        <v>1.06</v>
      </c>
      <c r="G324">
        <v>1.04</v>
      </c>
      <c r="H324">
        <v>1</v>
      </c>
      <c r="I324">
        <v>0.09</v>
      </c>
      <c r="J324">
        <v>1749.83</v>
      </c>
      <c r="K324">
        <v>0.56999999999999995</v>
      </c>
      <c r="L324">
        <v>0.21129999999999999</v>
      </c>
      <c r="M324">
        <v>1.6999999999999999E-3</v>
      </c>
      <c r="N324">
        <v>297.7</v>
      </c>
      <c r="O324">
        <v>0.61799999999999999</v>
      </c>
      <c r="P324">
        <v>2.852610350250099</v>
      </c>
      <c r="Q324">
        <v>6.5904800820839507E-2</v>
      </c>
      <c r="R324">
        <v>17.362688407637101</v>
      </c>
      <c r="S324">
        <v>0.80307477518555304</v>
      </c>
      <c r="T324">
        <v>3.6043471400469353E-2</v>
      </c>
      <c r="U324">
        <v>6.5667278948775033E-3</v>
      </c>
      <c r="V324">
        <v>1.885275025260197E-3</v>
      </c>
      <c r="W324">
        <v>0.80223642807564144</v>
      </c>
      <c r="X324">
        <v>14.68493150684932</v>
      </c>
      <c r="Y324">
        <v>3.9</v>
      </c>
      <c r="Z324" t="s">
        <v>1525</v>
      </c>
    </row>
    <row r="325" spans="1:26">
      <c r="A325" t="s">
        <v>667</v>
      </c>
      <c r="B325" t="s">
        <v>666</v>
      </c>
      <c r="C325">
        <v>-0.1</v>
      </c>
      <c r="D325">
        <v>0</v>
      </c>
      <c r="E325">
        <v>0.01</v>
      </c>
      <c r="F325">
        <v>0.92</v>
      </c>
      <c r="G325">
        <v>0.94</v>
      </c>
      <c r="H325">
        <v>0.92</v>
      </c>
      <c r="I325">
        <v>7.0000000000000007E-2</v>
      </c>
      <c r="J325">
        <v>6.4029999999999996</v>
      </c>
      <c r="K325">
        <v>1E-3</v>
      </c>
      <c r="L325">
        <v>8.1000000000000003E-2</v>
      </c>
      <c r="M325">
        <v>2.9000000000000001E-2</v>
      </c>
      <c r="N325">
        <v>28.6</v>
      </c>
      <c r="O325">
        <v>1.7</v>
      </c>
      <c r="P325">
        <v>6.5670186295167715E-2</v>
      </c>
      <c r="Q325">
        <v>1.4276448275971181E-3</v>
      </c>
      <c r="R325">
        <v>0.24570729731837071</v>
      </c>
      <c r="S325">
        <v>1.8219697716858E-2</v>
      </c>
      <c r="T325">
        <v>1.4604979211231821E-2</v>
      </c>
      <c r="U325">
        <v>2.127613512145811E-3</v>
      </c>
      <c r="V325">
        <v>1.7904966492073659E-5</v>
      </c>
      <c r="W325">
        <v>1.068292597036394E-2</v>
      </c>
      <c r="X325">
        <v>1.205479452054794</v>
      </c>
      <c r="Y325">
        <v>3.9</v>
      </c>
      <c r="Z325" t="s">
        <v>292</v>
      </c>
    </row>
    <row r="326" spans="1:26">
      <c r="A326" t="s">
        <v>669</v>
      </c>
      <c r="B326" t="s">
        <v>668</v>
      </c>
      <c r="C326">
        <v>-0.28999999999999998</v>
      </c>
      <c r="E326">
        <v>0.06</v>
      </c>
      <c r="F326">
        <v>2.6</v>
      </c>
      <c r="I326">
        <v>0.65</v>
      </c>
      <c r="J326">
        <v>533</v>
      </c>
      <c r="K326">
        <v>1.7</v>
      </c>
      <c r="L326">
        <v>0.64</v>
      </c>
      <c r="M326">
        <v>0.04</v>
      </c>
      <c r="N326">
        <v>190</v>
      </c>
      <c r="O326">
        <v>29</v>
      </c>
      <c r="P326">
        <v>1.360139851638305</v>
      </c>
      <c r="Q326">
        <v>8.8417980583184203E-2</v>
      </c>
      <c r="R326">
        <v>6.5018059830125239</v>
      </c>
      <c r="S326">
        <v>1.3334722266176871</v>
      </c>
      <c r="T326">
        <v>0.99238091319664845</v>
      </c>
      <c r="U326">
        <v>0.28192112663468932</v>
      </c>
      <c r="V326">
        <v>6.9124891626774886E-3</v>
      </c>
      <c r="W326">
        <v>0.8448674441202717</v>
      </c>
      <c r="X326">
        <v>6.978082191780822</v>
      </c>
      <c r="Y326">
        <v>29</v>
      </c>
      <c r="Z326" t="s">
        <v>25</v>
      </c>
    </row>
    <row r="327" spans="1:26">
      <c r="A327" t="s">
        <v>671</v>
      </c>
      <c r="B327" t="s">
        <v>670</v>
      </c>
      <c r="C327">
        <v>0.18</v>
      </c>
      <c r="D327">
        <v>0.23</v>
      </c>
      <c r="E327">
        <v>0.02</v>
      </c>
      <c r="F327">
        <v>1.35</v>
      </c>
      <c r="G327">
        <v>1.4</v>
      </c>
      <c r="H327">
        <v>1.42</v>
      </c>
      <c r="I327">
        <v>0.09</v>
      </c>
      <c r="J327">
        <v>225.62</v>
      </c>
      <c r="K327">
        <v>0.22</v>
      </c>
      <c r="L327">
        <v>0.31</v>
      </c>
      <c r="M327">
        <v>0.01</v>
      </c>
      <c r="N327">
        <v>80.7</v>
      </c>
      <c r="O327">
        <v>0.9</v>
      </c>
      <c r="P327">
        <v>0.80396311288294542</v>
      </c>
      <c r="Q327">
        <v>1.7742179481863251E-2</v>
      </c>
      <c r="R327">
        <v>2.820302469564353</v>
      </c>
      <c r="S327">
        <v>0.12870628403054071</v>
      </c>
      <c r="T327">
        <v>3.1453187392911003E-2</v>
      </c>
      <c r="U327">
        <v>9.672461174520957E-3</v>
      </c>
      <c r="V327">
        <v>9.1668372086422287E-4</v>
      </c>
      <c r="W327">
        <v>0.1244251089513685</v>
      </c>
      <c r="X327">
        <v>4.1260273972602741</v>
      </c>
      <c r="Y327">
        <v>8.9</v>
      </c>
      <c r="Z327" t="s">
        <v>292</v>
      </c>
    </row>
    <row r="328" spans="1:26">
      <c r="A328" t="s">
        <v>671</v>
      </c>
      <c r="B328" t="s">
        <v>672</v>
      </c>
      <c r="C328">
        <v>0.18</v>
      </c>
      <c r="D328">
        <v>0.23</v>
      </c>
      <c r="E328">
        <v>0.02</v>
      </c>
      <c r="F328">
        <v>1.35</v>
      </c>
      <c r="G328">
        <v>1.4</v>
      </c>
      <c r="H328">
        <v>1.42</v>
      </c>
      <c r="I328">
        <v>0.09</v>
      </c>
      <c r="J328">
        <v>2102</v>
      </c>
      <c r="K328">
        <v>264</v>
      </c>
      <c r="L328">
        <v>0.33</v>
      </c>
      <c r="M328">
        <v>0.02</v>
      </c>
      <c r="N328">
        <v>54.3</v>
      </c>
      <c r="O328">
        <v>3.6</v>
      </c>
      <c r="P328">
        <v>3.5596410049950551</v>
      </c>
      <c r="Q328">
        <v>0.3082178007372755</v>
      </c>
      <c r="R328">
        <v>3.964697437689531</v>
      </c>
      <c r="S328">
        <v>0.3579084017691781</v>
      </c>
      <c r="T328">
        <v>0.26285286879709602</v>
      </c>
      <c r="U328">
        <v>2.9364833451633831E-2</v>
      </c>
      <c r="V328">
        <v>0.165981624413263</v>
      </c>
      <c r="W328">
        <v>0.17491312225100869</v>
      </c>
      <c r="X328">
        <v>4.1260273972602741</v>
      </c>
      <c r="Y328">
        <v>8.9</v>
      </c>
      <c r="Z328" t="s">
        <v>292</v>
      </c>
    </row>
    <row r="329" spans="1:26">
      <c r="A329" t="s">
        <v>674</v>
      </c>
      <c r="B329" t="s">
        <v>673</v>
      </c>
      <c r="C329">
        <v>0.3</v>
      </c>
      <c r="D329">
        <v>0.31</v>
      </c>
      <c r="E329">
        <v>0.02</v>
      </c>
      <c r="F329">
        <v>1.1599999999999999</v>
      </c>
      <c r="G329">
        <v>1.1299999999999999</v>
      </c>
      <c r="H329">
        <v>1.1000000000000001</v>
      </c>
      <c r="I329">
        <v>0.13</v>
      </c>
      <c r="J329">
        <v>1145</v>
      </c>
      <c r="K329">
        <v>18</v>
      </c>
      <c r="L329">
        <v>0.11</v>
      </c>
      <c r="M329">
        <v>0.08</v>
      </c>
      <c r="N329">
        <v>12</v>
      </c>
      <c r="O329">
        <v>1.9</v>
      </c>
      <c r="P329">
        <v>2.2451275971564071</v>
      </c>
      <c r="Q329">
        <v>6.3118320461704999E-2</v>
      </c>
      <c r="R329">
        <v>0.67372337740144306</v>
      </c>
      <c r="S329">
        <v>0.11253070238962019</v>
      </c>
      <c r="T329">
        <v>0.1066728680885618</v>
      </c>
      <c r="U329">
        <v>6.0013824487627279E-3</v>
      </c>
      <c r="V329">
        <v>3.5304281785228449E-3</v>
      </c>
      <c r="W329">
        <v>3.5150784907901383E-2</v>
      </c>
      <c r="X329">
        <v>6.9726027397260273</v>
      </c>
      <c r="Y329">
        <v>4.18</v>
      </c>
      <c r="Z329" t="s">
        <v>115</v>
      </c>
    </row>
    <row r="330" spans="1:26">
      <c r="A330" t="s">
        <v>676</v>
      </c>
      <c r="B330" t="s">
        <v>675</v>
      </c>
      <c r="C330">
        <v>0.05</v>
      </c>
      <c r="E330">
        <v>0.04</v>
      </c>
      <c r="F330">
        <v>2.4500000000000002</v>
      </c>
      <c r="I330">
        <v>0.39</v>
      </c>
      <c r="J330">
        <v>359.9</v>
      </c>
      <c r="K330">
        <v>2.4</v>
      </c>
      <c r="L330">
        <v>0.16600000000000001</v>
      </c>
      <c r="M330">
        <v>5.1999999999999998E-2</v>
      </c>
      <c r="N330">
        <v>82.4</v>
      </c>
      <c r="O330">
        <v>3.2</v>
      </c>
      <c r="P330">
        <v>1.3373272141930119</v>
      </c>
      <c r="Q330">
        <v>7.2727277312488708E-2</v>
      </c>
      <c r="R330">
        <v>5.1810806306081174</v>
      </c>
      <c r="S330">
        <v>0.59846939289468259</v>
      </c>
      <c r="T330">
        <v>0.20120701478089781</v>
      </c>
      <c r="U330">
        <v>4.5990399450672001E-2</v>
      </c>
      <c r="V330">
        <v>1.1516711919015319E-2</v>
      </c>
      <c r="W330">
        <v>0.56163475670548701</v>
      </c>
      <c r="X330">
        <v>3.0136986301369859</v>
      </c>
      <c r="Y330">
        <v>16</v>
      </c>
      <c r="Z330" t="s">
        <v>28</v>
      </c>
    </row>
    <row r="331" spans="1:26">
      <c r="A331" t="s">
        <v>678</v>
      </c>
      <c r="B331" t="s">
        <v>677</v>
      </c>
      <c r="C331">
        <v>-0.48</v>
      </c>
      <c r="D331">
        <v>-0.52</v>
      </c>
      <c r="E331">
        <v>0.01</v>
      </c>
      <c r="F331">
        <v>1.0900000000000001</v>
      </c>
      <c r="I331">
        <v>0.1</v>
      </c>
      <c r="J331">
        <v>550</v>
      </c>
      <c r="K331">
        <v>3</v>
      </c>
      <c r="L331">
        <v>0.59</v>
      </c>
      <c r="M331">
        <v>0.01</v>
      </c>
      <c r="N331">
        <v>60.6</v>
      </c>
      <c r="O331">
        <v>1</v>
      </c>
      <c r="P331">
        <v>1.318723284775726</v>
      </c>
      <c r="Q331">
        <v>2.6549982676940309E-2</v>
      </c>
      <c r="R331">
        <v>1.985066603595367</v>
      </c>
      <c r="S331">
        <v>8.7116947213941504E-2</v>
      </c>
      <c r="T331">
        <v>3.2756874646788239E-2</v>
      </c>
      <c r="U331">
        <v>1.79657815020903E-2</v>
      </c>
      <c r="V331">
        <v>3.6092120065370332E-3</v>
      </c>
      <c r="W331">
        <v>7.8616499152291755E-2</v>
      </c>
      <c r="X331">
        <v>2.7397260273972601</v>
      </c>
      <c r="Y331">
        <v>2.2999999999999998</v>
      </c>
      <c r="Z331" t="s">
        <v>320</v>
      </c>
    </row>
    <row r="332" spans="1:26">
      <c r="A332" t="s">
        <v>680</v>
      </c>
      <c r="B332" t="s">
        <v>679</v>
      </c>
      <c r="C332">
        <v>0.17</v>
      </c>
      <c r="D332">
        <v>0.14000000000000001</v>
      </c>
      <c r="E332">
        <v>7.0000000000000007E-2</v>
      </c>
      <c r="F332">
        <v>0.95</v>
      </c>
      <c r="G332">
        <v>0.91</v>
      </c>
      <c r="H332">
        <v>0.88</v>
      </c>
      <c r="I332">
        <v>0.08</v>
      </c>
      <c r="J332">
        <v>1523</v>
      </c>
      <c r="K332">
        <v>45</v>
      </c>
      <c r="L332">
        <v>0.4</v>
      </c>
      <c r="M332">
        <v>6.5000000000000002E-2</v>
      </c>
      <c r="N332">
        <v>52.2</v>
      </c>
      <c r="O332">
        <v>1.8</v>
      </c>
      <c r="P332">
        <v>2.5389100251382359</v>
      </c>
      <c r="Q332">
        <v>8.643767475955344E-2</v>
      </c>
      <c r="R332">
        <v>2.5981975690925752</v>
      </c>
      <c r="S332">
        <v>0.1893854841931561</v>
      </c>
      <c r="T332">
        <v>8.9593019623881887E-2</v>
      </c>
      <c r="U332">
        <v>7.4234216259787836E-2</v>
      </c>
      <c r="V332">
        <v>2.4452286161300241E-2</v>
      </c>
      <c r="W332">
        <v>0.14741546491305391</v>
      </c>
      <c r="X332">
        <v>6.82</v>
      </c>
      <c r="Y332">
        <v>10.25</v>
      </c>
      <c r="Z332" t="s">
        <v>547</v>
      </c>
    </row>
    <row r="333" spans="1:26">
      <c r="A333" t="s">
        <v>682</v>
      </c>
      <c r="B333" t="s">
        <v>681</v>
      </c>
      <c r="C333">
        <v>0.23</v>
      </c>
      <c r="E333">
        <v>0.04</v>
      </c>
      <c r="F333">
        <v>1.2</v>
      </c>
      <c r="I333">
        <v>0.11</v>
      </c>
      <c r="J333">
        <v>21.216629999999999</v>
      </c>
      <c r="K333">
        <v>4.4999999999999999E-4</v>
      </c>
      <c r="L333">
        <v>0.68189999999999995</v>
      </c>
      <c r="M333">
        <v>4.4000000000000003E-3</v>
      </c>
      <c r="N333">
        <v>279.8</v>
      </c>
      <c r="O333">
        <v>0.06</v>
      </c>
      <c r="P333">
        <v>0.15901497036971901</v>
      </c>
      <c r="Q333">
        <v>3.5633613899289738E-3</v>
      </c>
      <c r="R333">
        <v>3.129655689409653</v>
      </c>
      <c r="S333">
        <v>0.14136009037184871</v>
      </c>
      <c r="T333">
        <v>6.7111987621364967E-4</v>
      </c>
      <c r="U333">
        <v>1.7551170626678651E-2</v>
      </c>
      <c r="V333">
        <v>2.2126433529332799E-5</v>
      </c>
      <c r="W333">
        <v>0.14026468075785559</v>
      </c>
      <c r="X333">
        <v>1.0739726027397261</v>
      </c>
      <c r="Y333">
        <v>3.97</v>
      </c>
      <c r="Z333" t="s">
        <v>563</v>
      </c>
    </row>
    <row r="334" spans="1:26">
      <c r="A334" t="s">
        <v>684</v>
      </c>
      <c r="B334" t="s">
        <v>683</v>
      </c>
      <c r="D334">
        <v>-0.11</v>
      </c>
      <c r="G334">
        <v>1.06</v>
      </c>
      <c r="H334">
        <v>1.07</v>
      </c>
      <c r="J334">
        <v>562.1</v>
      </c>
      <c r="K334">
        <v>0.4</v>
      </c>
      <c r="L334">
        <v>0.53200000000000003</v>
      </c>
      <c r="M334">
        <v>4.0000000000000001E-3</v>
      </c>
      <c r="P334">
        <v>0</v>
      </c>
      <c r="R334">
        <v>0</v>
      </c>
      <c r="T334">
        <v>0</v>
      </c>
      <c r="U334">
        <v>0</v>
      </c>
      <c r="V334">
        <v>0</v>
      </c>
    </row>
    <row r="335" spans="1:26">
      <c r="A335" t="s">
        <v>686</v>
      </c>
      <c r="B335" t="s">
        <v>685</v>
      </c>
      <c r="C335">
        <v>-0.15</v>
      </c>
      <c r="E335">
        <v>0.03</v>
      </c>
      <c r="F335">
        <v>2.5499999999999998</v>
      </c>
      <c r="I335">
        <v>0.25</v>
      </c>
      <c r="J335">
        <v>323.60000000000002</v>
      </c>
      <c r="K335">
        <v>2.2000000000000002</v>
      </c>
      <c r="L335">
        <v>0.21</v>
      </c>
      <c r="M335">
        <v>0.04</v>
      </c>
      <c r="N335">
        <v>51.8</v>
      </c>
      <c r="O335">
        <v>2</v>
      </c>
      <c r="P335">
        <v>1.260831815432645</v>
      </c>
      <c r="Q335">
        <v>4.3231152787971537E-2</v>
      </c>
      <c r="R335">
        <v>3.1923397407057998</v>
      </c>
      <c r="S335">
        <v>0.25123402293016428</v>
      </c>
      <c r="T335">
        <v>0.1232563606450116</v>
      </c>
      <c r="U335">
        <v>2.8052781485436471E-2</v>
      </c>
      <c r="V335">
        <v>7.2343916662059764E-3</v>
      </c>
      <c r="W335">
        <v>0.21699564250549239</v>
      </c>
      <c r="X335">
        <v>3.4986301369863009</v>
      </c>
      <c r="Y335">
        <v>18.5</v>
      </c>
      <c r="Z335" t="s">
        <v>28</v>
      </c>
    </row>
    <row r="336" spans="1:26">
      <c r="A336" t="s">
        <v>688</v>
      </c>
      <c r="B336" t="s">
        <v>687</v>
      </c>
      <c r="D336">
        <v>-0.11</v>
      </c>
      <c r="G336">
        <v>1.04</v>
      </c>
      <c r="H336">
        <v>1.04</v>
      </c>
      <c r="J336">
        <v>840.8</v>
      </c>
      <c r="K336">
        <v>0.05</v>
      </c>
      <c r="L336">
        <v>0.23</v>
      </c>
      <c r="M336">
        <v>0.01</v>
      </c>
      <c r="P336">
        <v>0</v>
      </c>
      <c r="R336">
        <v>0</v>
      </c>
      <c r="T336">
        <v>0</v>
      </c>
      <c r="U336">
        <v>0</v>
      </c>
      <c r="V336">
        <v>0</v>
      </c>
    </row>
    <row r="337" spans="1:26">
      <c r="A337" t="s">
        <v>690</v>
      </c>
      <c r="B337" t="s">
        <v>689</v>
      </c>
      <c r="C337">
        <v>0.28000000000000003</v>
      </c>
      <c r="E337">
        <v>0.02</v>
      </c>
      <c r="F337">
        <v>1.17</v>
      </c>
      <c r="I337">
        <v>0.12</v>
      </c>
      <c r="J337">
        <v>1290</v>
      </c>
      <c r="K337">
        <v>22</v>
      </c>
      <c r="L337">
        <v>0.54</v>
      </c>
      <c r="M337">
        <v>0.09</v>
      </c>
      <c r="N337">
        <v>161</v>
      </c>
      <c r="O337">
        <v>55</v>
      </c>
      <c r="P337">
        <v>2.4448929664169698</v>
      </c>
      <c r="Q337">
        <v>6.857599787680943E-2</v>
      </c>
      <c r="R337">
        <v>8.0567975849908127</v>
      </c>
      <c r="S337">
        <v>2.8378872731794651</v>
      </c>
      <c r="T337">
        <v>2.7523221563633209</v>
      </c>
      <c r="U337">
        <v>0.552739077682882</v>
      </c>
      <c r="V337">
        <v>4.5800916503823758E-2</v>
      </c>
      <c r="W337">
        <v>0.41316910692260578</v>
      </c>
      <c r="X337">
        <v>5.0082191780821921</v>
      </c>
      <c r="Y337">
        <v>6.91</v>
      </c>
      <c r="Z337" t="s">
        <v>115</v>
      </c>
    </row>
    <row r="338" spans="1:26">
      <c r="A338" t="s">
        <v>692</v>
      </c>
      <c r="B338" t="s">
        <v>691</v>
      </c>
      <c r="C338">
        <v>-0.52</v>
      </c>
      <c r="E338">
        <v>7.0000000000000007E-2</v>
      </c>
      <c r="F338">
        <v>3.42</v>
      </c>
      <c r="I338">
        <v>0.46</v>
      </c>
      <c r="J338">
        <v>349.5</v>
      </c>
      <c r="K338">
        <v>4.5</v>
      </c>
      <c r="L338">
        <v>0.22</v>
      </c>
      <c r="M338">
        <v>0.1</v>
      </c>
      <c r="N338">
        <v>133</v>
      </c>
      <c r="O338">
        <v>25</v>
      </c>
      <c r="P338">
        <v>1.4622478901966329</v>
      </c>
      <c r="Q338">
        <v>6.693840793506925E-2</v>
      </c>
      <c r="R338">
        <v>10.184530025909069</v>
      </c>
      <c r="S338">
        <v>0.94675324828956686</v>
      </c>
      <c r="T338">
        <v>9.9548037847231527E-3</v>
      </c>
      <c r="U338">
        <v>0.23545571728667469</v>
      </c>
      <c r="V338">
        <v>4.3710429295747109E-2</v>
      </c>
      <c r="W338">
        <v>0.91591081366924199</v>
      </c>
      <c r="X338">
        <v>5.3260273972602743</v>
      </c>
      <c r="Y338">
        <v>47.4</v>
      </c>
      <c r="Z338" t="s">
        <v>693</v>
      </c>
    </row>
    <row r="339" spans="1:26">
      <c r="A339" t="s">
        <v>695</v>
      </c>
      <c r="B339" t="s">
        <v>694</v>
      </c>
      <c r="C339">
        <v>-0.11</v>
      </c>
      <c r="E339">
        <v>0.03</v>
      </c>
      <c r="F339">
        <v>1.23</v>
      </c>
      <c r="I339">
        <v>0.15</v>
      </c>
      <c r="J339">
        <v>297.3</v>
      </c>
      <c r="K339">
        <v>6</v>
      </c>
      <c r="L339">
        <v>0.33</v>
      </c>
      <c r="M339">
        <v>0.2</v>
      </c>
      <c r="N339">
        <v>14</v>
      </c>
      <c r="O339">
        <v>2</v>
      </c>
      <c r="P339">
        <v>0.96154503408200953</v>
      </c>
      <c r="Q339">
        <v>2.3098131123092811E-2</v>
      </c>
      <c r="R339">
        <v>0.52735481463994049</v>
      </c>
      <c r="S339">
        <v>8.7488902583239644E-2</v>
      </c>
      <c r="T339">
        <v>7.5336402091420063E-2</v>
      </c>
      <c r="U339">
        <v>3.9058935884004123E-2</v>
      </c>
      <c r="V339">
        <v>3.547627410964955E-3</v>
      </c>
      <c r="W339">
        <v>2.098924635382848E-2</v>
      </c>
      <c r="X339">
        <v>10.0958904109589</v>
      </c>
      <c r="Y339">
        <v>5.6</v>
      </c>
      <c r="Z339" t="s">
        <v>25</v>
      </c>
    </row>
    <row r="340" spans="1:26">
      <c r="A340" t="s">
        <v>697</v>
      </c>
      <c r="B340" t="s">
        <v>696</v>
      </c>
      <c r="C340">
        <v>-0.62</v>
      </c>
      <c r="D340">
        <v>-0.56999999999999995</v>
      </c>
      <c r="E340">
        <v>0.01</v>
      </c>
      <c r="F340">
        <v>0.75</v>
      </c>
      <c r="G340">
        <v>0.84</v>
      </c>
      <c r="H340">
        <v>0.84</v>
      </c>
      <c r="I340">
        <v>0.04</v>
      </c>
      <c r="J340">
        <v>29.01</v>
      </c>
      <c r="K340">
        <v>0.02</v>
      </c>
      <c r="L340">
        <v>0.11</v>
      </c>
      <c r="M340">
        <v>0.09</v>
      </c>
      <c r="N340">
        <v>2.37</v>
      </c>
      <c r="O340">
        <v>0.3</v>
      </c>
      <c r="P340">
        <v>0.17096681114222881</v>
      </c>
      <c r="Q340">
        <v>3.6088174445828829E-3</v>
      </c>
      <c r="R340">
        <v>2.8184141247912371E-2</v>
      </c>
      <c r="S340">
        <v>4.4113894104297847E-3</v>
      </c>
      <c r="T340">
        <v>4.2084916795525271E-3</v>
      </c>
      <c r="U340">
        <v>5.7849222594237213E-4</v>
      </c>
      <c r="V340">
        <v>9.7086259896356845E-6</v>
      </c>
      <c r="W340">
        <v>1.189204272063813E-3</v>
      </c>
      <c r="X340">
        <v>9.287671232876713</v>
      </c>
      <c r="Y340">
        <v>5</v>
      </c>
      <c r="Z340" t="s">
        <v>320</v>
      </c>
    </row>
    <row r="341" spans="1:26">
      <c r="A341" t="s">
        <v>699</v>
      </c>
      <c r="B341" t="s">
        <v>698</v>
      </c>
      <c r="C341">
        <v>-0.16</v>
      </c>
      <c r="D341">
        <v>-0.21</v>
      </c>
      <c r="E341">
        <v>0.02</v>
      </c>
      <c r="F341">
        <v>1</v>
      </c>
      <c r="G341">
        <v>1.02</v>
      </c>
      <c r="H341">
        <v>1.05</v>
      </c>
      <c r="I341">
        <v>0.08</v>
      </c>
      <c r="J341">
        <v>623.79999999999995</v>
      </c>
      <c r="K341">
        <v>1.55</v>
      </c>
      <c r="L341">
        <v>0</v>
      </c>
      <c r="M341">
        <v>6.5000000000000002E-2</v>
      </c>
      <c r="N341">
        <v>21.1</v>
      </c>
      <c r="O341">
        <v>0.55000000000000004</v>
      </c>
      <c r="P341">
        <v>1.4294479208527759</v>
      </c>
      <c r="Q341">
        <v>3.8192086526035819E-2</v>
      </c>
      <c r="R341">
        <v>4.4972019508441333E-2</v>
      </c>
      <c r="S341">
        <v>2.929274651826185E-3</v>
      </c>
      <c r="T341">
        <v>1.681196990969769E-3</v>
      </c>
      <c r="U341">
        <v>0</v>
      </c>
      <c r="V341">
        <v>3.7248386362126787E-5</v>
      </c>
      <c r="W341">
        <v>2.3985077071168709E-3</v>
      </c>
      <c r="X341">
        <v>18.37</v>
      </c>
      <c r="Y341">
        <v>5.28</v>
      </c>
      <c r="Z341" t="s">
        <v>700</v>
      </c>
    </row>
    <row r="342" spans="1:26">
      <c r="A342" t="s">
        <v>702</v>
      </c>
      <c r="B342" t="s">
        <v>701</v>
      </c>
      <c r="C342">
        <v>0.03</v>
      </c>
      <c r="E342">
        <v>0.05</v>
      </c>
      <c r="F342">
        <v>0.78</v>
      </c>
      <c r="I342">
        <v>0.05</v>
      </c>
      <c r="J342">
        <v>6.4897999999999998</v>
      </c>
      <c r="K342">
        <v>8.5999999999999998E-4</v>
      </c>
      <c r="L342">
        <v>6.6000000000000003E-2</v>
      </c>
      <c r="M342">
        <v>6.6000000000000003E-2</v>
      </c>
      <c r="N342">
        <v>2.56</v>
      </c>
      <c r="O342">
        <v>0.24</v>
      </c>
      <c r="P342">
        <v>6.2708127591353607E-2</v>
      </c>
      <c r="Q342">
        <v>1.3399287084431481E-3</v>
      </c>
      <c r="R342">
        <v>4.3443392250180329E-3</v>
      </c>
      <c r="S342">
        <v>1.794015654824996E-3</v>
      </c>
      <c r="T342">
        <v>1.784282181703835E-3</v>
      </c>
      <c r="U342">
        <v>1.9006735001846601E-5</v>
      </c>
      <c r="V342">
        <v>1.9189763082146901E-7</v>
      </c>
      <c r="W342">
        <v>1.856555224366681E-4</v>
      </c>
      <c r="X342">
        <v>4803.6508000000003</v>
      </c>
      <c r="Y342">
        <v>1.1399999999999999</v>
      </c>
      <c r="Z342" t="s">
        <v>703</v>
      </c>
    </row>
    <row r="343" spans="1:26">
      <c r="A343" t="s">
        <v>702</v>
      </c>
      <c r="B343" t="s">
        <v>704</v>
      </c>
      <c r="C343">
        <v>0.03</v>
      </c>
      <c r="E343">
        <v>0.05</v>
      </c>
      <c r="F343">
        <v>0.78</v>
      </c>
      <c r="I343">
        <v>0.05</v>
      </c>
      <c r="J343">
        <v>16.819099999999999</v>
      </c>
      <c r="K343">
        <v>4.4000000000000003E-3</v>
      </c>
      <c r="L343">
        <v>0.111</v>
      </c>
      <c r="M343">
        <v>0.08</v>
      </c>
      <c r="N343">
        <v>2.63</v>
      </c>
      <c r="O343">
        <v>0.27</v>
      </c>
      <c r="P343">
        <v>0.1183145418682691</v>
      </c>
      <c r="Q343">
        <v>2.528172711538784E-3</v>
      </c>
      <c r="R343">
        <v>5.9434244366764408E-3</v>
      </c>
      <c r="S343">
        <v>2.454809494886107E-3</v>
      </c>
      <c r="T343">
        <v>2.4410493222063959E-3</v>
      </c>
      <c r="U343">
        <v>5.3435993878260852E-5</v>
      </c>
      <c r="V343">
        <v>5.1828115102029533E-7</v>
      </c>
      <c r="W343">
        <v>2.5399249729386503E-4</v>
      </c>
      <c r="X343">
        <v>4803.6508000000003</v>
      </c>
      <c r="Y343">
        <v>1.1399999999999999</v>
      </c>
      <c r="Z343" t="s">
        <v>703</v>
      </c>
    </row>
    <row r="344" spans="1:26">
      <c r="A344" t="s">
        <v>706</v>
      </c>
      <c r="B344" t="s">
        <v>705</v>
      </c>
      <c r="C344">
        <v>0.3</v>
      </c>
      <c r="E344">
        <v>0.05</v>
      </c>
      <c r="F344">
        <v>1.39</v>
      </c>
      <c r="I344">
        <v>0.22</v>
      </c>
      <c r="J344">
        <v>406.6</v>
      </c>
      <c r="K344">
        <v>0.4</v>
      </c>
      <c r="L344">
        <v>8.9999999999999998E-4</v>
      </c>
      <c r="M344">
        <v>4.0000000000000001E-3</v>
      </c>
      <c r="N344">
        <v>31.6</v>
      </c>
      <c r="O344">
        <v>0.6</v>
      </c>
      <c r="P344">
        <v>1.135560669875773</v>
      </c>
      <c r="Q344">
        <v>3.2086629284570317E-2</v>
      </c>
      <c r="R344">
        <v>1.285849415668135</v>
      </c>
      <c r="S344">
        <v>7.6640926779913132E-2</v>
      </c>
      <c r="T344">
        <v>2.4414862322812689E-2</v>
      </c>
      <c r="U344">
        <v>4.6294328804686041E-5</v>
      </c>
      <c r="V344">
        <v>4.2165909679230541E-4</v>
      </c>
      <c r="W344">
        <v>7.2646859642267539E-2</v>
      </c>
      <c r="X344">
        <v>14.24657534246575</v>
      </c>
      <c r="Y344">
        <v>3.71</v>
      </c>
      <c r="Z344" t="s">
        <v>25</v>
      </c>
    </row>
    <row r="345" spans="1:26">
      <c r="A345" t="s">
        <v>706</v>
      </c>
      <c r="B345" t="s">
        <v>707</v>
      </c>
      <c r="C345">
        <v>0.3</v>
      </c>
      <c r="E345">
        <v>0.05</v>
      </c>
      <c r="F345">
        <v>1.39</v>
      </c>
      <c r="I345">
        <v>0.22</v>
      </c>
      <c r="J345">
        <v>110.9</v>
      </c>
      <c r="K345">
        <v>0.3</v>
      </c>
      <c r="L345">
        <v>0.34949999999999998</v>
      </c>
      <c r="M345">
        <v>2.0000000000000001E-4</v>
      </c>
      <c r="N345">
        <v>5.0999999999999996</v>
      </c>
      <c r="O345">
        <v>0.8</v>
      </c>
      <c r="P345">
        <v>0.47758768933990858</v>
      </c>
      <c r="Q345">
        <v>1.349423210511747E-2</v>
      </c>
      <c r="R345">
        <v>0.12839049750905029</v>
      </c>
      <c r="S345">
        <v>2.1820631623587581E-2</v>
      </c>
      <c r="T345">
        <v>2.0139685883772591E-2</v>
      </c>
      <c r="U345">
        <v>4.2326537640346249E-3</v>
      </c>
      <c r="V345">
        <v>3.8590471147896083E-5</v>
      </c>
      <c r="W345">
        <v>7.2537004242401283E-3</v>
      </c>
      <c r="X345">
        <v>14.24657534246575</v>
      </c>
      <c r="Y345">
        <v>3.71</v>
      </c>
      <c r="Z345" t="s">
        <v>25</v>
      </c>
    </row>
    <row r="346" spans="1:26">
      <c r="A346" t="s">
        <v>709</v>
      </c>
      <c r="B346" t="s">
        <v>708</v>
      </c>
      <c r="C346">
        <v>0.2</v>
      </c>
      <c r="D346">
        <v>0.15</v>
      </c>
      <c r="E346">
        <v>0.03</v>
      </c>
      <c r="F346">
        <v>1</v>
      </c>
      <c r="G346">
        <v>0.99</v>
      </c>
      <c r="H346">
        <v>0.97</v>
      </c>
      <c r="I346">
        <v>0.08</v>
      </c>
      <c r="J346">
        <v>71.486999999999995</v>
      </c>
      <c r="K346">
        <v>1.7999999999999999E-2</v>
      </c>
      <c r="L346">
        <v>0.12429999999999999</v>
      </c>
      <c r="M346">
        <v>7.4999999999999997E-3</v>
      </c>
      <c r="N346">
        <v>343.3</v>
      </c>
      <c r="O346">
        <v>1</v>
      </c>
      <c r="P346">
        <v>0.33611589640509598</v>
      </c>
      <c r="Q346">
        <v>7.9221715521251204E-3</v>
      </c>
      <c r="R346">
        <v>6.9162363718037554</v>
      </c>
      <c r="S346">
        <v>0.32664918422230438</v>
      </c>
      <c r="T346">
        <v>2.01463337366844E-2</v>
      </c>
      <c r="U346">
        <v>2.396497723572432E-3</v>
      </c>
      <c r="V346">
        <v>6.4501486316786538E-4</v>
      </c>
      <c r="W346">
        <v>0.32601787611196148</v>
      </c>
      <c r="X346">
        <v>9.293150684931506</v>
      </c>
      <c r="Y346">
        <v>9.1</v>
      </c>
      <c r="Z346" t="s">
        <v>1525</v>
      </c>
    </row>
    <row r="347" spans="1:26">
      <c r="A347" t="s">
        <v>711</v>
      </c>
      <c r="B347" t="s">
        <v>710</v>
      </c>
      <c r="C347">
        <v>0.27</v>
      </c>
      <c r="E347">
        <v>0.02</v>
      </c>
      <c r="F347">
        <v>1.2</v>
      </c>
      <c r="I347">
        <v>0.11</v>
      </c>
      <c r="J347">
        <v>14.476000000000001</v>
      </c>
      <c r="K347">
        <v>1.0999999999999999E-2</v>
      </c>
      <c r="L347">
        <v>0.115</v>
      </c>
      <c r="M347">
        <v>8.6999999999999994E-2</v>
      </c>
      <c r="N347">
        <v>6.64</v>
      </c>
      <c r="O347">
        <v>0.6</v>
      </c>
      <c r="P347">
        <v>0.12324031332258879</v>
      </c>
      <c r="Q347">
        <v>2.7623932816150248E-3</v>
      </c>
      <c r="R347">
        <v>8.8797649502966078E-2</v>
      </c>
      <c r="S347">
        <v>9.0017794448062505E-3</v>
      </c>
      <c r="T347">
        <v>8.0238839912318734E-3</v>
      </c>
      <c r="U347">
        <v>9.0032731197808554E-4</v>
      </c>
      <c r="V347">
        <v>2.249180585181512E-5</v>
      </c>
      <c r="W347">
        <v>3.9797265883682294E-3</v>
      </c>
      <c r="X347">
        <v>4.3287671232876717</v>
      </c>
      <c r="Y347">
        <v>3.88</v>
      </c>
      <c r="Z347" t="s">
        <v>712</v>
      </c>
    </row>
    <row r="348" spans="1:26">
      <c r="A348" t="s">
        <v>714</v>
      </c>
      <c r="B348" t="s">
        <v>713</v>
      </c>
      <c r="C348">
        <v>0.21</v>
      </c>
      <c r="D348">
        <v>0.1</v>
      </c>
      <c r="E348">
        <v>0.02</v>
      </c>
      <c r="F348">
        <v>1.19</v>
      </c>
      <c r="G348">
        <v>1.18</v>
      </c>
      <c r="H348">
        <v>1.1599999999999999</v>
      </c>
      <c r="I348">
        <v>0.11</v>
      </c>
      <c r="J348">
        <v>3.0924999999999998</v>
      </c>
      <c r="K348">
        <v>3.0000000000000001E-5</v>
      </c>
      <c r="L348">
        <v>1.04E-2</v>
      </c>
      <c r="M348">
        <v>1.0149999999999999E-2</v>
      </c>
      <c r="N348">
        <v>112.62</v>
      </c>
      <c r="O348">
        <v>1.77</v>
      </c>
      <c r="P348">
        <v>4.3917729121922523E-2</v>
      </c>
      <c r="Q348">
        <v>9.9249109984270601E-4</v>
      </c>
      <c r="R348">
        <v>0.90088353864929926</v>
      </c>
      <c r="S348">
        <v>4.3190674044219932E-2</v>
      </c>
      <c r="T348">
        <v>1.4401335431338711E-2</v>
      </c>
      <c r="U348">
        <v>2.9743552654911852E-4</v>
      </c>
      <c r="V348">
        <v>3.1073179983208461E-6</v>
      </c>
      <c r="W348">
        <v>4.0717900051945741E-2</v>
      </c>
      <c r="X348">
        <v>7.1945205479452046</v>
      </c>
      <c r="Y348">
        <v>12</v>
      </c>
      <c r="Z348" t="s">
        <v>292</v>
      </c>
    </row>
    <row r="349" spans="1:26">
      <c r="A349" t="s">
        <v>716</v>
      </c>
      <c r="B349" t="s">
        <v>715</v>
      </c>
      <c r="C349">
        <v>0.11</v>
      </c>
      <c r="E349">
        <v>0.04</v>
      </c>
      <c r="F349">
        <v>1.96</v>
      </c>
      <c r="I349">
        <v>0.3</v>
      </c>
      <c r="J349">
        <v>396.03</v>
      </c>
      <c r="K349">
        <v>0.62</v>
      </c>
      <c r="L349">
        <v>0.25700000000000001</v>
      </c>
      <c r="M349">
        <v>0.01</v>
      </c>
      <c r="N349">
        <v>340.8</v>
      </c>
      <c r="O349">
        <v>3.3</v>
      </c>
      <c r="P349">
        <v>1.3214239422926519</v>
      </c>
      <c r="Q349">
        <v>6.7433693711223083E-2</v>
      </c>
      <c r="R349">
        <v>18.633103538179881</v>
      </c>
      <c r="S349">
        <v>1.9105915035033889</v>
      </c>
      <c r="T349">
        <v>0.18042617862674179</v>
      </c>
      <c r="U349">
        <v>5.1273649359679797E-2</v>
      </c>
      <c r="V349">
        <v>9.7236103272239725E-3</v>
      </c>
      <c r="W349">
        <v>1.9013370957326421</v>
      </c>
      <c r="X349">
        <v>3.8986301369863008</v>
      </c>
      <c r="Y349">
        <v>12.9</v>
      </c>
      <c r="Z349" t="s">
        <v>28</v>
      </c>
    </row>
    <row r="350" spans="1:26">
      <c r="A350" t="s">
        <v>718</v>
      </c>
      <c r="B350" t="s">
        <v>717</v>
      </c>
      <c r="C350">
        <v>0.01</v>
      </c>
      <c r="E350">
        <v>0.04</v>
      </c>
      <c r="F350">
        <v>1.39</v>
      </c>
      <c r="I350">
        <v>0.2</v>
      </c>
      <c r="J350">
        <v>479</v>
      </c>
      <c r="K350">
        <v>13</v>
      </c>
      <c r="L350">
        <v>0.09</v>
      </c>
      <c r="M350">
        <v>0.11</v>
      </c>
      <c r="N350">
        <v>30.7</v>
      </c>
      <c r="O350">
        <v>3.7</v>
      </c>
      <c r="P350">
        <v>1.381207441677073</v>
      </c>
      <c r="Q350">
        <v>3.6850894143227189E-2</v>
      </c>
      <c r="R350">
        <v>1.562506867599317</v>
      </c>
      <c r="S350">
        <v>0.19904272548998481</v>
      </c>
      <c r="T350">
        <v>0.18831515993868</v>
      </c>
      <c r="U350">
        <v>1.417739873817306E-2</v>
      </c>
      <c r="V350">
        <v>1.413541355517825E-2</v>
      </c>
      <c r="W350">
        <v>6.1274779121541847E-2</v>
      </c>
      <c r="X350">
        <v>2.2739726027397258</v>
      </c>
      <c r="Y350">
        <v>3.3</v>
      </c>
      <c r="Z350" t="s">
        <v>25</v>
      </c>
    </row>
    <row r="351" spans="1:26">
      <c r="A351" t="s">
        <v>720</v>
      </c>
      <c r="B351" t="s">
        <v>719</v>
      </c>
      <c r="C351">
        <v>0.15</v>
      </c>
      <c r="E351">
        <v>0.04</v>
      </c>
      <c r="F351">
        <v>1.54</v>
      </c>
      <c r="I351">
        <v>0.24</v>
      </c>
      <c r="J351">
        <v>562</v>
      </c>
      <c r="K351">
        <v>6</v>
      </c>
      <c r="L351">
        <v>0.1</v>
      </c>
      <c r="M351">
        <v>7.0000000000000007E-2</v>
      </c>
      <c r="N351">
        <v>46.5</v>
      </c>
      <c r="O351">
        <v>2</v>
      </c>
      <c r="P351">
        <v>1.7767653784859081</v>
      </c>
      <c r="Q351">
        <v>6.0559988280083077E-2</v>
      </c>
      <c r="R351">
        <v>3.1448778678883031</v>
      </c>
      <c r="S351">
        <v>0.254942526100364</v>
      </c>
      <c r="T351">
        <v>0.22248657956379969</v>
      </c>
      <c r="U351">
        <v>3.2754849488758397E-2</v>
      </c>
      <c r="V351">
        <v>4.5852920145178923E-2</v>
      </c>
      <c r="W351">
        <v>0.11099568945488129</v>
      </c>
      <c r="X351">
        <v>2.3260273972602739</v>
      </c>
      <c r="Y351">
        <v>4.7</v>
      </c>
      <c r="Z351" t="s">
        <v>25</v>
      </c>
    </row>
    <row r="352" spans="1:26">
      <c r="A352" t="s">
        <v>722</v>
      </c>
      <c r="B352" t="s">
        <v>721</v>
      </c>
      <c r="C352">
        <v>0.36</v>
      </c>
      <c r="D352">
        <v>0.34</v>
      </c>
      <c r="E352">
        <v>0.18</v>
      </c>
      <c r="F352">
        <v>0.89</v>
      </c>
      <c r="G352">
        <v>0.82</v>
      </c>
      <c r="H352">
        <v>0.82</v>
      </c>
      <c r="I352">
        <v>0.17</v>
      </c>
      <c r="J352">
        <v>9.3742999999999999</v>
      </c>
      <c r="K352">
        <v>1.9E-3</v>
      </c>
      <c r="L352">
        <v>0.39600000000000002</v>
      </c>
      <c r="M352">
        <v>6.2E-2</v>
      </c>
      <c r="N352">
        <v>2.94</v>
      </c>
      <c r="O352">
        <v>0.23</v>
      </c>
      <c r="P352">
        <v>8.2780899158189078E-2</v>
      </c>
      <c r="Q352">
        <v>5.4545668396747092E-3</v>
      </c>
      <c r="R352">
        <v>2.532195590658174E-2</v>
      </c>
      <c r="S352">
        <v>3.9501239968558026E-3</v>
      </c>
      <c r="T352">
        <v>1.980969339630545E-3</v>
      </c>
      <c r="U352">
        <v>7.3732976600409284E-4</v>
      </c>
      <c r="V352">
        <v>1.7107665362571181E-6</v>
      </c>
      <c r="W352">
        <v>3.337001941177439E-3</v>
      </c>
      <c r="X352">
        <v>4.8136986301369866</v>
      </c>
      <c r="Y352">
        <v>1.06</v>
      </c>
      <c r="Z352" t="s">
        <v>100</v>
      </c>
    </row>
    <row r="353" spans="1:26">
      <c r="A353" t="s">
        <v>722</v>
      </c>
      <c r="B353" t="s">
        <v>723</v>
      </c>
      <c r="C353">
        <v>0.36</v>
      </c>
      <c r="D353">
        <v>0.34</v>
      </c>
      <c r="E353">
        <v>0.18</v>
      </c>
      <c r="F353">
        <v>0.89</v>
      </c>
      <c r="G353">
        <v>0.82</v>
      </c>
      <c r="H353">
        <v>0.82</v>
      </c>
      <c r="I353">
        <v>0.17</v>
      </c>
      <c r="J353">
        <v>962</v>
      </c>
      <c r="K353">
        <v>15</v>
      </c>
      <c r="L353">
        <v>0.28000000000000003</v>
      </c>
      <c r="M353">
        <v>0.02</v>
      </c>
      <c r="N353">
        <v>16.2</v>
      </c>
      <c r="O353">
        <v>0.4</v>
      </c>
      <c r="P353">
        <v>1.8144887872828319</v>
      </c>
      <c r="Q353">
        <v>0.12103799630101569</v>
      </c>
      <c r="R353">
        <v>0.68294709438258783</v>
      </c>
      <c r="S353">
        <v>9.1729594797812619E-2</v>
      </c>
      <c r="T353">
        <v>1.6862891219323162E-2</v>
      </c>
      <c r="U353">
        <v>4.1498521360053076E-3</v>
      </c>
      <c r="V353">
        <v>3.5496210726745762E-3</v>
      </c>
      <c r="W353">
        <v>9.0000779879875939E-2</v>
      </c>
      <c r="X353">
        <v>4.8136986301369866</v>
      </c>
      <c r="Y353">
        <v>1.06</v>
      </c>
      <c r="Z353" t="s">
        <v>100</v>
      </c>
    </row>
    <row r="354" spans="1:26">
      <c r="A354" t="s">
        <v>722</v>
      </c>
      <c r="B354" t="s">
        <v>724</v>
      </c>
      <c r="C354">
        <v>0.36</v>
      </c>
      <c r="D354">
        <v>0.34</v>
      </c>
      <c r="E354">
        <v>0.18</v>
      </c>
      <c r="F354">
        <v>0.89</v>
      </c>
      <c r="G354">
        <v>0.82</v>
      </c>
      <c r="H354">
        <v>0.82</v>
      </c>
      <c r="I354">
        <v>0.17</v>
      </c>
      <c r="J354">
        <v>2172</v>
      </c>
      <c r="K354">
        <v>158</v>
      </c>
      <c r="L354">
        <v>0.48</v>
      </c>
      <c r="M354">
        <v>0.05</v>
      </c>
      <c r="N354">
        <v>11.3</v>
      </c>
      <c r="O354">
        <v>0.9</v>
      </c>
      <c r="P354">
        <v>3.1227996454748741</v>
      </c>
      <c r="Q354">
        <v>0.25548908458694009</v>
      </c>
      <c r="R354">
        <v>0.57109282431078523</v>
      </c>
      <c r="S354">
        <v>9.0785268204237324E-2</v>
      </c>
      <c r="T354">
        <v>4.5485269192894397E-2</v>
      </c>
      <c r="U354">
        <v>1.7809547535679371E-2</v>
      </c>
      <c r="V354">
        <v>1.3847861608518129E-2</v>
      </c>
      <c r="W354">
        <v>7.5260294676615117E-2</v>
      </c>
      <c r="X354">
        <v>4.8136986301369866</v>
      </c>
      <c r="Y354">
        <v>1.06</v>
      </c>
      <c r="Z354" t="s">
        <v>100</v>
      </c>
    </row>
    <row r="355" spans="1:26">
      <c r="A355" t="s">
        <v>726</v>
      </c>
      <c r="B355" t="s">
        <v>725</v>
      </c>
      <c r="C355">
        <v>-0.53</v>
      </c>
      <c r="D355">
        <v>-0.42</v>
      </c>
      <c r="E355">
        <v>0.01</v>
      </c>
      <c r="F355">
        <v>0.91</v>
      </c>
      <c r="G355">
        <v>0.98</v>
      </c>
      <c r="H355">
        <v>0.96</v>
      </c>
      <c r="I355">
        <v>0.06</v>
      </c>
      <c r="J355">
        <v>956</v>
      </c>
      <c r="K355">
        <v>14</v>
      </c>
      <c r="L355">
        <v>0.26</v>
      </c>
      <c r="M355">
        <v>0.06</v>
      </c>
      <c r="N355">
        <v>8.4</v>
      </c>
      <c r="O355">
        <v>0.4</v>
      </c>
      <c r="P355">
        <v>1.8345273396596209</v>
      </c>
      <c r="Q355">
        <v>4.4528078856005848E-2</v>
      </c>
      <c r="R355">
        <v>0.366385444022296</v>
      </c>
      <c r="S355">
        <v>2.4704916560177499E-2</v>
      </c>
      <c r="T355">
        <v>1.744692590582362E-2</v>
      </c>
      <c r="U355">
        <v>6.1300009939380291E-3</v>
      </c>
      <c r="V355">
        <v>1.7884924045718799E-3</v>
      </c>
      <c r="W355">
        <v>1.628379751210204E-2</v>
      </c>
      <c r="X355">
        <v>6</v>
      </c>
      <c r="Y355">
        <v>1.37</v>
      </c>
      <c r="Z355" t="s">
        <v>320</v>
      </c>
    </row>
    <row r="356" spans="1:26">
      <c r="A356" t="s">
        <v>728</v>
      </c>
      <c r="B356" t="s">
        <v>727</v>
      </c>
      <c r="C356">
        <v>0.32</v>
      </c>
      <c r="D356">
        <v>0.34</v>
      </c>
      <c r="E356">
        <v>0.02</v>
      </c>
      <c r="F356">
        <v>1.1599999999999999</v>
      </c>
      <c r="G356">
        <v>1.21</v>
      </c>
      <c r="H356">
        <v>1.19</v>
      </c>
      <c r="I356">
        <v>0.1</v>
      </c>
      <c r="J356">
        <v>626.5</v>
      </c>
      <c r="K356">
        <v>1.1000000000000001</v>
      </c>
      <c r="L356">
        <v>0.35699999999999998</v>
      </c>
      <c r="M356">
        <v>0.09</v>
      </c>
      <c r="N356">
        <v>84.044300000000007</v>
      </c>
      <c r="O356">
        <v>3.722</v>
      </c>
      <c r="P356">
        <v>1.5191775078255481</v>
      </c>
      <c r="Q356">
        <v>4.2590966072727297E-2</v>
      </c>
      <c r="R356">
        <v>3.7111250461389771</v>
      </c>
      <c r="S356">
        <v>0.2653786031348902</v>
      </c>
      <c r="T356">
        <v>0.16435150773733939</v>
      </c>
      <c r="U356">
        <v>1.359098023363042E-2</v>
      </c>
      <c r="V356">
        <v>2.1671863930275482E-3</v>
      </c>
      <c r="W356">
        <v>0.20790616504980261</v>
      </c>
      <c r="X356">
        <v>6.3</v>
      </c>
      <c r="Y356">
        <v>3.74</v>
      </c>
      <c r="Z356" t="s">
        <v>1525</v>
      </c>
    </row>
    <row r="357" spans="1:26">
      <c r="A357" t="s">
        <v>728</v>
      </c>
      <c r="B357" t="s">
        <v>729</v>
      </c>
      <c r="C357">
        <v>0.32</v>
      </c>
      <c r="D357">
        <v>0.34</v>
      </c>
      <c r="E357">
        <v>0.02</v>
      </c>
      <c r="F357">
        <v>1.1599999999999999</v>
      </c>
      <c r="G357">
        <v>1.21</v>
      </c>
      <c r="H357">
        <v>1.19</v>
      </c>
      <c r="I357">
        <v>0.1</v>
      </c>
      <c r="J357">
        <v>2950</v>
      </c>
      <c r="K357">
        <v>340</v>
      </c>
      <c r="L357">
        <v>0.253</v>
      </c>
      <c r="M357">
        <v>7.5999999999999998E-2</v>
      </c>
      <c r="N357">
        <v>46.32</v>
      </c>
      <c r="O357">
        <v>3.7</v>
      </c>
      <c r="P357">
        <v>4.3789351261271463</v>
      </c>
      <c r="Q357">
        <v>0.1612916976046086</v>
      </c>
      <c r="R357">
        <v>3.60959450326874</v>
      </c>
      <c r="S357">
        <v>0.35953878986805798</v>
      </c>
      <c r="T357">
        <v>0.28833116714366008</v>
      </c>
      <c r="U357">
        <v>5.8117531431750503E-2</v>
      </c>
      <c r="V357">
        <v>4.3167579404170667E-2</v>
      </c>
      <c r="W357">
        <v>0.20221817945483139</v>
      </c>
      <c r="X357">
        <v>6.3</v>
      </c>
      <c r="Y357">
        <v>3.74</v>
      </c>
      <c r="Z357" t="s">
        <v>1525</v>
      </c>
    </row>
    <row r="358" spans="1:26">
      <c r="A358" t="s">
        <v>731</v>
      </c>
      <c r="B358" t="s">
        <v>730</v>
      </c>
      <c r="D358">
        <v>-0.38</v>
      </c>
      <c r="G358">
        <v>0.79</v>
      </c>
      <c r="H358">
        <v>0.79</v>
      </c>
      <c r="J358">
        <v>554.58000000000004</v>
      </c>
      <c r="K358">
        <v>1.25</v>
      </c>
      <c r="L358">
        <v>0.55800000000000005</v>
      </c>
      <c r="M358">
        <v>6.7000000000000004E-2</v>
      </c>
      <c r="P358">
        <v>0</v>
      </c>
      <c r="R358">
        <v>0</v>
      </c>
      <c r="T358">
        <v>0</v>
      </c>
      <c r="U358">
        <v>0</v>
      </c>
      <c r="V358">
        <v>0</v>
      </c>
    </row>
    <row r="359" spans="1:26">
      <c r="A359" t="s">
        <v>733</v>
      </c>
      <c r="B359" t="s">
        <v>732</v>
      </c>
      <c r="C359">
        <v>0.14000000000000001</v>
      </c>
      <c r="D359">
        <v>0.22</v>
      </c>
      <c r="E359">
        <v>0.03</v>
      </c>
      <c r="F359">
        <v>1.35</v>
      </c>
      <c r="G359">
        <v>1.39</v>
      </c>
      <c r="H359">
        <v>1.29</v>
      </c>
      <c r="I359">
        <v>0.1</v>
      </c>
      <c r="J359">
        <v>6.8379999999999992</v>
      </c>
      <c r="K359">
        <v>1E-3</v>
      </c>
      <c r="L359">
        <v>0.3</v>
      </c>
      <c r="M359">
        <v>0.04</v>
      </c>
      <c r="N359">
        <v>90.691999999999993</v>
      </c>
      <c r="O359">
        <v>4.4000000000000004</v>
      </c>
      <c r="P359">
        <v>7.6785824666231892E-2</v>
      </c>
      <c r="Q359">
        <v>3.174616565273214E-3</v>
      </c>
      <c r="R359">
        <v>0.95846089327879291</v>
      </c>
      <c r="S359">
        <v>9.2724955698009273E-2</v>
      </c>
      <c r="T359">
        <v>4.6500550549405571E-2</v>
      </c>
      <c r="U359">
        <v>1.243553524830299E-2</v>
      </c>
      <c r="V359">
        <v>4.6723304899825663E-5</v>
      </c>
      <c r="W359">
        <v>7.9252580322794253E-2</v>
      </c>
      <c r="X359">
        <v>2.0520547945205481</v>
      </c>
      <c r="Y359">
        <v>16.298200000000001</v>
      </c>
      <c r="Z359" t="s">
        <v>1525</v>
      </c>
    </row>
    <row r="360" spans="1:26">
      <c r="A360" t="s">
        <v>736</v>
      </c>
      <c r="B360" t="s">
        <v>735</v>
      </c>
      <c r="C360">
        <v>0.13</v>
      </c>
      <c r="D360">
        <v>0.13</v>
      </c>
      <c r="E360">
        <v>0.02</v>
      </c>
      <c r="F360">
        <v>1.17</v>
      </c>
      <c r="G360">
        <v>1.18</v>
      </c>
      <c r="H360">
        <v>1.1499999999999999</v>
      </c>
      <c r="I360">
        <v>0.11</v>
      </c>
      <c r="J360">
        <v>986</v>
      </c>
      <c r="K360">
        <v>3.94</v>
      </c>
      <c r="L360">
        <v>0.47</v>
      </c>
      <c r="M360">
        <v>0.03</v>
      </c>
      <c r="N360">
        <v>17</v>
      </c>
      <c r="O360">
        <v>0.03</v>
      </c>
      <c r="P360">
        <v>2.1501614016392221</v>
      </c>
      <c r="Q360">
        <v>4.9710812049567087E-2</v>
      </c>
      <c r="R360">
        <v>0.93452202641421456</v>
      </c>
      <c r="S360">
        <v>4.3199416004119771E-2</v>
      </c>
      <c r="T360">
        <v>1.649156517201555E-3</v>
      </c>
      <c r="U360">
        <v>4.0034603334758263E-3</v>
      </c>
      <c r="V360">
        <v>1.148666742809012E-3</v>
      </c>
      <c r="W360">
        <v>4.2966529950078831E-2</v>
      </c>
      <c r="X360">
        <v>6.9726027397260273</v>
      </c>
      <c r="Y360">
        <v>7.1</v>
      </c>
      <c r="Z360" t="s">
        <v>115</v>
      </c>
    </row>
    <row r="361" spans="1:26">
      <c r="A361" t="s">
        <v>738</v>
      </c>
      <c r="B361" t="s">
        <v>737</v>
      </c>
      <c r="C361">
        <v>0.13</v>
      </c>
      <c r="D361">
        <v>0.25</v>
      </c>
      <c r="E361">
        <v>0.01</v>
      </c>
      <c r="F361">
        <v>1.05</v>
      </c>
      <c r="G361">
        <v>1.1100000000000001</v>
      </c>
      <c r="H361">
        <v>1.1000000000000001</v>
      </c>
      <c r="I361">
        <v>0.09</v>
      </c>
      <c r="J361">
        <v>3.0965828000000002</v>
      </c>
      <c r="K361">
        <v>7.7999999999999999E-6</v>
      </c>
      <c r="L361">
        <v>0.01</v>
      </c>
      <c r="M361">
        <v>6.0000000000000001E-3</v>
      </c>
      <c r="N361">
        <v>69.400599999999997</v>
      </c>
      <c r="O361">
        <v>0.44652199999999997</v>
      </c>
      <c r="P361">
        <v>4.2008673041162507E-2</v>
      </c>
      <c r="Q361">
        <v>9.5165278998508591E-4</v>
      </c>
      <c r="R361">
        <v>0.50746120081859991</v>
      </c>
      <c r="S361">
        <v>2.322245932230407E-2</v>
      </c>
      <c r="T361">
        <v>3.264994687537613E-3</v>
      </c>
      <c r="U361">
        <v>3.092555953123787E-5</v>
      </c>
      <c r="V361">
        <v>4.2853609722367178E-7</v>
      </c>
      <c r="W361">
        <v>2.2991769616376698E-2</v>
      </c>
      <c r="X361">
        <v>9.5</v>
      </c>
      <c r="Y361">
        <v>2.5222600000000002</v>
      </c>
      <c r="Z361" t="s">
        <v>1525</v>
      </c>
    </row>
    <row r="362" spans="1:26">
      <c r="A362" t="s">
        <v>738</v>
      </c>
      <c r="B362" t="s">
        <v>739</v>
      </c>
      <c r="C362">
        <v>0.13</v>
      </c>
      <c r="D362">
        <v>0.25</v>
      </c>
      <c r="E362">
        <v>0.01</v>
      </c>
      <c r="F362">
        <v>1.05</v>
      </c>
      <c r="G362">
        <v>1.1100000000000001</v>
      </c>
      <c r="H362">
        <v>1.1000000000000001</v>
      </c>
      <c r="I362">
        <v>0.09</v>
      </c>
      <c r="J362">
        <v>3810</v>
      </c>
      <c r="K362">
        <v>420</v>
      </c>
      <c r="L362">
        <v>0.252</v>
      </c>
      <c r="M362">
        <v>3.3000000000000002E-2</v>
      </c>
      <c r="N362">
        <v>25.470800000000001</v>
      </c>
      <c r="O362">
        <v>1.52643</v>
      </c>
      <c r="P362">
        <v>4.8198991850413124</v>
      </c>
      <c r="Q362">
        <v>0.37322576215680209</v>
      </c>
      <c r="R362">
        <v>1.9306232434427211</v>
      </c>
      <c r="S362">
        <v>0.16262898032170309</v>
      </c>
      <c r="T362">
        <v>0.1156995947315464</v>
      </c>
      <c r="U362">
        <v>1.736109492619874E-2</v>
      </c>
      <c r="V362">
        <v>7.1477968808827161E-2</v>
      </c>
      <c r="W362">
        <v>8.7471603262777031E-2</v>
      </c>
      <c r="X362">
        <v>9.5</v>
      </c>
      <c r="Y362">
        <v>2.5222600000000002</v>
      </c>
      <c r="Z362" t="s">
        <v>1525</v>
      </c>
    </row>
    <row r="363" spans="1:26">
      <c r="A363" t="s">
        <v>741</v>
      </c>
      <c r="B363" t="s">
        <v>740</v>
      </c>
      <c r="C363">
        <v>-0.15</v>
      </c>
      <c r="E363">
        <v>0.03</v>
      </c>
      <c r="F363">
        <v>1.58</v>
      </c>
      <c r="I363">
        <v>0.14000000000000001</v>
      </c>
      <c r="J363">
        <v>772</v>
      </c>
      <c r="K363">
        <v>11</v>
      </c>
      <c r="L363">
        <v>0.23</v>
      </c>
      <c r="M363">
        <v>6.3E-2</v>
      </c>
      <c r="N363">
        <v>44.3</v>
      </c>
      <c r="O363">
        <v>3.8</v>
      </c>
      <c r="P363">
        <v>1.981828365166695</v>
      </c>
      <c r="Q363">
        <v>7.4551579158736919E-2</v>
      </c>
      <c r="R363">
        <v>2.8710196294797901</v>
      </c>
      <c r="S363">
        <v>0.32404117963018092</v>
      </c>
      <c r="T363">
        <v>0.2462725641540226</v>
      </c>
      <c r="U363">
        <v>2.2022025567032481E-2</v>
      </c>
      <c r="V363">
        <v>1.363610359424771E-2</v>
      </c>
      <c r="W363">
        <v>0.20900142896596169</v>
      </c>
      <c r="X363">
        <v>3.4904109589041101</v>
      </c>
      <c r="Y363">
        <v>7.9</v>
      </c>
      <c r="Z363" t="s">
        <v>25</v>
      </c>
    </row>
    <row r="364" spans="1:26">
      <c r="A364" t="s">
        <v>743</v>
      </c>
      <c r="B364" t="s">
        <v>742</v>
      </c>
      <c r="D364">
        <v>-0.35</v>
      </c>
      <c r="G364">
        <v>0.91</v>
      </c>
      <c r="H364">
        <v>0.92</v>
      </c>
      <c r="P364">
        <v>0</v>
      </c>
      <c r="R364">
        <v>0</v>
      </c>
      <c r="T364">
        <v>0</v>
      </c>
      <c r="U364">
        <v>0</v>
      </c>
      <c r="X364">
        <v>16.74794520547945</v>
      </c>
      <c r="Y364">
        <v>2.7</v>
      </c>
    </row>
    <row r="365" spans="1:26">
      <c r="A365" t="s">
        <v>745</v>
      </c>
      <c r="B365" t="s">
        <v>744</v>
      </c>
      <c r="C365">
        <v>0.27</v>
      </c>
      <c r="D365">
        <v>0.27</v>
      </c>
      <c r="E365">
        <v>0.02</v>
      </c>
      <c r="F365">
        <v>1.07</v>
      </c>
      <c r="G365">
        <v>1.04</v>
      </c>
      <c r="H365">
        <v>1.01</v>
      </c>
      <c r="I365">
        <v>0.09</v>
      </c>
      <c r="J365">
        <v>456.46</v>
      </c>
      <c r="K365">
        <v>9.1199999999999992</v>
      </c>
      <c r="L365">
        <v>0.15</v>
      </c>
      <c r="M365">
        <v>0.09</v>
      </c>
      <c r="N365">
        <v>37.6</v>
      </c>
      <c r="O365">
        <v>1.2</v>
      </c>
      <c r="P365">
        <v>1.1879387684833089</v>
      </c>
      <c r="Q365">
        <v>3.031077264944081E-2</v>
      </c>
      <c r="R365">
        <v>1.4623104938982281</v>
      </c>
      <c r="S365">
        <v>8.7899858668950073E-2</v>
      </c>
      <c r="T365">
        <v>4.6669483847815788E-2</v>
      </c>
      <c r="U365">
        <v>5.3083830201710791E-3</v>
      </c>
      <c r="V365">
        <v>1.796709915891146E-3</v>
      </c>
      <c r="W365">
        <v>7.4276088578957608E-2</v>
      </c>
      <c r="X365">
        <v>5</v>
      </c>
      <c r="Y365">
        <v>4.3</v>
      </c>
      <c r="Z365" t="s">
        <v>1525</v>
      </c>
    </row>
    <row r="366" spans="1:26">
      <c r="A366" t="s">
        <v>747</v>
      </c>
      <c r="B366" t="s">
        <v>746</v>
      </c>
      <c r="D366">
        <v>-0.06</v>
      </c>
      <c r="G366">
        <v>0.81</v>
      </c>
      <c r="H366">
        <v>0.81</v>
      </c>
      <c r="J366">
        <v>14.18643</v>
      </c>
      <c r="K366">
        <v>2.0000000000000002E-5</v>
      </c>
      <c r="L366">
        <v>0.35899999999999999</v>
      </c>
      <c r="M366">
        <v>1E-3</v>
      </c>
      <c r="P366">
        <v>0</v>
      </c>
      <c r="R366">
        <v>0</v>
      </c>
      <c r="T366">
        <v>0</v>
      </c>
      <c r="U366">
        <v>0</v>
      </c>
      <c r="V366">
        <v>0</v>
      </c>
    </row>
    <row r="367" spans="1:26">
      <c r="A367" t="s">
        <v>749</v>
      </c>
      <c r="B367" t="s">
        <v>748</v>
      </c>
      <c r="C367">
        <v>-0.24</v>
      </c>
      <c r="D367">
        <v>-0.24</v>
      </c>
      <c r="E367">
        <v>0.01</v>
      </c>
      <c r="F367">
        <v>0.91</v>
      </c>
      <c r="G367">
        <v>0.96</v>
      </c>
      <c r="H367">
        <v>0.91</v>
      </c>
      <c r="I367">
        <v>0.06</v>
      </c>
      <c r="J367">
        <v>14.275</v>
      </c>
      <c r="K367">
        <v>5.1999999999999998E-3</v>
      </c>
      <c r="L367">
        <v>0.23</v>
      </c>
      <c r="M367">
        <v>0.14000000000000001</v>
      </c>
      <c r="N367">
        <v>3.02</v>
      </c>
      <c r="O367">
        <v>0.33</v>
      </c>
      <c r="P367">
        <v>0.11124222619833141</v>
      </c>
      <c r="Q367">
        <v>2.4721859436718338E-3</v>
      </c>
      <c r="R367">
        <v>3.2691541233545222E-2</v>
      </c>
      <c r="S367">
        <v>4.0134093223692701E-3</v>
      </c>
      <c r="T367">
        <v>3.5722545056522908E-3</v>
      </c>
      <c r="U367">
        <v>1.1114640774154329E-3</v>
      </c>
      <c r="V367">
        <v>3.8168758007641822E-6</v>
      </c>
      <c r="W367">
        <v>1.4529573881575651E-3</v>
      </c>
      <c r="X367">
        <v>7.720547945205479</v>
      </c>
      <c r="Y367">
        <v>2.64</v>
      </c>
      <c r="Z367" t="s">
        <v>292</v>
      </c>
    </row>
    <row r="368" spans="1:26">
      <c r="A368" t="s">
        <v>751</v>
      </c>
      <c r="B368" t="s">
        <v>750</v>
      </c>
      <c r="C368">
        <v>-0.24</v>
      </c>
      <c r="D368">
        <v>-0.25</v>
      </c>
      <c r="E368">
        <v>0.01</v>
      </c>
      <c r="F368">
        <v>1.06</v>
      </c>
      <c r="G368">
        <v>1.27</v>
      </c>
      <c r="H368">
        <v>1.31</v>
      </c>
      <c r="I368">
        <v>0.09</v>
      </c>
      <c r="J368">
        <v>2.2189999999999999</v>
      </c>
      <c r="K368">
        <v>5.0000000000000001E-4</v>
      </c>
      <c r="L368">
        <v>4.1000000000000003E-3</v>
      </c>
      <c r="M368">
        <v>2E-3</v>
      </c>
      <c r="N368">
        <v>205</v>
      </c>
      <c r="O368">
        <v>6</v>
      </c>
      <c r="P368">
        <v>3.0792999075138262E-2</v>
      </c>
      <c r="Q368">
        <v>1.0394364216236281E-3</v>
      </c>
      <c r="R368">
        <v>1.123994522832646</v>
      </c>
      <c r="S368">
        <v>8.270578104167349E-2</v>
      </c>
      <c r="T368">
        <v>3.2897400668272569E-2</v>
      </c>
      <c r="U368">
        <v>9.2169100234851934E-6</v>
      </c>
      <c r="V368">
        <v>8.4422001114063878E-5</v>
      </c>
      <c r="W368">
        <v>7.5881486773511989E-2</v>
      </c>
      <c r="X368">
        <v>7.3972602739726029E-2</v>
      </c>
      <c r="Y368">
        <v>15</v>
      </c>
      <c r="Z368" t="s">
        <v>1525</v>
      </c>
    </row>
    <row r="369" spans="1:26">
      <c r="A369" t="s">
        <v>753</v>
      </c>
      <c r="B369" t="s">
        <v>752</v>
      </c>
      <c r="C369">
        <v>0.23</v>
      </c>
      <c r="E369">
        <v>0.02</v>
      </c>
      <c r="F369">
        <v>1.03</v>
      </c>
      <c r="I369">
        <v>0.09</v>
      </c>
      <c r="J369">
        <v>2867.9</v>
      </c>
      <c r="K369">
        <v>7.7</v>
      </c>
      <c r="L369">
        <v>0.34300000000000003</v>
      </c>
      <c r="M369">
        <v>1.7000000000000001E-2</v>
      </c>
      <c r="N369">
        <v>23.39</v>
      </c>
      <c r="O369">
        <v>0.46</v>
      </c>
      <c r="P369">
        <v>3.995466203634837</v>
      </c>
      <c r="Q369">
        <v>9.6885704099429995E-2</v>
      </c>
      <c r="R369">
        <v>1.550805861673088</v>
      </c>
      <c r="S369">
        <v>7.9479247165745753E-2</v>
      </c>
      <c r="T369">
        <v>3.0775804822145741E-2</v>
      </c>
      <c r="U369">
        <v>1.0298252019820989E-2</v>
      </c>
      <c r="V369">
        <v>5.1179669631171553E-3</v>
      </c>
      <c r="W369">
        <v>7.2370940211410759E-2</v>
      </c>
      <c r="X369">
        <v>10</v>
      </c>
      <c r="Y369">
        <v>3.1028899999999999</v>
      </c>
      <c r="Z369" t="s">
        <v>1525</v>
      </c>
    </row>
    <row r="370" spans="1:26">
      <c r="A370" t="s">
        <v>753</v>
      </c>
      <c r="B370" t="s">
        <v>754</v>
      </c>
      <c r="C370">
        <v>0.23</v>
      </c>
      <c r="E370">
        <v>0.02</v>
      </c>
      <c r="F370">
        <v>1.03</v>
      </c>
      <c r="I370">
        <v>0.09</v>
      </c>
      <c r="J370">
        <v>17.118600000000001</v>
      </c>
      <c r="K370">
        <v>1.6000000000000001E-3</v>
      </c>
      <c r="L370">
        <v>0.107</v>
      </c>
      <c r="M370">
        <v>7.0000000000000007E-2</v>
      </c>
      <c r="N370">
        <v>5.2</v>
      </c>
      <c r="O370">
        <v>0.37</v>
      </c>
      <c r="P370">
        <v>0.1300136072650771</v>
      </c>
      <c r="Q370">
        <v>3.0337496328230072E-3</v>
      </c>
      <c r="R370">
        <v>5.9633319916803817E-2</v>
      </c>
      <c r="S370">
        <v>7.0202462631528701E-3</v>
      </c>
      <c r="T370">
        <v>6.3274280518441786E-3</v>
      </c>
      <c r="U370">
        <v>1.2259744017394021E-3</v>
      </c>
      <c r="V370">
        <v>5.6149073892424503E-6</v>
      </c>
      <c r="W370">
        <v>2.782888262784178E-3</v>
      </c>
      <c r="X370">
        <v>10</v>
      </c>
      <c r="Y370">
        <v>3.1028899999999999</v>
      </c>
      <c r="Z370" t="s">
        <v>1525</v>
      </c>
    </row>
    <row r="371" spans="1:26">
      <c r="A371" t="s">
        <v>756</v>
      </c>
      <c r="B371" t="s">
        <v>755</v>
      </c>
      <c r="C371">
        <v>0.23</v>
      </c>
      <c r="D371">
        <v>0.25</v>
      </c>
      <c r="E371">
        <v>0.02</v>
      </c>
      <c r="F371">
        <v>1.1000000000000001</v>
      </c>
      <c r="G371">
        <v>1.0900000000000001</v>
      </c>
      <c r="H371">
        <v>1.06</v>
      </c>
      <c r="I371">
        <v>0.1</v>
      </c>
      <c r="J371">
        <v>1038.0999999999999</v>
      </c>
      <c r="K371">
        <v>4.9000000000000004</v>
      </c>
      <c r="L371">
        <v>0.18</v>
      </c>
      <c r="M371">
        <v>0.02</v>
      </c>
      <c r="N371">
        <v>36.4</v>
      </c>
      <c r="O371">
        <v>1.2</v>
      </c>
      <c r="P371">
        <v>2.0658861482063098</v>
      </c>
      <c r="Q371">
        <v>5.0992457584188799E-2</v>
      </c>
      <c r="R371">
        <v>1.8888183720475891</v>
      </c>
      <c r="S371">
        <v>0.1117034707090914</v>
      </c>
      <c r="T371">
        <v>6.22687375400304E-2</v>
      </c>
      <c r="U371">
        <v>7.0274350344887559E-3</v>
      </c>
      <c r="V371">
        <v>3.0931425031123219E-3</v>
      </c>
      <c r="W371">
        <v>9.2419247561961515E-2</v>
      </c>
      <c r="X371">
        <v>3.087671232876712</v>
      </c>
      <c r="Y371">
        <v>1.6</v>
      </c>
      <c r="Z371" t="s">
        <v>292</v>
      </c>
    </row>
    <row r="372" spans="1:26">
      <c r="A372" t="s">
        <v>758</v>
      </c>
      <c r="B372" t="s">
        <v>757</v>
      </c>
      <c r="C372">
        <v>-0.49</v>
      </c>
      <c r="D372">
        <v>-0.36</v>
      </c>
      <c r="E372">
        <v>0.02</v>
      </c>
      <c r="F372">
        <v>1.08</v>
      </c>
      <c r="G372">
        <v>1.23</v>
      </c>
      <c r="H372">
        <v>1.26</v>
      </c>
      <c r="I372">
        <v>0.09</v>
      </c>
      <c r="J372">
        <v>4885</v>
      </c>
      <c r="K372">
        <v>1600</v>
      </c>
      <c r="L372">
        <v>0.56999999999999995</v>
      </c>
      <c r="M372">
        <v>0.1</v>
      </c>
      <c r="N372">
        <v>48</v>
      </c>
      <c r="O372">
        <v>1</v>
      </c>
      <c r="P372">
        <v>5.7834775517063202</v>
      </c>
      <c r="Q372">
        <v>1.2709024722554121</v>
      </c>
      <c r="R372">
        <v>3.4650231481702991</v>
      </c>
      <c r="S372">
        <v>0.51302490126321487</v>
      </c>
      <c r="T372">
        <v>7.2187982253547875E-2</v>
      </c>
      <c r="U372">
        <v>0.2925586127176818</v>
      </c>
      <c r="V372">
        <v>0.37830344845257469</v>
      </c>
      <c r="W372">
        <v>0.171112254230632</v>
      </c>
      <c r="X372">
        <v>6</v>
      </c>
      <c r="Y372">
        <v>3.44</v>
      </c>
      <c r="Z372" t="s">
        <v>320</v>
      </c>
    </row>
    <row r="373" spans="1:26">
      <c r="A373" t="s">
        <v>760</v>
      </c>
      <c r="B373" t="s">
        <v>759</v>
      </c>
      <c r="C373">
        <v>0.3</v>
      </c>
      <c r="E373">
        <v>0.02</v>
      </c>
      <c r="F373">
        <v>1.1399999999999999</v>
      </c>
      <c r="I373">
        <v>0.1</v>
      </c>
      <c r="J373">
        <v>1606.3</v>
      </c>
      <c r="K373">
        <v>7.2</v>
      </c>
      <c r="L373">
        <v>0.25900000000000001</v>
      </c>
      <c r="M373">
        <v>1.7000000000000001E-2</v>
      </c>
      <c r="N373">
        <v>140.5</v>
      </c>
      <c r="O373">
        <v>2.1</v>
      </c>
      <c r="P373">
        <v>2.8458031149171852</v>
      </c>
      <c r="Q373">
        <v>6.4335998846517195E-2</v>
      </c>
      <c r="R373">
        <v>8.7790726548868196</v>
      </c>
      <c r="S373">
        <v>0.41703413428373248</v>
      </c>
      <c r="T373">
        <v>0.13121745605168911</v>
      </c>
      <c r="U373">
        <v>4.143366883884525E-2</v>
      </c>
      <c r="V373">
        <v>1.3116960948595151E-2</v>
      </c>
      <c r="W373">
        <v>0.39345983887447927</v>
      </c>
      <c r="X373">
        <v>9.9</v>
      </c>
      <c r="Y373">
        <v>5.306</v>
      </c>
      <c r="Z373" t="s">
        <v>761</v>
      </c>
    </row>
    <row r="374" spans="1:26">
      <c r="A374" t="s">
        <v>763</v>
      </c>
      <c r="B374" t="s">
        <v>762</v>
      </c>
      <c r="C374">
        <v>-7.0000000000000007E-2</v>
      </c>
      <c r="D374">
        <v>0.02</v>
      </c>
      <c r="E374">
        <v>0.02</v>
      </c>
      <c r="F374">
        <v>0.77</v>
      </c>
      <c r="G374">
        <v>0.79</v>
      </c>
      <c r="H374">
        <v>0.79</v>
      </c>
      <c r="I374">
        <v>0.05</v>
      </c>
      <c r="J374">
        <v>24.358699999999999</v>
      </c>
      <c r="K374">
        <v>2.2000000000000001E-3</v>
      </c>
      <c r="L374">
        <v>8.0000000000000002E-3</v>
      </c>
      <c r="M374">
        <v>1.4E-2</v>
      </c>
      <c r="N374">
        <v>51.9</v>
      </c>
      <c r="O374">
        <v>2.6</v>
      </c>
      <c r="P374">
        <v>0.15078826841905399</v>
      </c>
      <c r="Q374">
        <v>4.569380911621259E-3</v>
      </c>
      <c r="R374">
        <v>0.62074477914913173</v>
      </c>
      <c r="S374">
        <v>4.8827686182336349E-2</v>
      </c>
      <c r="T374">
        <v>3.1097040959301402E-2</v>
      </c>
      <c r="U374">
        <v>1.335537552370809E-3</v>
      </c>
      <c r="V374">
        <v>3.9079663870403613E-5</v>
      </c>
      <c r="W374">
        <v>3.7620895706007983E-2</v>
      </c>
      <c r="X374">
        <v>13.14739470958904</v>
      </c>
      <c r="Y374">
        <v>7.7</v>
      </c>
      <c r="Z374" t="s">
        <v>100</v>
      </c>
    </row>
    <row r="375" spans="1:26">
      <c r="A375" t="s">
        <v>765</v>
      </c>
      <c r="B375" t="s">
        <v>764</v>
      </c>
      <c r="C375">
        <v>-0.2</v>
      </c>
      <c r="E375">
        <v>0.02</v>
      </c>
      <c r="F375">
        <v>1.32</v>
      </c>
      <c r="I375">
        <v>0.11</v>
      </c>
      <c r="J375">
        <v>351.5</v>
      </c>
      <c r="K375">
        <v>6</v>
      </c>
      <c r="L375">
        <v>0.14899999999999999</v>
      </c>
      <c r="M375">
        <v>0.06</v>
      </c>
      <c r="N375">
        <v>49.3</v>
      </c>
      <c r="O375">
        <v>2.9</v>
      </c>
      <c r="P375">
        <v>1.122916920853622</v>
      </c>
      <c r="Q375">
        <v>1.016670665216093E-2</v>
      </c>
      <c r="R375">
        <v>2.2891790796565932</v>
      </c>
      <c r="S375">
        <v>0.14079102746646779</v>
      </c>
      <c r="T375">
        <v>0.13465759292097609</v>
      </c>
      <c r="U375">
        <v>1.3513563772138691E-2</v>
      </c>
      <c r="V375">
        <v>3.7542369069894651E-3</v>
      </c>
      <c r="W375">
        <v>3.863593383386655E-2</v>
      </c>
      <c r="X375">
        <v>5.05</v>
      </c>
      <c r="Y375">
        <v>10.5</v>
      </c>
      <c r="Z375" t="s">
        <v>25</v>
      </c>
    </row>
    <row r="376" spans="1:26">
      <c r="A376" t="s">
        <v>767</v>
      </c>
      <c r="B376" t="s">
        <v>766</v>
      </c>
      <c r="C376">
        <v>7.0000000000000007E-2</v>
      </c>
      <c r="E376">
        <v>0.01</v>
      </c>
      <c r="F376">
        <v>1.0900000000000001</v>
      </c>
      <c r="I376">
        <v>0.09</v>
      </c>
      <c r="J376">
        <v>18.201630000000002</v>
      </c>
      <c r="K376">
        <v>4.0000000000000002E-4</v>
      </c>
      <c r="L376">
        <v>1.4E-2</v>
      </c>
      <c r="M376">
        <v>4.4000000000000003E-3</v>
      </c>
      <c r="N376">
        <v>271.5</v>
      </c>
      <c r="O376">
        <v>1.5</v>
      </c>
      <c r="P376">
        <v>0.1381365596557115</v>
      </c>
      <c r="Q376">
        <v>3.4751341364618049E-3</v>
      </c>
      <c r="R376">
        <v>3.6518267950869769</v>
      </c>
      <c r="S376">
        <v>0.1848442491695137</v>
      </c>
      <c r="T376">
        <v>2.017583864688938E-2</v>
      </c>
      <c r="U376">
        <v>2.2178115900160149E-4</v>
      </c>
      <c r="V376">
        <v>2.6082585403767811E-5</v>
      </c>
      <c r="W376">
        <v>0.18373971296035099</v>
      </c>
      <c r="Y376">
        <v>16</v>
      </c>
      <c r="Z376" t="s">
        <v>1525</v>
      </c>
    </row>
    <row r="377" spans="1:26">
      <c r="A377" t="s">
        <v>769</v>
      </c>
      <c r="B377" t="s">
        <v>768</v>
      </c>
      <c r="C377">
        <v>0.23</v>
      </c>
      <c r="D377">
        <v>0.35</v>
      </c>
      <c r="E377">
        <v>0.02</v>
      </c>
      <c r="F377">
        <v>1.1299999999999999</v>
      </c>
      <c r="G377">
        <v>1.21</v>
      </c>
      <c r="H377">
        <v>1.21</v>
      </c>
      <c r="I377">
        <v>0.1</v>
      </c>
      <c r="J377">
        <v>1316.24</v>
      </c>
      <c r="K377">
        <v>21</v>
      </c>
      <c r="L377">
        <v>0.21</v>
      </c>
      <c r="M377">
        <v>3.7999999999999999E-2</v>
      </c>
      <c r="N377">
        <v>49.7</v>
      </c>
      <c r="O377">
        <v>2</v>
      </c>
      <c r="P377">
        <v>2.52540120431232</v>
      </c>
      <c r="Q377">
        <v>6.4884768539906532E-2</v>
      </c>
      <c r="R377">
        <v>2.8737109294202869</v>
      </c>
      <c r="S377">
        <v>0.18075433763410681</v>
      </c>
      <c r="T377">
        <v>0.1156422909223456</v>
      </c>
      <c r="U377">
        <v>2.6263092070700669E-2</v>
      </c>
      <c r="V377">
        <v>1.4597951020277221E-2</v>
      </c>
      <c r="W377">
        <v>0.13563237424992511</v>
      </c>
      <c r="X377">
        <v>3.7369863013698632</v>
      </c>
      <c r="Y377">
        <v>8.4</v>
      </c>
      <c r="Z377" t="s">
        <v>292</v>
      </c>
    </row>
    <row r="378" spans="1:26">
      <c r="A378" t="s">
        <v>771</v>
      </c>
      <c r="B378" t="s">
        <v>770</v>
      </c>
      <c r="C378">
        <v>0.23</v>
      </c>
      <c r="D378">
        <v>0.22</v>
      </c>
      <c r="E378">
        <v>0.02</v>
      </c>
      <c r="F378">
        <v>1.28</v>
      </c>
      <c r="G378">
        <v>1.32</v>
      </c>
      <c r="H378">
        <v>1.25</v>
      </c>
      <c r="I378">
        <v>0.13</v>
      </c>
      <c r="J378">
        <v>3638</v>
      </c>
      <c r="K378">
        <v>208.5</v>
      </c>
      <c r="L378">
        <v>0.66</v>
      </c>
      <c r="M378">
        <v>0.13500000000000001</v>
      </c>
      <c r="N378">
        <v>104</v>
      </c>
      <c r="O378">
        <v>88</v>
      </c>
      <c r="P378">
        <v>5.028632255002714</v>
      </c>
      <c r="Q378">
        <v>0.22540127542351179</v>
      </c>
      <c r="R378">
        <v>6.9683701074901068</v>
      </c>
      <c r="S378">
        <v>6.0084181609866532</v>
      </c>
      <c r="T378">
        <v>5.8963131678762446</v>
      </c>
      <c r="U378">
        <v>1.100074019449625</v>
      </c>
      <c r="V378">
        <v>0.13312306829867029</v>
      </c>
      <c r="W378">
        <v>0.32664234878859882</v>
      </c>
      <c r="X378">
        <v>13.424657534246579</v>
      </c>
      <c r="Y378">
        <v>9.4</v>
      </c>
      <c r="Z378" t="s">
        <v>115</v>
      </c>
    </row>
    <row r="379" spans="1:26">
      <c r="A379" t="s">
        <v>773</v>
      </c>
      <c r="B379" t="s">
        <v>772</v>
      </c>
      <c r="C379">
        <v>0.27</v>
      </c>
      <c r="D379">
        <v>-0.06</v>
      </c>
      <c r="E379">
        <v>0.04</v>
      </c>
      <c r="F379">
        <v>1.26</v>
      </c>
      <c r="G379">
        <v>1.17</v>
      </c>
      <c r="H379">
        <v>1.19</v>
      </c>
      <c r="I379">
        <v>0.12</v>
      </c>
      <c r="J379">
        <v>1326</v>
      </c>
      <c r="K379">
        <v>3.7</v>
      </c>
      <c r="L379">
        <v>0.48</v>
      </c>
      <c r="M379">
        <v>0.02</v>
      </c>
      <c r="N379">
        <v>53.9</v>
      </c>
      <c r="O379">
        <v>3.7</v>
      </c>
      <c r="P379">
        <v>2.5614253598009902</v>
      </c>
      <c r="Q379">
        <v>5.7514918712836052E-2</v>
      </c>
      <c r="R379">
        <v>2.9862204401772439</v>
      </c>
      <c r="S379">
        <v>0.26572941754566198</v>
      </c>
      <c r="T379">
        <v>0.2049910135186605</v>
      </c>
      <c r="U379">
        <v>0.1117504530627659</v>
      </c>
      <c r="V379">
        <v>1.120112693239776E-2</v>
      </c>
      <c r="W379">
        <v>0.12640086519268759</v>
      </c>
      <c r="X379">
        <v>10.356164383561641</v>
      </c>
      <c r="Y379">
        <v>14.7</v>
      </c>
      <c r="Z379" t="s">
        <v>1525</v>
      </c>
    </row>
    <row r="380" spans="1:26">
      <c r="A380" t="s">
        <v>775</v>
      </c>
      <c r="B380" t="s">
        <v>774</v>
      </c>
      <c r="C380">
        <v>-0.16</v>
      </c>
      <c r="D380">
        <v>-0.21</v>
      </c>
      <c r="E380">
        <v>0.03</v>
      </c>
      <c r="F380">
        <v>1.06</v>
      </c>
      <c r="G380">
        <v>1.1100000000000001</v>
      </c>
      <c r="H380">
        <v>1.0900000000000001</v>
      </c>
      <c r="I380">
        <v>0.09</v>
      </c>
      <c r="J380">
        <v>1035.7</v>
      </c>
      <c r="K380">
        <v>13</v>
      </c>
      <c r="L380">
        <v>0.22</v>
      </c>
      <c r="M380">
        <v>7.0000000000000007E-2</v>
      </c>
      <c r="N380">
        <v>15.5</v>
      </c>
      <c r="O380">
        <v>1</v>
      </c>
      <c r="P380">
        <v>2.0876301273385529</v>
      </c>
      <c r="Q380">
        <v>4.6512574395895283E-2</v>
      </c>
      <c r="R380">
        <v>0.81639316203135981</v>
      </c>
      <c r="S380">
        <v>6.400883798392136E-2</v>
      </c>
      <c r="T380">
        <v>5.2670526582668367E-2</v>
      </c>
      <c r="U380">
        <v>1.321191119722882E-2</v>
      </c>
      <c r="V380">
        <v>3.4157610332489082E-3</v>
      </c>
      <c r="W380">
        <v>3.3715351824303963E-2</v>
      </c>
      <c r="X380">
        <v>10.75068493150685</v>
      </c>
      <c r="Y380">
        <v>8</v>
      </c>
      <c r="Z380" t="s">
        <v>28</v>
      </c>
    </row>
    <row r="381" spans="1:26">
      <c r="A381" t="s">
        <v>777</v>
      </c>
      <c r="B381" t="s">
        <v>776</v>
      </c>
      <c r="C381">
        <v>0.24</v>
      </c>
      <c r="D381">
        <v>0.2</v>
      </c>
      <c r="E381">
        <v>0.03</v>
      </c>
      <c r="F381">
        <v>1.22</v>
      </c>
      <c r="G381">
        <v>1.32</v>
      </c>
      <c r="H381">
        <v>1.23</v>
      </c>
      <c r="I381">
        <v>0.12</v>
      </c>
      <c r="J381">
        <v>535.70000000000005</v>
      </c>
      <c r="K381">
        <v>3.1</v>
      </c>
      <c r="L381">
        <v>0.3</v>
      </c>
      <c r="M381">
        <v>0.04</v>
      </c>
      <c r="N381">
        <v>29.3</v>
      </c>
      <c r="O381">
        <v>2.1</v>
      </c>
      <c r="P381">
        <v>1.2544347029563341</v>
      </c>
      <c r="Q381">
        <v>2.7813627393054999E-2</v>
      </c>
      <c r="R381">
        <v>1.223273766694569</v>
      </c>
      <c r="S381">
        <v>0.1030549760946064</v>
      </c>
      <c r="T381">
        <v>8.767491160609539E-2</v>
      </c>
      <c r="U381">
        <v>4.9023415886145904E-3</v>
      </c>
      <c r="V381">
        <v>1.4868907503079989E-3</v>
      </c>
      <c r="W381">
        <v>5.3918402939705533E-2</v>
      </c>
      <c r="X381">
        <v>9.2246575342465746</v>
      </c>
      <c r="Y381">
        <v>14</v>
      </c>
      <c r="Z381" t="s">
        <v>292</v>
      </c>
    </row>
    <row r="382" spans="1:26">
      <c r="A382" t="s">
        <v>779</v>
      </c>
      <c r="B382" t="s">
        <v>778</v>
      </c>
      <c r="C382">
        <v>0.04</v>
      </c>
      <c r="D382">
        <v>7.0000000000000007E-2</v>
      </c>
      <c r="E382">
        <v>0.02</v>
      </c>
      <c r="F382">
        <v>0.91</v>
      </c>
      <c r="G382">
        <v>0.94</v>
      </c>
      <c r="H382">
        <v>0.9</v>
      </c>
      <c r="I382">
        <v>0.06</v>
      </c>
      <c r="J382">
        <v>11.849</v>
      </c>
      <c r="K382">
        <v>2.8E-3</v>
      </c>
      <c r="L382">
        <v>0.4</v>
      </c>
      <c r="M382">
        <v>0.08</v>
      </c>
      <c r="N382">
        <v>4.03</v>
      </c>
      <c r="O382">
        <v>0.33</v>
      </c>
      <c r="P382">
        <v>9.8614252580451547E-2</v>
      </c>
      <c r="Q382">
        <v>2.5286253645561731E-3</v>
      </c>
      <c r="R382">
        <v>3.8896423771233923E-2</v>
      </c>
      <c r="S382">
        <v>4.0396883637994789E-3</v>
      </c>
      <c r="T382">
        <v>3.1850669589347882E-3</v>
      </c>
      <c r="U382">
        <v>1.4817685246184349E-3</v>
      </c>
      <c r="V382">
        <v>3.2826756495260299E-6</v>
      </c>
      <c r="W382">
        <v>1.994688398524817E-3</v>
      </c>
      <c r="X382">
        <v>7.5890410958904111</v>
      </c>
      <c r="Y382">
        <v>1.56</v>
      </c>
      <c r="Z382" t="s">
        <v>292</v>
      </c>
    </row>
    <row r="383" spans="1:26">
      <c r="A383" t="s">
        <v>779</v>
      </c>
      <c r="B383" t="s">
        <v>780</v>
      </c>
      <c r="C383">
        <v>0.04</v>
      </c>
      <c r="D383">
        <v>7.0000000000000007E-2</v>
      </c>
      <c r="E383">
        <v>0.02</v>
      </c>
      <c r="F383">
        <v>0.91</v>
      </c>
      <c r="G383">
        <v>0.94</v>
      </c>
      <c r="H383">
        <v>0.9</v>
      </c>
      <c r="I383">
        <v>0.06</v>
      </c>
      <c r="J383">
        <v>33.823</v>
      </c>
      <c r="K383">
        <v>6.54E-2</v>
      </c>
      <c r="L383">
        <v>0.16</v>
      </c>
      <c r="M383">
        <v>0.09</v>
      </c>
      <c r="N383">
        <v>2.95</v>
      </c>
      <c r="O383">
        <v>0.28000000000000003</v>
      </c>
      <c r="P383">
        <v>0.1984388210649197</v>
      </c>
      <c r="Q383">
        <v>5.0945225112385677E-3</v>
      </c>
      <c r="R383">
        <v>4.3500987209965723E-2</v>
      </c>
      <c r="S383">
        <v>4.7369286457195816E-3</v>
      </c>
      <c r="T383">
        <v>4.1289072606069156E-3</v>
      </c>
      <c r="U383">
        <v>6.4287173216698095E-4</v>
      </c>
      <c r="V383">
        <v>2.7866285945931979E-5</v>
      </c>
      <c r="W383">
        <v>2.2308198569213188E-3</v>
      </c>
      <c r="X383">
        <v>7.5890410958904111</v>
      </c>
      <c r="Y383">
        <v>1.56</v>
      </c>
      <c r="Z383" t="s">
        <v>292</v>
      </c>
    </row>
    <row r="384" spans="1:26">
      <c r="A384" t="s">
        <v>782</v>
      </c>
      <c r="B384" t="s">
        <v>781</v>
      </c>
      <c r="C384">
        <v>-0.2</v>
      </c>
      <c r="E384">
        <v>0.03</v>
      </c>
      <c r="F384">
        <v>1.34</v>
      </c>
      <c r="I384">
        <v>0.11</v>
      </c>
      <c r="J384">
        <v>613.79999999999995</v>
      </c>
      <c r="K384">
        <v>1.35</v>
      </c>
      <c r="L384">
        <v>0.04</v>
      </c>
      <c r="M384">
        <v>0.03</v>
      </c>
      <c r="N384">
        <v>34.5</v>
      </c>
      <c r="O384">
        <v>2.1</v>
      </c>
      <c r="P384">
        <v>1.6435738792864281</v>
      </c>
      <c r="Q384">
        <v>2.454538137353585E-2</v>
      </c>
      <c r="R384">
        <v>1.9466607247642751</v>
      </c>
      <c r="S384">
        <v>0.1318940110253437</v>
      </c>
      <c r="T384">
        <v>0.1184923919421733</v>
      </c>
      <c r="U384">
        <v>2.3397364480339852E-3</v>
      </c>
      <c r="V384">
        <v>1.42717061932865E-3</v>
      </c>
      <c r="W384">
        <v>5.7862526850742793E-2</v>
      </c>
      <c r="X384">
        <v>5.7534246575342456</v>
      </c>
      <c r="Y384">
        <v>6.8</v>
      </c>
      <c r="Z384" t="s">
        <v>25</v>
      </c>
    </row>
    <row r="385" spans="1:26">
      <c r="A385" t="s">
        <v>782</v>
      </c>
      <c r="B385" t="s">
        <v>783</v>
      </c>
      <c r="C385">
        <v>-0.2</v>
      </c>
      <c r="E385">
        <v>0.03</v>
      </c>
      <c r="F385">
        <v>1.34</v>
      </c>
      <c r="I385">
        <v>0.11</v>
      </c>
      <c r="J385">
        <v>825</v>
      </c>
      <c r="K385">
        <v>4.0999999999999996</v>
      </c>
      <c r="L385">
        <v>0.18099999999999999</v>
      </c>
      <c r="M385">
        <v>2.0500000000000001E-2</v>
      </c>
      <c r="N385">
        <v>15.42</v>
      </c>
      <c r="O385">
        <v>3.23</v>
      </c>
      <c r="P385">
        <v>2.0017381836731172</v>
      </c>
      <c r="Q385">
        <v>3.0480087919694209E-2</v>
      </c>
      <c r="R385">
        <v>0.9451030841897069</v>
      </c>
      <c r="S385">
        <v>0.20008986601705489</v>
      </c>
      <c r="T385">
        <v>0.19796906367916689</v>
      </c>
      <c r="U385">
        <v>7.251165418031961E-3</v>
      </c>
      <c r="V385">
        <v>1.56562531118295E-3</v>
      </c>
      <c r="W385">
        <v>2.8092236048101689E-2</v>
      </c>
      <c r="X385">
        <v>5.7534246575342456</v>
      </c>
      <c r="Y385">
        <v>6.8</v>
      </c>
      <c r="Z385" t="s">
        <v>25</v>
      </c>
    </row>
    <row r="386" spans="1:26">
      <c r="A386" t="s">
        <v>785</v>
      </c>
      <c r="B386" t="s">
        <v>784</v>
      </c>
      <c r="J386">
        <v>255.87</v>
      </c>
      <c r="K386">
        <v>0.06</v>
      </c>
      <c r="L386">
        <v>0.435</v>
      </c>
      <c r="M386">
        <v>1E-3</v>
      </c>
      <c r="N386">
        <v>564.75</v>
      </c>
      <c r="O386">
        <v>1.34</v>
      </c>
      <c r="P386">
        <v>0.82676791933053706</v>
      </c>
      <c r="Q386">
        <v>1.2924812120694679E-4</v>
      </c>
      <c r="R386">
        <v>17.43097124847603</v>
      </c>
      <c r="S386">
        <v>4.2425069018039899E-2</v>
      </c>
      <c r="T386">
        <v>4.135901101896039E-2</v>
      </c>
      <c r="U386">
        <v>9.3521291271771723E-3</v>
      </c>
      <c r="V386">
        <v>1.362486516471336E-3</v>
      </c>
      <c r="W386">
        <v>0</v>
      </c>
      <c r="X386">
        <v>4.9315068493150687</v>
      </c>
      <c r="Y386">
        <v>9.65</v>
      </c>
      <c r="Z386" t="s">
        <v>786</v>
      </c>
    </row>
    <row r="387" spans="1:26">
      <c r="A387" t="s">
        <v>785</v>
      </c>
      <c r="B387" t="s">
        <v>787</v>
      </c>
      <c r="J387">
        <v>1383.4</v>
      </c>
      <c r="K387">
        <v>18.399999999999999</v>
      </c>
      <c r="L387">
        <v>0.26700000000000002</v>
      </c>
      <c r="M387">
        <v>2.1000000000000001E-2</v>
      </c>
      <c r="N387">
        <v>42.01</v>
      </c>
      <c r="O387">
        <v>1.5</v>
      </c>
      <c r="P387">
        <v>2.5468452146424259</v>
      </c>
      <c r="Q387">
        <v>2.258298489201515E-2</v>
      </c>
      <c r="R387">
        <v>2.4356653407682241</v>
      </c>
      <c r="S387">
        <v>8.8860380580107409E-2</v>
      </c>
      <c r="T387">
        <v>8.6967341374728308E-2</v>
      </c>
      <c r="U387">
        <v>1.4705086475434691E-2</v>
      </c>
      <c r="V387">
        <v>1.0798574109714069E-2</v>
      </c>
      <c r="W387">
        <v>0</v>
      </c>
      <c r="X387">
        <v>4.9315068493150687</v>
      </c>
      <c r="Y387">
        <v>9.65</v>
      </c>
      <c r="Z387" t="s">
        <v>786</v>
      </c>
    </row>
    <row r="388" spans="1:26">
      <c r="A388" t="s">
        <v>789</v>
      </c>
      <c r="B388" t="s">
        <v>788</v>
      </c>
      <c r="C388">
        <v>0.17</v>
      </c>
      <c r="D388">
        <v>-0.02</v>
      </c>
      <c r="E388">
        <v>0.1</v>
      </c>
      <c r="F388">
        <v>1.1399999999999999</v>
      </c>
      <c r="G388">
        <v>1.1100000000000001</v>
      </c>
      <c r="H388">
        <v>1.1100000000000001</v>
      </c>
      <c r="I388">
        <v>0.13</v>
      </c>
      <c r="J388">
        <v>500</v>
      </c>
      <c r="K388">
        <v>6</v>
      </c>
      <c r="L388">
        <v>0.23</v>
      </c>
      <c r="M388">
        <v>0.1</v>
      </c>
      <c r="N388">
        <v>27</v>
      </c>
      <c r="O388">
        <v>0.16</v>
      </c>
      <c r="P388">
        <v>1.2847271666550819</v>
      </c>
      <c r="Q388">
        <v>3.9266503800620127E-2</v>
      </c>
      <c r="R388">
        <v>1.11296319346544</v>
      </c>
      <c r="S388">
        <v>7.1451137564706446E-2</v>
      </c>
      <c r="T388">
        <v>6.5953374427581623E-3</v>
      </c>
      <c r="U388">
        <v>2.7027930999583061E-2</v>
      </c>
      <c r="V388">
        <v>4.4518527738617664E-3</v>
      </c>
      <c r="W388">
        <v>6.566154533719408E-2</v>
      </c>
      <c r="X388">
        <v>2.668493150684931</v>
      </c>
      <c r="Y388">
        <v>12.4</v>
      </c>
      <c r="Z388" t="s">
        <v>33</v>
      </c>
    </row>
    <row r="389" spans="1:26">
      <c r="A389" t="s">
        <v>791</v>
      </c>
      <c r="B389" t="s">
        <v>790</v>
      </c>
      <c r="C389">
        <v>0.33</v>
      </c>
      <c r="D389">
        <v>0.37</v>
      </c>
      <c r="E389">
        <v>0.02</v>
      </c>
      <c r="F389">
        <v>1.1499999999999999</v>
      </c>
      <c r="G389">
        <v>1.25</v>
      </c>
      <c r="H389">
        <v>1.23</v>
      </c>
      <c r="I389">
        <v>0.1</v>
      </c>
      <c r="J389">
        <v>1120</v>
      </c>
      <c r="K389">
        <v>23</v>
      </c>
      <c r="L389">
        <v>0.67</v>
      </c>
      <c r="M389">
        <v>0.1</v>
      </c>
      <c r="N389">
        <v>153</v>
      </c>
      <c r="O389">
        <v>22</v>
      </c>
      <c r="P389">
        <v>2.2058961155276782</v>
      </c>
      <c r="Q389">
        <v>5.9787763171125052E-2</v>
      </c>
      <c r="R389">
        <v>5.9630070208525963</v>
      </c>
      <c r="S389">
        <v>0.98776285982143397</v>
      </c>
      <c r="T389">
        <v>0.85742584613566752</v>
      </c>
      <c r="U389">
        <v>0.40125477145075311</v>
      </c>
      <c r="V389">
        <v>4.0818202821312453E-2</v>
      </c>
      <c r="W389">
        <v>0.27897108869485843</v>
      </c>
      <c r="X389">
        <v>7</v>
      </c>
      <c r="Y389">
        <v>11</v>
      </c>
      <c r="Z389" t="s">
        <v>1525</v>
      </c>
    </row>
    <row r="390" spans="1:26">
      <c r="A390" t="s">
        <v>793</v>
      </c>
      <c r="B390" t="s">
        <v>792</v>
      </c>
      <c r="C390">
        <v>0.18</v>
      </c>
      <c r="D390">
        <v>0.19</v>
      </c>
      <c r="E390">
        <v>0.02</v>
      </c>
      <c r="F390">
        <v>1.05</v>
      </c>
      <c r="G390">
        <v>1.02</v>
      </c>
      <c r="H390">
        <v>0.98</v>
      </c>
      <c r="I390">
        <v>0.09</v>
      </c>
      <c r="J390">
        <v>2024.1</v>
      </c>
      <c r="K390">
        <v>3.1</v>
      </c>
      <c r="L390">
        <v>9.4600000000000004E-2</v>
      </c>
      <c r="M390">
        <v>3.2000000000000002E-3</v>
      </c>
      <c r="N390">
        <v>68.45</v>
      </c>
      <c r="O390">
        <v>0.3</v>
      </c>
      <c r="P390">
        <v>3.0645386417040492</v>
      </c>
      <c r="Q390">
        <v>7.3721978145621717E-2</v>
      </c>
      <c r="R390">
        <v>3.4813399881066101</v>
      </c>
      <c r="S390">
        <v>0.24361312486172149</v>
      </c>
      <c r="T390">
        <v>0.18322842042666371</v>
      </c>
      <c r="U390">
        <v>3.3817260997340108E-2</v>
      </c>
      <c r="V390">
        <v>1.510919564999485E-2</v>
      </c>
      <c r="W390">
        <v>0.15621397382529659</v>
      </c>
      <c r="X390">
        <v>8.2356164383561641</v>
      </c>
      <c r="Y390">
        <v>7.8</v>
      </c>
      <c r="Z390" t="s">
        <v>292</v>
      </c>
    </row>
    <row r="391" spans="1:26">
      <c r="A391" t="s">
        <v>793</v>
      </c>
      <c r="B391" t="s">
        <v>794</v>
      </c>
      <c r="C391">
        <v>0.18</v>
      </c>
      <c r="D391">
        <v>0.19</v>
      </c>
      <c r="E391">
        <v>0.02</v>
      </c>
      <c r="F391">
        <v>1.05</v>
      </c>
      <c r="G391">
        <v>1.02</v>
      </c>
      <c r="H391">
        <v>0.98</v>
      </c>
      <c r="I391">
        <v>0.09</v>
      </c>
      <c r="J391">
        <v>34.905000000000001</v>
      </c>
      <c r="K391">
        <v>1.2E-2</v>
      </c>
      <c r="L391">
        <v>0.155</v>
      </c>
      <c r="M391">
        <v>7.0999999999999994E-2</v>
      </c>
      <c r="N391">
        <v>3.42</v>
      </c>
      <c r="O391">
        <v>0.22</v>
      </c>
      <c r="P391">
        <v>0.21174284466432519</v>
      </c>
      <c r="Q391">
        <v>4.7532630526567737E-3</v>
      </c>
      <c r="R391">
        <v>5.4621892074831029E-2</v>
      </c>
      <c r="S391">
        <v>6.2547532615702664E-3</v>
      </c>
      <c r="T391">
        <v>5.6897804244615659E-3</v>
      </c>
      <c r="U391">
        <v>8.6058588069705996E-4</v>
      </c>
      <c r="V391">
        <v>2.036201637291898E-5</v>
      </c>
      <c r="W391">
        <v>2.4509823366911359E-3</v>
      </c>
      <c r="X391">
        <v>4.2383561643835614</v>
      </c>
      <c r="Y391">
        <v>1.08</v>
      </c>
      <c r="Z391" t="s">
        <v>292</v>
      </c>
    </row>
    <row r="392" spans="1:26">
      <c r="A392" t="s">
        <v>793</v>
      </c>
      <c r="B392" t="s">
        <v>795</v>
      </c>
      <c r="C392">
        <v>0.18</v>
      </c>
      <c r="D392">
        <v>0.19</v>
      </c>
      <c r="E392">
        <v>0.02</v>
      </c>
      <c r="F392">
        <v>1.05</v>
      </c>
      <c r="G392">
        <v>1.02</v>
      </c>
      <c r="H392">
        <v>0.98</v>
      </c>
      <c r="I392">
        <v>0.09</v>
      </c>
      <c r="J392">
        <v>2831.6</v>
      </c>
      <c r="K392">
        <v>150</v>
      </c>
      <c r="L392">
        <v>0.28000000000000003</v>
      </c>
      <c r="M392">
        <v>0.09</v>
      </c>
      <c r="N392">
        <v>23.7</v>
      </c>
      <c r="O392">
        <v>4</v>
      </c>
      <c r="P392">
        <v>3.9704263025512718</v>
      </c>
      <c r="Q392">
        <v>0.1661218846244491</v>
      </c>
      <c r="R392">
        <v>1.625284008850193</v>
      </c>
      <c r="S392">
        <v>0.28872667099001231</v>
      </c>
      <c r="T392">
        <v>0.27430953735868241</v>
      </c>
      <c r="U392">
        <v>4.444135961699746E-2</v>
      </c>
      <c r="V392">
        <v>2.8699039568621871E-2</v>
      </c>
      <c r="W392">
        <v>7.2929410653534296E-2</v>
      </c>
      <c r="X392">
        <v>8.2356164383561641</v>
      </c>
      <c r="Y392">
        <v>7.8</v>
      </c>
      <c r="Z392" t="s">
        <v>292</v>
      </c>
    </row>
    <row r="393" spans="1:26">
      <c r="A393" t="s">
        <v>797</v>
      </c>
      <c r="B393" t="s">
        <v>796</v>
      </c>
      <c r="C393">
        <v>-0.2</v>
      </c>
      <c r="E393">
        <v>0.02</v>
      </c>
      <c r="F393">
        <v>0.76</v>
      </c>
      <c r="I393">
        <v>0.04</v>
      </c>
      <c r="J393">
        <v>1733</v>
      </c>
      <c r="K393">
        <v>74</v>
      </c>
      <c r="L393">
        <v>0.37</v>
      </c>
      <c r="M393">
        <v>0.08</v>
      </c>
      <c r="N393">
        <v>5.94</v>
      </c>
      <c r="O393">
        <v>0.71</v>
      </c>
      <c r="P393">
        <v>2.5779530060779119</v>
      </c>
      <c r="Q393">
        <v>9.9939880213720869E-2</v>
      </c>
      <c r="R393">
        <v>0.27154120543428178</v>
      </c>
      <c r="S393">
        <v>3.6869569060438263E-2</v>
      </c>
      <c r="T393">
        <v>3.2456945430696979E-2</v>
      </c>
      <c r="U393">
        <v>9.3125010785016105E-3</v>
      </c>
      <c r="V393">
        <v>3.8649834972373279E-3</v>
      </c>
      <c r="W393">
        <v>1.4291642391277989E-2</v>
      </c>
      <c r="X393">
        <v>5.9726027397260273</v>
      </c>
      <c r="Y393">
        <v>1.31</v>
      </c>
      <c r="Z393" t="s">
        <v>100</v>
      </c>
    </row>
    <row r="394" spans="1:26">
      <c r="A394" t="s">
        <v>799</v>
      </c>
      <c r="B394" t="s">
        <v>798</v>
      </c>
      <c r="C394">
        <v>0.21</v>
      </c>
      <c r="D394">
        <v>0.24</v>
      </c>
      <c r="E394">
        <v>0.02</v>
      </c>
      <c r="F394">
        <v>1.24</v>
      </c>
      <c r="G394">
        <v>1.37</v>
      </c>
      <c r="H394">
        <v>1.37</v>
      </c>
      <c r="I394">
        <v>0.12</v>
      </c>
      <c r="J394">
        <v>279.8</v>
      </c>
      <c r="K394">
        <v>0.1</v>
      </c>
      <c r="L394">
        <v>0.27</v>
      </c>
      <c r="M394">
        <v>7.0000000000000007E-2</v>
      </c>
      <c r="N394">
        <v>42</v>
      </c>
      <c r="O394">
        <v>3</v>
      </c>
      <c r="P394">
        <v>0.89986451336561113</v>
      </c>
      <c r="Q394">
        <v>1.935311272425129E-2</v>
      </c>
      <c r="R394">
        <v>1.501711236333324</v>
      </c>
      <c r="S394">
        <v>0.1288987520142561</v>
      </c>
      <c r="T394">
        <v>0.10726508830952319</v>
      </c>
      <c r="U394">
        <v>3.0614111063207671E-2</v>
      </c>
      <c r="V394">
        <v>1.789029349932481E-4</v>
      </c>
      <c r="W394">
        <v>6.4589730594981701E-2</v>
      </c>
      <c r="X394">
        <v>3.3123287671232871</v>
      </c>
      <c r="Y394">
        <v>8.67</v>
      </c>
      <c r="Z394" t="s">
        <v>115</v>
      </c>
    </row>
    <row r="395" spans="1:26">
      <c r="A395" t="s">
        <v>801</v>
      </c>
      <c r="B395" t="s">
        <v>800</v>
      </c>
      <c r="C395">
        <v>0.1</v>
      </c>
      <c r="E395">
        <v>0.03</v>
      </c>
      <c r="F395">
        <v>1.48</v>
      </c>
      <c r="I395">
        <v>0.21</v>
      </c>
      <c r="J395">
        <v>610</v>
      </c>
      <c r="K395">
        <v>13</v>
      </c>
      <c r="L395">
        <v>0.22900000000000001</v>
      </c>
      <c r="M395">
        <v>5.8000000000000003E-2</v>
      </c>
      <c r="N395">
        <v>40.700000000000003</v>
      </c>
      <c r="O395">
        <v>1.9</v>
      </c>
      <c r="P395">
        <v>1.5369949166205989</v>
      </c>
      <c r="Q395">
        <v>5.2090362914000397E-2</v>
      </c>
      <c r="R395">
        <v>1.9687015148214611</v>
      </c>
      <c r="S395">
        <v>0.15518103658060789</v>
      </c>
      <c r="T395">
        <v>9.1904984721394981E-2</v>
      </c>
      <c r="U395">
        <v>2.7595425213478679E-2</v>
      </c>
      <c r="V395">
        <v>1.398531130747486E-2</v>
      </c>
      <c r="W395">
        <v>0.1211508624505514</v>
      </c>
      <c r="X395">
        <v>2.397260273972603</v>
      </c>
      <c r="Y395">
        <v>4.8</v>
      </c>
      <c r="Z395" t="s">
        <v>25</v>
      </c>
    </row>
    <row r="396" spans="1:26">
      <c r="A396" t="s">
        <v>803</v>
      </c>
      <c r="B396" t="s">
        <v>802</v>
      </c>
      <c r="C396">
        <v>-0.11</v>
      </c>
      <c r="D396">
        <v>0.01</v>
      </c>
      <c r="E396">
        <v>0.02</v>
      </c>
      <c r="F396">
        <v>0.83</v>
      </c>
      <c r="G396">
        <v>0.88</v>
      </c>
      <c r="H396">
        <v>0.85</v>
      </c>
      <c r="I396">
        <v>0.05</v>
      </c>
      <c r="J396">
        <v>29.15</v>
      </c>
      <c r="K396">
        <v>2.01E-2</v>
      </c>
      <c r="L396">
        <v>0.11</v>
      </c>
      <c r="M396">
        <v>0.06</v>
      </c>
      <c r="N396">
        <v>3.03</v>
      </c>
      <c r="O396">
        <v>0.26</v>
      </c>
      <c r="P396">
        <v>0.1742835886617102</v>
      </c>
      <c r="Q396">
        <v>4.2003610929255888E-3</v>
      </c>
      <c r="R396">
        <v>4.0266219662459642E-2</v>
      </c>
      <c r="S396">
        <v>3.9719603343258501E-3</v>
      </c>
      <c r="T396">
        <v>3.455187165755613E-3</v>
      </c>
      <c r="U396">
        <v>2.6901209613547291E-4</v>
      </c>
      <c r="V396">
        <v>9.2089696197735091E-6</v>
      </c>
      <c r="W396">
        <v>1.9405407066245611E-3</v>
      </c>
      <c r="X396">
        <v>7.2520547945205482</v>
      </c>
      <c r="Y396">
        <v>1.1200000000000001</v>
      </c>
      <c r="Z396" t="s">
        <v>292</v>
      </c>
    </row>
    <row r="397" spans="1:26">
      <c r="A397" t="s">
        <v>803</v>
      </c>
      <c r="B397" t="s">
        <v>804</v>
      </c>
      <c r="C397">
        <v>-0.11</v>
      </c>
      <c r="D397">
        <v>0.01</v>
      </c>
      <c r="E397">
        <v>0.02</v>
      </c>
      <c r="F397">
        <v>0.83</v>
      </c>
      <c r="G397">
        <v>0.88</v>
      </c>
      <c r="H397">
        <v>0.85</v>
      </c>
      <c r="I397">
        <v>0.05</v>
      </c>
      <c r="J397">
        <v>85.131</v>
      </c>
      <c r="K397">
        <v>0.11609999999999999</v>
      </c>
      <c r="L397">
        <v>0.28000000000000003</v>
      </c>
      <c r="M397">
        <v>0.09</v>
      </c>
      <c r="N397">
        <v>2.88</v>
      </c>
      <c r="O397">
        <v>0.23</v>
      </c>
      <c r="P397">
        <v>0.35608406850537933</v>
      </c>
      <c r="Q397">
        <v>8.5868615936133715E-3</v>
      </c>
      <c r="R397">
        <v>5.2838865306173433E-2</v>
      </c>
      <c r="S397">
        <v>5.1360468890371313E-3</v>
      </c>
      <c r="T397">
        <v>4.2197704932013516E-3</v>
      </c>
      <c r="U397">
        <v>1.44481272321568E-3</v>
      </c>
      <c r="V397">
        <v>2.4827377096757169E-5</v>
      </c>
      <c r="W397">
        <v>2.546451340056551E-3</v>
      </c>
      <c r="X397">
        <v>7.2520547945205482</v>
      </c>
      <c r="Y397">
        <v>1.1200000000000001</v>
      </c>
      <c r="Z397" t="s">
        <v>292</v>
      </c>
    </row>
    <row r="398" spans="1:26">
      <c r="A398" t="s">
        <v>806</v>
      </c>
      <c r="B398" t="s">
        <v>805</v>
      </c>
      <c r="C398">
        <v>-0.06</v>
      </c>
      <c r="D398">
        <v>-0.09</v>
      </c>
      <c r="E398">
        <v>0.01</v>
      </c>
      <c r="F398">
        <v>0.98</v>
      </c>
      <c r="G398">
        <v>0.99</v>
      </c>
      <c r="H398">
        <v>0.96</v>
      </c>
      <c r="I398">
        <v>7.0000000000000007E-2</v>
      </c>
      <c r="J398">
        <v>591.9</v>
      </c>
      <c r="K398">
        <v>2.8</v>
      </c>
      <c r="L398">
        <v>0.97</v>
      </c>
      <c r="M398">
        <v>0.01</v>
      </c>
      <c r="N398">
        <v>185.3</v>
      </c>
      <c r="O398">
        <v>49.7</v>
      </c>
      <c r="P398">
        <v>1.3663466461219149</v>
      </c>
      <c r="Q398">
        <v>3.3148705410452672E-2</v>
      </c>
      <c r="R398">
        <v>1.8230975964006739</v>
      </c>
      <c r="S398">
        <v>0.57994520935456206</v>
      </c>
      <c r="T398">
        <v>0.48897976546742311</v>
      </c>
      <c r="U398">
        <v>0.29922244814021193</v>
      </c>
      <c r="V398">
        <v>2.8747385650289389E-3</v>
      </c>
      <c r="W398">
        <v>8.7709162713434485E-2</v>
      </c>
      <c r="X398">
        <v>8.5452054794520542</v>
      </c>
      <c r="Y398">
        <v>5.6</v>
      </c>
      <c r="Z398" t="s">
        <v>292</v>
      </c>
    </row>
    <row r="399" spans="1:26">
      <c r="A399" t="s">
        <v>808</v>
      </c>
      <c r="B399" t="s">
        <v>807</v>
      </c>
      <c r="C399">
        <v>0.14000000000000001</v>
      </c>
      <c r="D399">
        <v>0.13</v>
      </c>
      <c r="E399">
        <v>0.02</v>
      </c>
      <c r="F399">
        <v>0.98</v>
      </c>
      <c r="G399">
        <v>1.02</v>
      </c>
      <c r="H399">
        <v>1.01</v>
      </c>
      <c r="I399">
        <v>0.08</v>
      </c>
      <c r="J399">
        <v>161.97</v>
      </c>
      <c r="K399">
        <v>0.875</v>
      </c>
      <c r="L399">
        <v>0.13</v>
      </c>
      <c r="M399">
        <v>0.115</v>
      </c>
      <c r="N399">
        <v>22.1</v>
      </c>
      <c r="O399">
        <v>2</v>
      </c>
      <c r="P399">
        <v>0.57787845596005605</v>
      </c>
      <c r="Q399">
        <v>1.3915526252599319E-2</v>
      </c>
      <c r="R399">
        <v>0.57969139737825448</v>
      </c>
      <c r="S399">
        <v>5.9941070680581583E-2</v>
      </c>
      <c r="T399">
        <v>5.2460759943733441E-2</v>
      </c>
      <c r="U399">
        <v>8.8153660775149075E-3</v>
      </c>
      <c r="V399">
        <v>1.04387638185255E-3</v>
      </c>
      <c r="W399">
        <v>2.760435225610736E-2</v>
      </c>
      <c r="X399">
        <v>7.4547945205479449</v>
      </c>
      <c r="Y399">
        <v>8.43</v>
      </c>
      <c r="Z399" t="s">
        <v>115</v>
      </c>
    </row>
    <row r="400" spans="1:26">
      <c r="A400" t="s">
        <v>808</v>
      </c>
      <c r="B400" t="s">
        <v>809</v>
      </c>
      <c r="C400">
        <v>0.14000000000000001</v>
      </c>
      <c r="D400">
        <v>0.13</v>
      </c>
      <c r="E400">
        <v>0.02</v>
      </c>
      <c r="F400">
        <v>0.98</v>
      </c>
      <c r="G400">
        <v>1.02</v>
      </c>
      <c r="H400">
        <v>1.01</v>
      </c>
      <c r="I400">
        <v>0.08</v>
      </c>
      <c r="J400">
        <v>1155.7</v>
      </c>
      <c r="K400">
        <v>54.45</v>
      </c>
      <c r="L400">
        <v>0.27</v>
      </c>
      <c r="M400">
        <v>0.16</v>
      </c>
      <c r="N400">
        <v>15.3</v>
      </c>
      <c r="O400">
        <v>3.1</v>
      </c>
      <c r="P400">
        <v>2.141789858262876</v>
      </c>
      <c r="Q400">
        <v>8.4416204933471101E-2</v>
      </c>
      <c r="R400">
        <v>0.75029254649987021</v>
      </c>
      <c r="S400">
        <v>0.16046102481346741</v>
      </c>
      <c r="T400">
        <v>0.15202005844115021</v>
      </c>
      <c r="U400">
        <v>3.4961318098149487E-2</v>
      </c>
      <c r="V400">
        <v>1.17831701297678E-2</v>
      </c>
      <c r="W400">
        <v>3.5728216499993817E-2</v>
      </c>
      <c r="X400">
        <v>7.4547945205479449</v>
      </c>
      <c r="Y400">
        <v>8.43</v>
      </c>
      <c r="Z400" t="s">
        <v>115</v>
      </c>
    </row>
    <row r="401" spans="1:26">
      <c r="A401" t="s">
        <v>811</v>
      </c>
      <c r="B401" t="s">
        <v>810</v>
      </c>
      <c r="C401">
        <v>-0.4</v>
      </c>
      <c r="D401">
        <v>-0.27</v>
      </c>
      <c r="E401">
        <v>0.01</v>
      </c>
      <c r="F401">
        <v>0.8</v>
      </c>
      <c r="G401">
        <v>0.91</v>
      </c>
      <c r="H401">
        <v>0.84</v>
      </c>
      <c r="I401">
        <v>0.05</v>
      </c>
      <c r="J401">
        <v>18.329999999999998</v>
      </c>
      <c r="K401">
        <v>1.4999999999999999E-2</v>
      </c>
      <c r="L401">
        <v>0.27</v>
      </c>
      <c r="M401">
        <v>0.13</v>
      </c>
      <c r="N401">
        <v>0.81</v>
      </c>
      <c r="O401">
        <v>0.12</v>
      </c>
      <c r="P401">
        <v>0.1262910870228911</v>
      </c>
      <c r="Q401">
        <v>3.157491351953718E-3</v>
      </c>
      <c r="R401">
        <v>8.929911835284814E-3</v>
      </c>
      <c r="S401">
        <v>1.118603800541686E-3</v>
      </c>
      <c r="T401">
        <v>9.6830369298269076E-4</v>
      </c>
      <c r="U401">
        <v>3.3808640429133541E-4</v>
      </c>
      <c r="V401">
        <v>1.3001964634139319E-6</v>
      </c>
      <c r="W401">
        <v>4.4649559176424062E-4</v>
      </c>
      <c r="X401">
        <v>7.1506849315068486</v>
      </c>
      <c r="Y401">
        <v>0.82</v>
      </c>
      <c r="Z401" t="s">
        <v>292</v>
      </c>
    </row>
    <row r="402" spans="1:26">
      <c r="A402" t="s">
        <v>811</v>
      </c>
      <c r="B402" t="s">
        <v>812</v>
      </c>
      <c r="C402">
        <v>-0.4</v>
      </c>
      <c r="D402">
        <v>-0.27</v>
      </c>
      <c r="E402">
        <v>0.01</v>
      </c>
      <c r="F402">
        <v>0.8</v>
      </c>
      <c r="G402">
        <v>0.91</v>
      </c>
      <c r="H402">
        <v>0.84</v>
      </c>
      <c r="I402">
        <v>0.05</v>
      </c>
      <c r="J402">
        <v>40.113999999999997</v>
      </c>
      <c r="K402">
        <v>5.2999999999999999E-2</v>
      </c>
      <c r="L402">
        <v>0.17</v>
      </c>
      <c r="M402">
        <v>0.13</v>
      </c>
      <c r="N402">
        <v>0.56000000000000005</v>
      </c>
      <c r="O402">
        <v>0.1</v>
      </c>
      <c r="P402">
        <v>0.21299303376905121</v>
      </c>
      <c r="Q402">
        <v>5.3281298284108963E-3</v>
      </c>
      <c r="R402">
        <v>8.007964539332434E-3</v>
      </c>
      <c r="S402">
        <v>1.4961368650199839E-3</v>
      </c>
      <c r="T402">
        <v>1.4299936677379351E-3</v>
      </c>
      <c r="U402">
        <v>1.8224283422844901E-4</v>
      </c>
      <c r="V402">
        <v>3.5267996259379031E-6</v>
      </c>
      <c r="W402">
        <v>4.003982269666216E-4</v>
      </c>
      <c r="X402">
        <v>7.1506849315068486</v>
      </c>
      <c r="Y402">
        <v>0.82</v>
      </c>
      <c r="Z402" t="s">
        <v>292</v>
      </c>
    </row>
    <row r="403" spans="1:26">
      <c r="A403" t="s">
        <v>811</v>
      </c>
      <c r="B403" t="s">
        <v>813</v>
      </c>
      <c r="C403">
        <v>-0.4</v>
      </c>
      <c r="D403">
        <v>-0.27</v>
      </c>
      <c r="E403">
        <v>0.01</v>
      </c>
      <c r="F403">
        <v>0.8</v>
      </c>
      <c r="G403">
        <v>0.91</v>
      </c>
      <c r="H403">
        <v>0.84</v>
      </c>
      <c r="I403">
        <v>0.05</v>
      </c>
      <c r="J403">
        <v>88.9</v>
      </c>
      <c r="K403">
        <v>0.39</v>
      </c>
      <c r="L403">
        <v>0.25</v>
      </c>
      <c r="M403">
        <v>0.155</v>
      </c>
      <c r="N403">
        <v>0.6</v>
      </c>
      <c r="O403">
        <v>0.14000000000000001</v>
      </c>
      <c r="P403">
        <v>0.36586604713513149</v>
      </c>
      <c r="Q403">
        <v>9.1601415220606448E-3</v>
      </c>
      <c r="R403">
        <v>1.5652548407674861E-2</v>
      </c>
      <c r="S403">
        <v>2.052916079718828E-3</v>
      </c>
      <c r="T403">
        <v>1.8414762832558659E-3</v>
      </c>
      <c r="U403">
        <v>4.5914141995846258E-4</v>
      </c>
      <c r="V403">
        <v>1.063042408845253E-5</v>
      </c>
      <c r="W403">
        <v>7.8262742038374294E-4</v>
      </c>
      <c r="X403">
        <v>7.1506849315068486</v>
      </c>
      <c r="Y403">
        <v>0.82</v>
      </c>
      <c r="Z403" t="s">
        <v>292</v>
      </c>
    </row>
    <row r="404" spans="1:26">
      <c r="A404" t="s">
        <v>811</v>
      </c>
      <c r="B404" t="s">
        <v>814</v>
      </c>
      <c r="C404">
        <v>-0.4</v>
      </c>
      <c r="D404">
        <v>-0.27</v>
      </c>
      <c r="E404">
        <v>0.01</v>
      </c>
      <c r="F404">
        <v>0.8</v>
      </c>
      <c r="G404">
        <v>0.91</v>
      </c>
      <c r="H404">
        <v>0.84</v>
      </c>
      <c r="I404">
        <v>0.05</v>
      </c>
      <c r="J404">
        <v>147.02000000000001</v>
      </c>
      <c r="K404">
        <v>1.17</v>
      </c>
      <c r="L404">
        <v>0.28999999999999998</v>
      </c>
      <c r="M404">
        <v>0.155</v>
      </c>
      <c r="N404">
        <v>0.69</v>
      </c>
      <c r="O404">
        <v>0.14000000000000001</v>
      </c>
      <c r="P404">
        <v>0.50631294548548877</v>
      </c>
      <c r="Q404">
        <v>1.088484581905249E-2</v>
      </c>
      <c r="R404">
        <v>1.434589954962732E-2</v>
      </c>
      <c r="S404">
        <v>1.1256404738501529E-3</v>
      </c>
      <c r="T404">
        <v>6.4235371117734262E-4</v>
      </c>
      <c r="U404">
        <v>7.0405959685090934E-4</v>
      </c>
      <c r="V404">
        <v>3.8055372223878782E-5</v>
      </c>
      <c r="W404">
        <v>5.9774581456780492E-4</v>
      </c>
      <c r="X404">
        <v>7.1506849315068486</v>
      </c>
      <c r="Y404">
        <v>0.82</v>
      </c>
      <c r="Z404" t="s">
        <v>292</v>
      </c>
    </row>
    <row r="405" spans="1:26">
      <c r="A405" t="s">
        <v>816</v>
      </c>
      <c r="B405" t="s">
        <v>815</v>
      </c>
      <c r="C405">
        <v>0.08</v>
      </c>
      <c r="D405">
        <v>-0.02</v>
      </c>
      <c r="E405">
        <v>0.01</v>
      </c>
      <c r="F405">
        <v>1.1000000000000001</v>
      </c>
      <c r="G405">
        <v>1.18</v>
      </c>
      <c r="H405">
        <v>1.17</v>
      </c>
      <c r="I405">
        <v>0.09</v>
      </c>
      <c r="J405">
        <v>129.80000000000001</v>
      </c>
      <c r="K405">
        <v>0.4</v>
      </c>
      <c r="L405">
        <v>0.21</v>
      </c>
      <c r="M405">
        <v>0.09</v>
      </c>
      <c r="N405">
        <v>19.7</v>
      </c>
      <c r="O405">
        <v>3.6</v>
      </c>
      <c r="P405">
        <v>0.51889084012312825</v>
      </c>
      <c r="Q405">
        <v>1.2652075664267079E-2</v>
      </c>
      <c r="R405">
        <v>0.50791688855353934</v>
      </c>
      <c r="S405">
        <v>9.8235806903549716E-2</v>
      </c>
      <c r="T405">
        <v>9.2817299431103645E-2</v>
      </c>
      <c r="U405">
        <v>2.0696104117631481E-2</v>
      </c>
      <c r="V405">
        <v>6.6379052163362305E-4</v>
      </c>
      <c r="W405">
        <v>2.4626273384414029E-2</v>
      </c>
      <c r="X405">
        <v>6.0575342465753428</v>
      </c>
      <c r="Y405">
        <v>8.1999999999999993</v>
      </c>
      <c r="Z405" t="s">
        <v>292</v>
      </c>
    </row>
    <row r="406" spans="1:26">
      <c r="A406" t="s">
        <v>818</v>
      </c>
      <c r="B406" t="s">
        <v>817</v>
      </c>
      <c r="C406">
        <v>0.08</v>
      </c>
      <c r="E406">
        <v>0.03</v>
      </c>
      <c r="F406">
        <v>3.31</v>
      </c>
      <c r="I406">
        <v>0.32</v>
      </c>
      <c r="J406">
        <v>875.5</v>
      </c>
      <c r="K406">
        <v>5.8</v>
      </c>
      <c r="L406">
        <v>0.08</v>
      </c>
      <c r="M406">
        <v>0.04</v>
      </c>
      <c r="N406">
        <v>155.4</v>
      </c>
      <c r="O406">
        <v>3.2</v>
      </c>
      <c r="P406">
        <v>2.0957952490758029</v>
      </c>
      <c r="Q406">
        <v>0.17489471160481551</v>
      </c>
      <c r="R406">
        <v>9.9716187837861874</v>
      </c>
      <c r="S406">
        <v>1.6750259178401321</v>
      </c>
      <c r="T406">
        <v>0.20533577933150449</v>
      </c>
      <c r="U406">
        <v>3.211471427950463E-2</v>
      </c>
      <c r="V406">
        <v>2.20199462958157E-2</v>
      </c>
      <c r="W406">
        <v>1.6619364639643639</v>
      </c>
      <c r="X406">
        <v>1.6986301369863011</v>
      </c>
      <c r="Y406">
        <v>39.299999999999997</v>
      </c>
      <c r="Z406" t="s">
        <v>1525</v>
      </c>
    </row>
    <row r="407" spans="1:26">
      <c r="A407" t="s">
        <v>821</v>
      </c>
      <c r="B407" t="s">
        <v>820</v>
      </c>
      <c r="C407">
        <v>0.08</v>
      </c>
      <c r="E407">
        <v>0.06</v>
      </c>
      <c r="F407">
        <v>0.78</v>
      </c>
      <c r="I407">
        <v>7.0000000000000007E-2</v>
      </c>
      <c r="J407">
        <v>380.85</v>
      </c>
      <c r="K407">
        <v>0.09</v>
      </c>
      <c r="L407">
        <v>0.75</v>
      </c>
      <c r="M407">
        <v>2E-3</v>
      </c>
      <c r="N407">
        <v>100.34</v>
      </c>
      <c r="O407">
        <v>0.42</v>
      </c>
      <c r="P407">
        <v>0.94291158575683187</v>
      </c>
      <c r="Q407">
        <v>3.6737115362624063E-2</v>
      </c>
      <c r="R407">
        <v>1.9880093288653959</v>
      </c>
      <c r="S407">
        <v>0.15528290081472959</v>
      </c>
      <c r="T407">
        <v>8.3213466027851919E-3</v>
      </c>
      <c r="U407">
        <v>6.8160319846813566E-3</v>
      </c>
      <c r="V407">
        <v>1.5659782031235891E-4</v>
      </c>
      <c r="W407">
        <v>0.1549098178336672</v>
      </c>
      <c r="X407">
        <v>4.6712328767123283</v>
      </c>
      <c r="Y407">
        <v>1.7</v>
      </c>
      <c r="Z407" t="s">
        <v>100</v>
      </c>
    </row>
    <row r="408" spans="1:26">
      <c r="A408" t="s">
        <v>823</v>
      </c>
      <c r="B408" t="s">
        <v>822</v>
      </c>
      <c r="C408">
        <v>0.21</v>
      </c>
      <c r="E408">
        <v>0.15</v>
      </c>
      <c r="F408">
        <v>1.66</v>
      </c>
      <c r="I408">
        <v>0.19</v>
      </c>
      <c r="J408">
        <v>352.7</v>
      </c>
      <c r="K408">
        <v>1.7</v>
      </c>
      <c r="L408">
        <v>7.0000000000000007E-2</v>
      </c>
      <c r="M408">
        <v>0.06</v>
      </c>
      <c r="N408">
        <v>34.700000000000003</v>
      </c>
      <c r="O408">
        <v>2.2000000000000002</v>
      </c>
      <c r="P408">
        <v>1.1572959309680499</v>
      </c>
      <c r="Q408">
        <v>4.4310185108154231E-2</v>
      </c>
      <c r="R408">
        <v>1.686605604195331</v>
      </c>
      <c r="S408">
        <v>0.16749713545960121</v>
      </c>
      <c r="T408">
        <v>0.1069317674129605</v>
      </c>
      <c r="U408">
        <v>7.1186247991361596E-3</v>
      </c>
      <c r="V408">
        <v>2.7097906881505189E-3</v>
      </c>
      <c r="W408">
        <v>0.12869681317153131</v>
      </c>
      <c r="X408">
        <v>7.5627378356164376</v>
      </c>
      <c r="Y408">
        <v>18.13</v>
      </c>
      <c r="Z408" t="s">
        <v>824</v>
      </c>
    </row>
    <row r="409" spans="1:26">
      <c r="A409" t="s">
        <v>826</v>
      </c>
      <c r="B409" t="s">
        <v>825</v>
      </c>
      <c r="D409">
        <v>7.0000000000000007E-2</v>
      </c>
      <c r="G409">
        <v>1.04</v>
      </c>
      <c r="H409">
        <v>1.01</v>
      </c>
      <c r="P409">
        <v>0</v>
      </c>
      <c r="R409">
        <v>0</v>
      </c>
      <c r="T409">
        <v>0</v>
      </c>
      <c r="U409">
        <v>0</v>
      </c>
    </row>
    <row r="410" spans="1:26">
      <c r="A410" t="s">
        <v>828</v>
      </c>
      <c r="B410" t="s">
        <v>827</v>
      </c>
      <c r="C410">
        <v>0.03</v>
      </c>
      <c r="D410">
        <v>-0.04</v>
      </c>
      <c r="E410">
        <v>0.02</v>
      </c>
      <c r="F410">
        <v>1.07</v>
      </c>
      <c r="G410">
        <v>1.1299999999999999</v>
      </c>
      <c r="H410">
        <v>1.1299999999999999</v>
      </c>
      <c r="I410">
        <v>0.09</v>
      </c>
      <c r="J410">
        <v>3.5247485900000002</v>
      </c>
      <c r="K410">
        <v>3.8000000000000001E-7</v>
      </c>
      <c r="L410">
        <v>8.2000000000000007E-3</v>
      </c>
      <c r="M410">
        <v>8.0000000000000002E-3</v>
      </c>
      <c r="N410">
        <v>84.67</v>
      </c>
      <c r="O410">
        <v>0.7</v>
      </c>
      <c r="P410">
        <v>4.6382210929210181E-2</v>
      </c>
      <c r="Q410">
        <v>1.01145008257394E-3</v>
      </c>
      <c r="R410">
        <v>0.66306638976482224</v>
      </c>
      <c r="S410">
        <v>2.9433796452521359E-2</v>
      </c>
      <c r="T410">
        <v>5.4818291347038571E-3</v>
      </c>
      <c r="U410">
        <v>4.3500080113959222E-5</v>
      </c>
      <c r="V410">
        <v>2.382819858655814E-8</v>
      </c>
      <c r="W410">
        <v>2.8918783354229011E-2</v>
      </c>
      <c r="Y410">
        <v>4.9617399999999998</v>
      </c>
      <c r="Z410" t="s">
        <v>292</v>
      </c>
    </row>
    <row r="411" spans="1:26">
      <c r="A411" t="s">
        <v>830</v>
      </c>
      <c r="B411" t="s">
        <v>829</v>
      </c>
      <c r="C411">
        <v>0.18</v>
      </c>
      <c r="E411">
        <v>0.02</v>
      </c>
      <c r="F411">
        <v>0.98</v>
      </c>
      <c r="I411">
        <v>0.08</v>
      </c>
      <c r="J411">
        <v>442.1</v>
      </c>
      <c r="K411">
        <v>0.4</v>
      </c>
      <c r="L411">
        <v>0.47199999999999998</v>
      </c>
      <c r="M411">
        <v>1.0999999999999999E-2</v>
      </c>
      <c r="N411">
        <v>38.94</v>
      </c>
      <c r="O411">
        <v>0.75</v>
      </c>
      <c r="P411">
        <v>1.1288062192460651</v>
      </c>
      <c r="Q411">
        <v>2.6889805512926988E-2</v>
      </c>
      <c r="R411">
        <v>1.2661989471755459</v>
      </c>
      <c r="S411">
        <v>6.6377623248885173E-2</v>
      </c>
      <c r="T411">
        <v>2.4387498982579862E-2</v>
      </c>
      <c r="U411">
        <v>1.3247690633526391E-2</v>
      </c>
      <c r="V411">
        <v>4.7724543264793609E-4</v>
      </c>
      <c r="W411">
        <v>6.0295187960740293E-2</v>
      </c>
      <c r="Y411">
        <v>3.8</v>
      </c>
      <c r="Z411" t="s">
        <v>292</v>
      </c>
    </row>
    <row r="412" spans="1:26">
      <c r="A412" t="s">
        <v>832</v>
      </c>
      <c r="B412" t="s">
        <v>831</v>
      </c>
      <c r="C412">
        <v>0.04</v>
      </c>
      <c r="E412">
        <v>0.03</v>
      </c>
      <c r="F412">
        <v>1.42</v>
      </c>
      <c r="I412">
        <v>0.12</v>
      </c>
      <c r="J412">
        <v>354.8</v>
      </c>
      <c r="K412">
        <v>1.1000000000000001</v>
      </c>
      <c r="L412">
        <v>0.152</v>
      </c>
      <c r="M412">
        <v>0.08</v>
      </c>
      <c r="N412">
        <v>37.450000000000003</v>
      </c>
      <c r="O412">
        <v>2.1949999999999998</v>
      </c>
      <c r="P412">
        <v>1.172310685044309</v>
      </c>
      <c r="Q412">
        <v>1.4544763381233171E-2</v>
      </c>
      <c r="R412">
        <v>1.8627907711137379</v>
      </c>
      <c r="S412">
        <v>0.1176416720227718</v>
      </c>
      <c r="T412">
        <v>0.1091809277061323</v>
      </c>
      <c r="U412">
        <v>2.3501621817909098E-3</v>
      </c>
      <c r="V412">
        <v>3.855729954227915E-3</v>
      </c>
      <c r="W412">
        <v>4.3574053125467561E-2</v>
      </c>
      <c r="X412">
        <v>7.2328767123287667</v>
      </c>
      <c r="Y412">
        <v>5.9</v>
      </c>
      <c r="Z412" t="s">
        <v>25</v>
      </c>
    </row>
    <row r="413" spans="1:26">
      <c r="A413" t="s">
        <v>834</v>
      </c>
      <c r="B413" t="s">
        <v>833</v>
      </c>
      <c r="C413">
        <v>-0.08</v>
      </c>
      <c r="D413">
        <v>-0.16</v>
      </c>
      <c r="E413">
        <v>0.02</v>
      </c>
      <c r="F413">
        <v>0.92</v>
      </c>
      <c r="G413">
        <v>0.98</v>
      </c>
      <c r="H413">
        <v>0.96</v>
      </c>
      <c r="I413">
        <v>7.0000000000000007E-2</v>
      </c>
      <c r="J413">
        <v>7930</v>
      </c>
      <c r="K413">
        <v>2250</v>
      </c>
      <c r="L413">
        <v>0.68500000000000005</v>
      </c>
      <c r="M413">
        <v>7.0000000000000007E-2</v>
      </c>
      <c r="N413">
        <v>291.39999999999998</v>
      </c>
      <c r="O413">
        <v>12.1</v>
      </c>
      <c r="P413">
        <v>7.5722960288400936</v>
      </c>
      <c r="Q413">
        <v>1.4452638361529571</v>
      </c>
      <c r="R413">
        <v>19.698217413614209</v>
      </c>
      <c r="S413">
        <v>2.8431140055257789</v>
      </c>
      <c r="T413">
        <v>0.81794245265865451</v>
      </c>
      <c r="U413">
        <v>1.715974429206325</v>
      </c>
      <c r="V413">
        <v>1.8631501828903401</v>
      </c>
      <c r="W413">
        <v>0.9991849412702859</v>
      </c>
      <c r="Z413" t="s">
        <v>835</v>
      </c>
    </row>
    <row r="414" spans="1:26">
      <c r="A414" t="s">
        <v>837</v>
      </c>
      <c r="B414" t="s">
        <v>836</v>
      </c>
      <c r="C414">
        <v>0.18</v>
      </c>
      <c r="D414">
        <v>-0.01</v>
      </c>
      <c r="E414">
        <v>0.02</v>
      </c>
      <c r="F414">
        <v>1.17</v>
      </c>
      <c r="G414">
        <v>1.1399999999999999</v>
      </c>
      <c r="H414">
        <v>1.1599999999999999</v>
      </c>
      <c r="I414">
        <v>0.1</v>
      </c>
      <c r="J414">
        <v>2.2457150000000001</v>
      </c>
      <c r="K414">
        <v>2.8E-5</v>
      </c>
      <c r="L414">
        <v>1.47E-2</v>
      </c>
      <c r="M414">
        <v>2.5600000000000001E-2</v>
      </c>
      <c r="N414">
        <v>59.5</v>
      </c>
      <c r="O414">
        <v>0.7</v>
      </c>
      <c r="P414">
        <v>3.5279886557432222E-2</v>
      </c>
      <c r="Q414">
        <v>8.1103717651193237E-4</v>
      </c>
      <c r="R414">
        <v>0.42309419428116379</v>
      </c>
      <c r="S414">
        <v>2.0079563409618299E-2</v>
      </c>
      <c r="T414">
        <v>4.9775787562489869E-3</v>
      </c>
      <c r="U414">
        <v>9.14461850483438E-5</v>
      </c>
      <c r="V414">
        <v>1.7584061853904861E-5</v>
      </c>
      <c r="W414">
        <v>1.9452606633616729E-2</v>
      </c>
      <c r="X414">
        <v>1.9808219178082189</v>
      </c>
      <c r="Y414">
        <v>6.7</v>
      </c>
      <c r="Z414" t="s">
        <v>292</v>
      </c>
    </row>
    <row r="415" spans="1:26">
      <c r="A415" t="s">
        <v>839</v>
      </c>
      <c r="B415" t="s">
        <v>838</v>
      </c>
      <c r="C415">
        <v>-0.14000000000000001</v>
      </c>
      <c r="E415">
        <v>0.03</v>
      </c>
      <c r="F415">
        <v>1.38</v>
      </c>
      <c r="I415">
        <v>0.11</v>
      </c>
      <c r="J415">
        <v>373.3</v>
      </c>
      <c r="K415">
        <v>3.4</v>
      </c>
      <c r="L415">
        <v>0.111</v>
      </c>
      <c r="M415">
        <v>0.06</v>
      </c>
      <c r="N415">
        <v>58.2</v>
      </c>
      <c r="O415">
        <v>7.8</v>
      </c>
      <c r="P415">
        <v>1.164579299124058</v>
      </c>
      <c r="Q415">
        <v>2.1748217916652081E-2</v>
      </c>
      <c r="R415">
        <v>2.696362914932966</v>
      </c>
      <c r="S415">
        <v>0.37423847721872422</v>
      </c>
      <c r="T415">
        <v>0.36136822571266553</v>
      </c>
      <c r="U415">
        <v>1.818179490852145E-2</v>
      </c>
      <c r="V415">
        <v>8.1861183237539863E-3</v>
      </c>
      <c r="W415">
        <v>9.5235776244872991E-2</v>
      </c>
      <c r="X415">
        <v>2.3260273972602739</v>
      </c>
      <c r="Y415">
        <v>5.8</v>
      </c>
      <c r="Z415" t="s">
        <v>25</v>
      </c>
    </row>
    <row r="416" spans="1:26">
      <c r="A416" t="s">
        <v>841</v>
      </c>
      <c r="B416" t="s">
        <v>840</v>
      </c>
      <c r="C416">
        <v>0.14000000000000001</v>
      </c>
      <c r="D416">
        <v>0.22</v>
      </c>
      <c r="E416">
        <v>0.01</v>
      </c>
      <c r="F416">
        <v>1.1499999999999999</v>
      </c>
      <c r="G416">
        <v>1.25</v>
      </c>
      <c r="H416">
        <v>1.1599999999999999</v>
      </c>
      <c r="I416">
        <v>0.1</v>
      </c>
      <c r="J416">
        <v>951</v>
      </c>
      <c r="K416">
        <v>42</v>
      </c>
      <c r="L416">
        <v>0.45</v>
      </c>
      <c r="M416">
        <v>0.04</v>
      </c>
      <c r="N416">
        <v>96.6</v>
      </c>
      <c r="O416">
        <v>2</v>
      </c>
      <c r="P416">
        <v>1.887612254749385</v>
      </c>
      <c r="Q416">
        <v>4.5091787732285817E-2</v>
      </c>
      <c r="R416">
        <v>4.5383000464611207</v>
      </c>
      <c r="S416">
        <v>0.2334738154725583</v>
      </c>
      <c r="T416">
        <v>9.3960663487807891E-2</v>
      </c>
      <c r="U416">
        <v>3.4833243748657837E-2</v>
      </c>
      <c r="V416">
        <v>1.3024840584987169E-2</v>
      </c>
      <c r="W416">
        <v>0.2104718862126897</v>
      </c>
      <c r="X416">
        <v>7</v>
      </c>
      <c r="Y416">
        <v>5</v>
      </c>
      <c r="Z416" t="s">
        <v>292</v>
      </c>
    </row>
    <row r="417" spans="1:26">
      <c r="A417" t="s">
        <v>843</v>
      </c>
      <c r="B417" t="s">
        <v>842</v>
      </c>
      <c r="C417">
        <v>0.17</v>
      </c>
      <c r="D417">
        <v>0.23</v>
      </c>
      <c r="E417">
        <v>0.02</v>
      </c>
      <c r="F417">
        <v>1.39</v>
      </c>
      <c r="G417">
        <v>1.43</v>
      </c>
      <c r="H417">
        <v>1.36</v>
      </c>
      <c r="I417">
        <v>0.11</v>
      </c>
      <c r="J417">
        <v>184.4</v>
      </c>
      <c r="K417">
        <v>1.1000000000000001</v>
      </c>
      <c r="L417">
        <v>0.16400000000000001</v>
      </c>
      <c r="M417">
        <v>2.5999999999999999E-3</v>
      </c>
      <c r="N417">
        <v>285.5</v>
      </c>
      <c r="O417">
        <v>0.96</v>
      </c>
      <c r="P417">
        <v>3.324955767627674</v>
      </c>
      <c r="Q417">
        <v>8.9479623025967472E-2</v>
      </c>
      <c r="R417">
        <v>21.012946718357171</v>
      </c>
      <c r="S417">
        <v>1.1448184039235709</v>
      </c>
      <c r="T417">
        <v>0.27628963346809371</v>
      </c>
      <c r="U417">
        <v>4.6404440843830351E-2</v>
      </c>
      <c r="V417">
        <v>5.5974818109635532E-2</v>
      </c>
      <c r="W417">
        <v>1.108596709361769</v>
      </c>
      <c r="X417">
        <v>7.7</v>
      </c>
      <c r="Y417">
        <v>8.5399999999999991</v>
      </c>
      <c r="Z417" t="s">
        <v>761</v>
      </c>
    </row>
    <row r="418" spans="1:26">
      <c r="A418" t="s">
        <v>845</v>
      </c>
      <c r="B418" t="s">
        <v>844</v>
      </c>
      <c r="C418">
        <v>-0.08</v>
      </c>
      <c r="E418">
        <v>0.02</v>
      </c>
      <c r="F418">
        <v>0.77</v>
      </c>
      <c r="I418">
        <v>0.05</v>
      </c>
      <c r="J418">
        <v>5.7594200000000004</v>
      </c>
      <c r="K418">
        <v>1.4250000000000001E-3</v>
      </c>
      <c r="L418">
        <v>0.35699999999999998</v>
      </c>
      <c r="M418">
        <v>0.22950000000000001</v>
      </c>
      <c r="N418">
        <v>0.90700000000000003</v>
      </c>
      <c r="O418">
        <v>0.25750000000000001</v>
      </c>
      <c r="P418">
        <v>6.71350774733247E-2</v>
      </c>
      <c r="Q418">
        <v>2.061494436697296E-3</v>
      </c>
      <c r="R418">
        <v>9.4091609927855167E-3</v>
      </c>
      <c r="S418">
        <v>2.9180141525278068E-3</v>
      </c>
      <c r="T418">
        <v>2.688331712224433E-3</v>
      </c>
      <c r="U418">
        <v>9.7666325094720769E-4</v>
      </c>
      <c r="V418">
        <v>2.5838695572663791E-6</v>
      </c>
      <c r="W418">
        <v>5.7775549955700546E-4</v>
      </c>
      <c r="X418">
        <v>8.0191780821917806</v>
      </c>
      <c r="Y418">
        <v>1.33</v>
      </c>
      <c r="Z418" t="s">
        <v>100</v>
      </c>
    </row>
    <row r="419" spans="1:26">
      <c r="A419" t="s">
        <v>845</v>
      </c>
      <c r="B419" t="s">
        <v>846</v>
      </c>
      <c r="C419">
        <v>-0.08</v>
      </c>
      <c r="E419">
        <v>0.02</v>
      </c>
      <c r="F419">
        <v>0.77</v>
      </c>
      <c r="I419">
        <v>0.05</v>
      </c>
      <c r="J419">
        <v>7.2834500000000002</v>
      </c>
      <c r="K419">
        <v>6.0599999999999994E-3</v>
      </c>
      <c r="L419">
        <v>0.16300000000000001</v>
      </c>
      <c r="M419">
        <v>0.1915</v>
      </c>
      <c r="N419">
        <v>0.60799999999999998</v>
      </c>
      <c r="O419">
        <v>0.26800000000000002</v>
      </c>
      <c r="P419">
        <v>8.7657501590208936E-2</v>
      </c>
      <c r="Q419">
        <v>2.6922921244556448E-3</v>
      </c>
      <c r="R419">
        <v>1.0575032661282411E-2</v>
      </c>
      <c r="S419">
        <v>2.9667665949332299E-3</v>
      </c>
      <c r="T419">
        <v>2.6857225806431531E-3</v>
      </c>
      <c r="U419">
        <v>1.080245271851429E-3</v>
      </c>
      <c r="V419">
        <v>4.541703701391307E-6</v>
      </c>
      <c r="W419">
        <v>6.4934411078049919E-4</v>
      </c>
      <c r="X419">
        <v>8.0191780821917806</v>
      </c>
      <c r="Y419">
        <v>1.33</v>
      </c>
      <c r="Z419" t="s">
        <v>100</v>
      </c>
    </row>
    <row r="420" spans="1:26">
      <c r="A420" t="s">
        <v>845</v>
      </c>
      <c r="B420" t="s">
        <v>847</v>
      </c>
      <c r="C420">
        <v>-0.08</v>
      </c>
      <c r="E420">
        <v>0.02</v>
      </c>
      <c r="F420">
        <v>0.77</v>
      </c>
      <c r="I420">
        <v>0.05</v>
      </c>
      <c r="J420">
        <v>25.1968</v>
      </c>
      <c r="K420">
        <v>5.0200000000000002E-2</v>
      </c>
      <c r="L420">
        <v>0.17299999999999999</v>
      </c>
      <c r="M420">
        <v>0.22800000000000001</v>
      </c>
      <c r="N420">
        <v>0.91400000000000003</v>
      </c>
      <c r="O420">
        <v>0.34350000000000003</v>
      </c>
      <c r="P420">
        <v>0.15424055926058919</v>
      </c>
      <c r="Q420">
        <v>3.344819908447439E-3</v>
      </c>
      <c r="R420">
        <v>3.3410186077567059E-3</v>
      </c>
      <c r="S420">
        <v>1.917398180497116E-3</v>
      </c>
      <c r="T420">
        <v>1.9091534901466891E-3</v>
      </c>
      <c r="U420">
        <v>1.0307837870789921E-4</v>
      </c>
      <c r="V420">
        <v>2.218788815899726E-6</v>
      </c>
      <c r="W420">
        <v>1.4463284016262801E-4</v>
      </c>
      <c r="Z420" t="s">
        <v>100</v>
      </c>
    </row>
    <row r="421" spans="1:26">
      <c r="A421" t="s">
        <v>849</v>
      </c>
      <c r="B421" t="s">
        <v>848</v>
      </c>
      <c r="C421">
        <v>-0.09</v>
      </c>
      <c r="D421">
        <v>0</v>
      </c>
      <c r="E421">
        <v>0.01</v>
      </c>
      <c r="F421">
        <v>1.0900000000000001</v>
      </c>
      <c r="G421">
        <v>1.0900000000000001</v>
      </c>
      <c r="H421">
        <v>1.0900000000000001</v>
      </c>
      <c r="I421">
        <v>0.09</v>
      </c>
      <c r="J421">
        <v>191.99</v>
      </c>
      <c r="K421">
        <v>0.73</v>
      </c>
      <c r="L421">
        <v>0.15</v>
      </c>
      <c r="M421">
        <v>0.1</v>
      </c>
      <c r="N421">
        <v>3.62</v>
      </c>
      <c r="O421">
        <v>0.31</v>
      </c>
      <c r="P421">
        <v>0.67060377741152277</v>
      </c>
      <c r="Q421">
        <v>1.6494037801051461E-2</v>
      </c>
      <c r="R421">
        <v>0.1075691270642842</v>
      </c>
      <c r="S421">
        <v>1.0737861667418989E-2</v>
      </c>
      <c r="T421">
        <v>9.2117208259469893E-3</v>
      </c>
      <c r="U421">
        <v>1.650677141651419E-3</v>
      </c>
      <c r="V421">
        <v>1.3633602923229931E-4</v>
      </c>
      <c r="W421">
        <v>5.2633212019221609E-3</v>
      </c>
      <c r="X421">
        <v>7.1643835616438354</v>
      </c>
      <c r="Y421">
        <v>1.79</v>
      </c>
      <c r="Z421" t="s">
        <v>292</v>
      </c>
    </row>
    <row r="422" spans="1:26">
      <c r="A422" t="s">
        <v>849</v>
      </c>
      <c r="B422" t="s">
        <v>850</v>
      </c>
      <c r="C422">
        <v>-0.09</v>
      </c>
      <c r="D422">
        <v>0</v>
      </c>
      <c r="E422">
        <v>0.01</v>
      </c>
      <c r="F422">
        <v>1.0900000000000001</v>
      </c>
      <c r="G422">
        <v>1.0900000000000001</v>
      </c>
      <c r="H422">
        <v>1.0900000000000001</v>
      </c>
      <c r="I422">
        <v>0.09</v>
      </c>
      <c r="J422">
        <v>2277</v>
      </c>
      <c r="K422">
        <v>67</v>
      </c>
      <c r="L422">
        <v>0.19</v>
      </c>
      <c r="M422">
        <v>0.11</v>
      </c>
      <c r="N422">
        <v>3.89</v>
      </c>
      <c r="O422">
        <v>0.44</v>
      </c>
      <c r="P422">
        <v>3.4875647283229489</v>
      </c>
      <c r="Q422">
        <v>0.10936356159102011</v>
      </c>
      <c r="R422">
        <v>0.26176671495826148</v>
      </c>
      <c r="S422">
        <v>3.2856101605690878E-2</v>
      </c>
      <c r="T422">
        <v>2.9608574442579711E-2</v>
      </c>
      <c r="U422">
        <v>5.6758214987318884E-3</v>
      </c>
      <c r="V422">
        <v>2.567467413585644E-3</v>
      </c>
      <c r="W422">
        <v>1.2808157306826251E-2</v>
      </c>
      <c r="X422">
        <v>7.1643835616438354</v>
      </c>
      <c r="Y422">
        <v>1.79</v>
      </c>
      <c r="Z422" t="s">
        <v>292</v>
      </c>
    </row>
    <row r="423" spans="1:26">
      <c r="A423" t="s">
        <v>852</v>
      </c>
      <c r="B423" t="s">
        <v>851</v>
      </c>
      <c r="C423">
        <v>0.25</v>
      </c>
      <c r="E423">
        <v>0.05</v>
      </c>
      <c r="F423">
        <v>0.88</v>
      </c>
      <c r="I423">
        <v>0.11</v>
      </c>
      <c r="J423">
        <v>3.93404</v>
      </c>
      <c r="K423">
        <v>6.6E-4</v>
      </c>
      <c r="L423">
        <v>0.16</v>
      </c>
      <c r="M423">
        <v>9.0000000000000011E-3</v>
      </c>
      <c r="N423">
        <v>2.98</v>
      </c>
      <c r="O423">
        <v>0.34</v>
      </c>
      <c r="P423">
        <v>4.6580450965615139E-2</v>
      </c>
      <c r="Q423">
        <v>1.9631676813793228E-3</v>
      </c>
      <c r="R423">
        <v>2.0817128186009701E-2</v>
      </c>
      <c r="S423">
        <v>2.9689660873909369E-3</v>
      </c>
      <c r="T423">
        <v>2.375108584980972E-3</v>
      </c>
      <c r="U423">
        <v>3.076422884631974E-4</v>
      </c>
      <c r="V423">
        <v>1.1641386973498321E-6</v>
      </c>
      <c r="W423">
        <v>1.754700460123423E-3</v>
      </c>
      <c r="X423">
        <v>5.0821917808219181</v>
      </c>
      <c r="Y423">
        <v>1.75</v>
      </c>
      <c r="Z423" t="s">
        <v>100</v>
      </c>
    </row>
    <row r="424" spans="1:26">
      <c r="A424" t="s">
        <v>852</v>
      </c>
      <c r="B424" t="s">
        <v>853</v>
      </c>
      <c r="C424">
        <v>0.25</v>
      </c>
      <c r="E424">
        <v>0.05</v>
      </c>
      <c r="F424">
        <v>0.88</v>
      </c>
      <c r="I424">
        <v>0.11</v>
      </c>
      <c r="J424">
        <v>567.94000000000005</v>
      </c>
      <c r="K424">
        <v>2.7</v>
      </c>
      <c r="L424">
        <v>0.49</v>
      </c>
      <c r="M424">
        <v>0.04</v>
      </c>
      <c r="N424">
        <v>10.1</v>
      </c>
      <c r="O424">
        <v>0.65</v>
      </c>
      <c r="P424">
        <v>1.281876382137755</v>
      </c>
      <c r="Q424">
        <v>5.4177984074894922E-2</v>
      </c>
      <c r="R424">
        <v>0.32685620906686452</v>
      </c>
      <c r="S424">
        <v>3.5677576747560398E-2</v>
      </c>
      <c r="T424">
        <v>2.103530058351109E-2</v>
      </c>
      <c r="U424">
        <v>8.4305588863147068E-3</v>
      </c>
      <c r="V424">
        <v>5.179606792269925E-4</v>
      </c>
      <c r="W424">
        <v>2.7551098082264441E-2</v>
      </c>
      <c r="X424">
        <v>5.0821917808219181</v>
      </c>
      <c r="Y424">
        <v>1.75</v>
      </c>
      <c r="Z424" t="s">
        <v>100</v>
      </c>
    </row>
    <row r="425" spans="1:26">
      <c r="A425" t="s">
        <v>855</v>
      </c>
      <c r="B425" t="s">
        <v>854</v>
      </c>
      <c r="C425">
        <v>0.24</v>
      </c>
      <c r="D425">
        <v>0.19</v>
      </c>
      <c r="E425">
        <v>0.03</v>
      </c>
      <c r="F425">
        <v>1.24</v>
      </c>
      <c r="G425">
        <v>1.29</v>
      </c>
      <c r="H425">
        <v>1.19</v>
      </c>
      <c r="I425">
        <v>0.12</v>
      </c>
      <c r="J425">
        <v>1311</v>
      </c>
      <c r="K425">
        <v>49</v>
      </c>
      <c r="L425">
        <v>7.0000000000000007E-2</v>
      </c>
      <c r="M425">
        <v>7.8E-2</v>
      </c>
      <c r="N425">
        <v>19.600000000000001</v>
      </c>
      <c r="O425">
        <v>1.5</v>
      </c>
      <c r="P425">
        <v>2.5196900048123001</v>
      </c>
      <c r="Q425">
        <v>8.7509922335974266E-2</v>
      </c>
      <c r="R425">
        <v>1.2149216679440351</v>
      </c>
      <c r="S425">
        <v>0.1112205004599344</v>
      </c>
      <c r="T425">
        <v>9.2978699077349611E-2</v>
      </c>
      <c r="U425">
        <v>6.3242832277661566E-3</v>
      </c>
      <c r="V425">
        <v>1.5136323856917809E-2</v>
      </c>
      <c r="W425">
        <v>5.8786532319872672E-2</v>
      </c>
      <c r="Z425" t="s">
        <v>292</v>
      </c>
    </row>
    <row r="426" spans="1:26">
      <c r="A426" t="s">
        <v>857</v>
      </c>
      <c r="B426" t="s">
        <v>856</v>
      </c>
      <c r="C426">
        <v>0.24</v>
      </c>
      <c r="D426">
        <v>0.2</v>
      </c>
      <c r="E426">
        <v>0.02</v>
      </c>
      <c r="F426">
        <v>1.17</v>
      </c>
      <c r="G426">
        <v>1.18</v>
      </c>
      <c r="H426">
        <v>1.1000000000000001</v>
      </c>
      <c r="I426">
        <v>0.11</v>
      </c>
      <c r="J426">
        <v>1256</v>
      </c>
      <c r="K426">
        <v>35</v>
      </c>
      <c r="L426">
        <v>0.28999999999999998</v>
      </c>
      <c r="M426">
        <v>0.12</v>
      </c>
      <c r="N426">
        <v>39</v>
      </c>
      <c r="O426">
        <v>1</v>
      </c>
      <c r="P426">
        <v>2.5021013959788609</v>
      </c>
      <c r="Q426">
        <v>6.6148176612651072E-2</v>
      </c>
      <c r="R426">
        <v>2.19452171745084</v>
      </c>
      <c r="S426">
        <v>0.11945401702777569</v>
      </c>
      <c r="T426">
        <v>5.626978762694463E-2</v>
      </c>
      <c r="U426">
        <v>1.948402451538004E-2</v>
      </c>
      <c r="V426">
        <v>1.351639392369328E-2</v>
      </c>
      <c r="W426">
        <v>0.1026676826877586</v>
      </c>
      <c r="X426">
        <v>3.849315068493151</v>
      </c>
      <c r="Y426">
        <v>5.3</v>
      </c>
      <c r="Z426" t="s">
        <v>1525</v>
      </c>
    </row>
    <row r="427" spans="1:26">
      <c r="A427" t="s">
        <v>859</v>
      </c>
      <c r="B427" t="s">
        <v>858</v>
      </c>
      <c r="C427">
        <v>-0.17</v>
      </c>
      <c r="E427">
        <v>0.09</v>
      </c>
      <c r="F427">
        <v>2.54</v>
      </c>
      <c r="I427">
        <v>0.49</v>
      </c>
      <c r="J427">
        <v>148.6</v>
      </c>
      <c r="K427">
        <v>0.7</v>
      </c>
      <c r="L427">
        <v>0.38</v>
      </c>
      <c r="M427">
        <v>0.12</v>
      </c>
      <c r="N427">
        <v>50</v>
      </c>
      <c r="O427">
        <v>6</v>
      </c>
      <c r="P427">
        <v>0.74948314212360445</v>
      </c>
      <c r="Q427">
        <v>4.8252549336817857E-2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7.5506849315068489</v>
      </c>
      <c r="Y427">
        <v>23</v>
      </c>
      <c r="Z427" t="s">
        <v>860</v>
      </c>
    </row>
    <row r="428" spans="1:26">
      <c r="A428" t="s">
        <v>862</v>
      </c>
      <c r="B428" t="s">
        <v>861</v>
      </c>
      <c r="C428">
        <v>0.24</v>
      </c>
      <c r="D428">
        <v>0.19</v>
      </c>
      <c r="E428">
        <v>0.04</v>
      </c>
      <c r="F428">
        <v>0.95</v>
      </c>
      <c r="G428">
        <v>0.94</v>
      </c>
      <c r="H428">
        <v>0.91</v>
      </c>
      <c r="I428">
        <v>7.0000000000000007E-2</v>
      </c>
      <c r="J428">
        <v>118.45</v>
      </c>
      <c r="K428">
        <v>0.4</v>
      </c>
      <c r="L428">
        <v>0.37</v>
      </c>
      <c r="M428">
        <v>0.06</v>
      </c>
      <c r="N428">
        <v>30.9</v>
      </c>
      <c r="O428">
        <v>1.9</v>
      </c>
      <c r="P428">
        <v>0.46259835590415838</v>
      </c>
      <c r="Q428">
        <v>1.157188242487828E-2</v>
      </c>
      <c r="R428">
        <v>0.66547148508479559</v>
      </c>
      <c r="S428">
        <v>5.531625123004049E-2</v>
      </c>
      <c r="T428">
        <v>4.0918958629809432E-2</v>
      </c>
      <c r="U428">
        <v>1.7116750050842851E-2</v>
      </c>
      <c r="V428">
        <v>1.02999667031557E-3</v>
      </c>
      <c r="W428">
        <v>3.3037591458110423E-2</v>
      </c>
      <c r="X428">
        <v>2.2657534246575342</v>
      </c>
      <c r="Y428">
        <v>7.8</v>
      </c>
      <c r="Z428" t="s">
        <v>292</v>
      </c>
    </row>
    <row r="429" spans="1:26">
      <c r="A429" t="s">
        <v>864</v>
      </c>
      <c r="B429" t="s">
        <v>863</v>
      </c>
      <c r="C429">
        <v>0</v>
      </c>
      <c r="D429">
        <v>0.05</v>
      </c>
      <c r="E429">
        <v>0.02</v>
      </c>
      <c r="F429">
        <v>0.89</v>
      </c>
      <c r="G429">
        <v>0.94</v>
      </c>
      <c r="H429">
        <v>0.93</v>
      </c>
      <c r="I429">
        <v>0.06</v>
      </c>
      <c r="J429">
        <v>22.655999999999999</v>
      </c>
      <c r="K429">
        <v>2.3599999999999999E-2</v>
      </c>
      <c r="L429">
        <v>0.26</v>
      </c>
      <c r="M429">
        <v>0.17</v>
      </c>
      <c r="N429">
        <v>2.73</v>
      </c>
      <c r="O429">
        <v>0.33</v>
      </c>
      <c r="P429">
        <v>0.15079614870899349</v>
      </c>
      <c r="Q429">
        <v>3.3903504629715238E-3</v>
      </c>
      <c r="R429">
        <v>3.3949106745206577E-2</v>
      </c>
      <c r="S429">
        <v>4.6646399606460149E-3</v>
      </c>
      <c r="T429">
        <v>4.103738177992004E-3</v>
      </c>
      <c r="U429">
        <v>1.609342040045185E-3</v>
      </c>
      <c r="V429">
        <v>1.19876789354543E-5</v>
      </c>
      <c r="W429">
        <v>1.525802550346363E-3</v>
      </c>
      <c r="X429">
        <v>7.7068493150684931</v>
      </c>
      <c r="Y429">
        <v>2.02</v>
      </c>
      <c r="Z429" t="s">
        <v>292</v>
      </c>
    </row>
    <row r="430" spans="1:26">
      <c r="A430" t="s">
        <v>864</v>
      </c>
      <c r="B430" t="s">
        <v>865</v>
      </c>
      <c r="C430">
        <v>0</v>
      </c>
      <c r="D430">
        <v>0.05</v>
      </c>
      <c r="E430">
        <v>0.02</v>
      </c>
      <c r="F430">
        <v>0.89</v>
      </c>
      <c r="G430">
        <v>0.94</v>
      </c>
      <c r="H430">
        <v>0.93</v>
      </c>
      <c r="I430">
        <v>0.06</v>
      </c>
      <c r="J430">
        <v>53.881</v>
      </c>
      <c r="K430">
        <v>7.0400000000000004E-2</v>
      </c>
      <c r="L430">
        <v>0.24</v>
      </c>
      <c r="M430">
        <v>0.09</v>
      </c>
      <c r="N430">
        <v>4.0199999999999996</v>
      </c>
      <c r="O430">
        <v>0.35</v>
      </c>
      <c r="P430">
        <v>0.26867039713767249</v>
      </c>
      <c r="Q430">
        <v>6.0420197901625448E-3</v>
      </c>
      <c r="R430">
        <v>6.7084632936663835E-2</v>
      </c>
      <c r="S430">
        <v>6.7505037061595429E-3</v>
      </c>
      <c r="T430">
        <v>5.840701872595111E-3</v>
      </c>
      <c r="U430">
        <v>1.5375934544057069E-3</v>
      </c>
      <c r="V430">
        <v>2.9051746508082601E-5</v>
      </c>
      <c r="W430">
        <v>3.015039682546689E-3</v>
      </c>
      <c r="X430">
        <v>7.7068493150684931</v>
      </c>
      <c r="Y430">
        <v>2.02</v>
      </c>
      <c r="Z430" t="s">
        <v>292</v>
      </c>
    </row>
    <row r="431" spans="1:26">
      <c r="A431" t="s">
        <v>867</v>
      </c>
      <c r="B431" t="s">
        <v>866</v>
      </c>
      <c r="C431">
        <v>0.34</v>
      </c>
      <c r="D431">
        <v>0.37</v>
      </c>
      <c r="E431">
        <v>0.02</v>
      </c>
      <c r="F431">
        <v>1.0900000000000001</v>
      </c>
      <c r="G431">
        <v>1.02</v>
      </c>
      <c r="H431">
        <v>0.98</v>
      </c>
      <c r="I431">
        <v>0.1</v>
      </c>
      <c r="J431">
        <v>7.1268900000000004</v>
      </c>
      <c r="K431">
        <v>5.0000000000000002E-5</v>
      </c>
      <c r="L431">
        <v>0.13200000000000001</v>
      </c>
      <c r="M431">
        <v>5.0000000000000001E-3</v>
      </c>
      <c r="N431">
        <v>139.20400000000001</v>
      </c>
      <c r="O431">
        <v>0.91854899999999995</v>
      </c>
      <c r="P431">
        <v>7.4623789513147923E-2</v>
      </c>
      <c r="Q431">
        <v>2.0538657845514219E-3</v>
      </c>
      <c r="R431">
        <v>1.3844099680900921</v>
      </c>
      <c r="S431">
        <v>7.6757125409567292E-2</v>
      </c>
      <c r="T431">
        <v>9.1351426092582556E-3</v>
      </c>
      <c r="U431">
        <v>9.1809928540584839E-4</v>
      </c>
      <c r="V431">
        <v>2.5316946671012569E-6</v>
      </c>
      <c r="W431">
        <v>7.6206053289362877E-2</v>
      </c>
      <c r="X431">
        <v>9.5</v>
      </c>
      <c r="Y431">
        <v>11.3027</v>
      </c>
      <c r="Z431" t="s">
        <v>1525</v>
      </c>
    </row>
    <row r="432" spans="1:26">
      <c r="A432" t="s">
        <v>867</v>
      </c>
      <c r="B432" t="s">
        <v>868</v>
      </c>
      <c r="C432">
        <v>0.34</v>
      </c>
      <c r="D432">
        <v>0.37</v>
      </c>
      <c r="E432">
        <v>0.02</v>
      </c>
      <c r="F432">
        <v>1.0900000000000001</v>
      </c>
      <c r="G432">
        <v>1.02</v>
      </c>
      <c r="H432">
        <v>0.98</v>
      </c>
      <c r="I432">
        <v>0.1</v>
      </c>
      <c r="J432">
        <v>4210</v>
      </c>
      <c r="K432">
        <v>190</v>
      </c>
      <c r="L432">
        <v>0.51700000000000002</v>
      </c>
      <c r="M432">
        <v>3.3000000000000002E-2</v>
      </c>
      <c r="N432">
        <v>35.700000000000003</v>
      </c>
      <c r="O432">
        <v>1.30803</v>
      </c>
      <c r="P432">
        <v>5.3035358193080651</v>
      </c>
      <c r="Q432">
        <v>0.23343442069414369</v>
      </c>
      <c r="R432">
        <v>2.5824799811612928</v>
      </c>
      <c r="S432">
        <v>0.18620553836641929</v>
      </c>
      <c r="T432">
        <v>9.4620764419002981E-2</v>
      </c>
      <c r="U432">
        <v>5.953430400458213E-2</v>
      </c>
      <c r="V432">
        <v>4.4351724891138512E-2</v>
      </c>
      <c r="W432">
        <v>0.142154861348328</v>
      </c>
      <c r="X432">
        <v>9.5</v>
      </c>
      <c r="Y432">
        <v>11.3027</v>
      </c>
      <c r="Z432" t="s">
        <v>1525</v>
      </c>
    </row>
    <row r="433" spans="1:26">
      <c r="A433" t="s">
        <v>870</v>
      </c>
      <c r="B433" t="s">
        <v>869</v>
      </c>
      <c r="C433">
        <v>-0.14000000000000001</v>
      </c>
      <c r="D433">
        <v>-0.06</v>
      </c>
      <c r="E433">
        <v>0.01</v>
      </c>
      <c r="F433">
        <v>1.02</v>
      </c>
      <c r="G433">
        <v>1.1299999999999999</v>
      </c>
      <c r="H433">
        <v>1.1200000000000001</v>
      </c>
      <c r="I433">
        <v>0.08</v>
      </c>
      <c r="J433">
        <v>1319</v>
      </c>
      <c r="K433">
        <v>4</v>
      </c>
      <c r="L433">
        <v>0.4</v>
      </c>
      <c r="M433">
        <v>0.05</v>
      </c>
      <c r="N433">
        <v>261</v>
      </c>
      <c r="O433">
        <v>20</v>
      </c>
      <c r="P433">
        <v>2.3626990789101971</v>
      </c>
      <c r="Q433">
        <v>5.4792420290507272E-2</v>
      </c>
      <c r="R433">
        <v>12.99030916619969</v>
      </c>
      <c r="S433">
        <v>1.2028974826806369</v>
      </c>
      <c r="T433">
        <v>0.99542598974710272</v>
      </c>
      <c r="U433">
        <v>0.30929307538570699</v>
      </c>
      <c r="V433">
        <v>1.3131472495526609E-2</v>
      </c>
      <c r="W433">
        <v>0.60021230470889664</v>
      </c>
      <c r="X433">
        <v>4.2136986301369861</v>
      </c>
      <c r="Y433">
        <v>2.5</v>
      </c>
      <c r="Z433" t="s">
        <v>109</v>
      </c>
    </row>
    <row r="434" spans="1:26">
      <c r="A434" t="s">
        <v>872</v>
      </c>
      <c r="B434" t="s">
        <v>871</v>
      </c>
      <c r="C434">
        <v>0.17</v>
      </c>
      <c r="E434">
        <v>0.04</v>
      </c>
      <c r="F434">
        <v>0.87</v>
      </c>
      <c r="I434">
        <v>0.12</v>
      </c>
      <c r="J434">
        <v>225.7</v>
      </c>
      <c r="K434">
        <v>0.4</v>
      </c>
      <c r="L434">
        <v>0.3</v>
      </c>
      <c r="M434">
        <v>0.1</v>
      </c>
      <c r="N434">
        <v>8.3000000000000007</v>
      </c>
      <c r="O434">
        <v>0.7</v>
      </c>
      <c r="P434">
        <v>0.69022700476481369</v>
      </c>
      <c r="Q434">
        <v>3.4788439976623439E-2</v>
      </c>
      <c r="R434">
        <v>0.21444623787274819</v>
      </c>
      <c r="S434">
        <v>2.9053787319035521E-2</v>
      </c>
      <c r="T434">
        <v>1.8085827290472731E-2</v>
      </c>
      <c r="U434">
        <v>7.0696561936070823E-3</v>
      </c>
      <c r="V434">
        <v>1.2668512058647071E-4</v>
      </c>
      <c r="W434">
        <v>2.1610861180974619E-2</v>
      </c>
      <c r="X434">
        <v>13.698630136986299</v>
      </c>
      <c r="Y434">
        <v>8.41</v>
      </c>
      <c r="Z434" t="s">
        <v>115</v>
      </c>
    </row>
    <row r="435" spans="1:26">
      <c r="A435" t="s">
        <v>874</v>
      </c>
      <c r="B435" t="s">
        <v>873</v>
      </c>
      <c r="C435">
        <v>-0.13</v>
      </c>
      <c r="D435">
        <v>-0.06</v>
      </c>
      <c r="E435">
        <v>0.01</v>
      </c>
      <c r="F435">
        <v>0.98</v>
      </c>
      <c r="G435">
        <v>1.1100000000000001</v>
      </c>
      <c r="H435">
        <v>1.0900000000000001</v>
      </c>
      <c r="I435">
        <v>0.08</v>
      </c>
      <c r="J435">
        <v>5501</v>
      </c>
      <c r="K435">
        <v>130</v>
      </c>
      <c r="L435">
        <v>0.77</v>
      </c>
      <c r="M435">
        <v>3.0000000000000001E-3</v>
      </c>
      <c r="N435">
        <v>181.4</v>
      </c>
      <c r="O435">
        <v>0.8</v>
      </c>
      <c r="P435">
        <v>6.0604919526373342</v>
      </c>
      <c r="Q435">
        <v>0.15432375490467509</v>
      </c>
      <c r="R435">
        <v>9.9158341729722022</v>
      </c>
      <c r="S435">
        <v>0.47962303723544197</v>
      </c>
      <c r="T435">
        <v>4.3730249935930332E-2</v>
      </c>
      <c r="U435">
        <v>5.6265234437646243E-2</v>
      </c>
      <c r="V435">
        <v>4.4763354898286922E-2</v>
      </c>
      <c r="W435">
        <v>0.47218257966534288</v>
      </c>
      <c r="X435">
        <v>13.424657534246579</v>
      </c>
      <c r="Y435">
        <v>5</v>
      </c>
      <c r="Z435" t="s">
        <v>292</v>
      </c>
    </row>
    <row r="436" spans="1:26">
      <c r="A436" t="s">
        <v>876</v>
      </c>
      <c r="B436" t="s">
        <v>875</v>
      </c>
      <c r="C436">
        <v>0</v>
      </c>
      <c r="D436">
        <v>0.16</v>
      </c>
      <c r="E436">
        <v>0.04</v>
      </c>
      <c r="F436">
        <v>0.76</v>
      </c>
      <c r="G436">
        <v>0.79</v>
      </c>
      <c r="H436">
        <v>0.8</v>
      </c>
      <c r="I436">
        <v>0.05</v>
      </c>
      <c r="J436">
        <v>3.0390999999999999</v>
      </c>
      <c r="K436">
        <v>1E-4</v>
      </c>
      <c r="L436">
        <v>0</v>
      </c>
      <c r="M436">
        <v>0</v>
      </c>
      <c r="N436">
        <v>2.3809999999999998</v>
      </c>
      <c r="O436">
        <v>7.4999999999999997E-2</v>
      </c>
      <c r="P436">
        <v>0</v>
      </c>
      <c r="R436">
        <v>0</v>
      </c>
      <c r="T436">
        <v>0</v>
      </c>
      <c r="U436">
        <v>0</v>
      </c>
      <c r="V436">
        <v>0</v>
      </c>
      <c r="X436">
        <v>3.0684931506849309</v>
      </c>
      <c r="Y436">
        <v>1.1000000000000001</v>
      </c>
      <c r="Z436" t="s">
        <v>137</v>
      </c>
    </row>
    <row r="437" spans="1:26">
      <c r="A437" t="s">
        <v>876</v>
      </c>
      <c r="B437" t="s">
        <v>877</v>
      </c>
      <c r="C437">
        <v>0</v>
      </c>
      <c r="D437">
        <v>0.16</v>
      </c>
      <c r="E437">
        <v>0.04</v>
      </c>
      <c r="F437">
        <v>0.76</v>
      </c>
      <c r="G437">
        <v>0.79</v>
      </c>
      <c r="H437">
        <v>0.8</v>
      </c>
      <c r="I437">
        <v>0.05</v>
      </c>
      <c r="J437">
        <v>6.7634999999999996</v>
      </c>
      <c r="K437">
        <v>5.9999999999999995E-4</v>
      </c>
      <c r="L437">
        <v>0</v>
      </c>
      <c r="M437">
        <v>0.13</v>
      </c>
      <c r="N437">
        <v>1.4</v>
      </c>
      <c r="O437">
        <v>0.2</v>
      </c>
      <c r="P437">
        <v>6.527508202471273E-2</v>
      </c>
      <c r="Q437">
        <v>1.8803561198909109E-3</v>
      </c>
      <c r="R437">
        <v>1.1316671314834799E-2</v>
      </c>
      <c r="S437">
        <v>1.743187714909852E-3</v>
      </c>
      <c r="T437">
        <v>1.616667330690686E-3</v>
      </c>
      <c r="U437">
        <v>0</v>
      </c>
      <c r="V437">
        <v>3.3463950069741402E-7</v>
      </c>
      <c r="W437">
        <v>6.51989293858795E-4</v>
      </c>
      <c r="X437">
        <v>3.0684931506849309</v>
      </c>
      <c r="Y437">
        <v>1.1000000000000001</v>
      </c>
      <c r="Z437" t="s">
        <v>137</v>
      </c>
    </row>
    <row r="438" spans="1:26">
      <c r="A438" t="s">
        <v>876</v>
      </c>
      <c r="B438" t="s">
        <v>878</v>
      </c>
      <c r="C438">
        <v>0</v>
      </c>
      <c r="D438">
        <v>0.16</v>
      </c>
      <c r="E438">
        <v>0.04</v>
      </c>
      <c r="F438">
        <v>0.76</v>
      </c>
      <c r="G438">
        <v>0.79</v>
      </c>
      <c r="H438">
        <v>0.8</v>
      </c>
      <c r="I438">
        <v>0.05</v>
      </c>
      <c r="J438">
        <v>46.71</v>
      </c>
      <c r="K438">
        <v>0.01</v>
      </c>
      <c r="L438">
        <v>0</v>
      </c>
      <c r="M438">
        <v>0</v>
      </c>
      <c r="N438">
        <v>4.4000000000000004</v>
      </c>
      <c r="O438">
        <v>0.2</v>
      </c>
      <c r="P438">
        <v>0.14677535778614079</v>
      </c>
      <c r="Q438">
        <v>4.2281511547948387E-3</v>
      </c>
      <c r="R438">
        <v>2.7878625848184641E-2</v>
      </c>
      <c r="S438">
        <v>2.9080385884062052E-3</v>
      </c>
      <c r="T438">
        <v>2.424228334624752E-3</v>
      </c>
      <c r="U438">
        <v>0</v>
      </c>
      <c r="V438">
        <v>2.037464433836487E-6</v>
      </c>
      <c r="W438">
        <v>1.606175974792531E-3</v>
      </c>
      <c r="X438">
        <v>3.0684931506849309</v>
      </c>
      <c r="Y438">
        <v>1.1000000000000001</v>
      </c>
      <c r="Z438" t="s">
        <v>137</v>
      </c>
    </row>
    <row r="439" spans="1:26">
      <c r="A439" t="s">
        <v>876</v>
      </c>
      <c r="B439" t="s">
        <v>879</v>
      </c>
      <c r="C439">
        <v>0</v>
      </c>
      <c r="D439">
        <v>0.16</v>
      </c>
      <c r="E439">
        <v>0.04</v>
      </c>
      <c r="F439">
        <v>0.76</v>
      </c>
      <c r="G439">
        <v>0.79</v>
      </c>
      <c r="H439">
        <v>0.8</v>
      </c>
      <c r="I439">
        <v>0.05</v>
      </c>
      <c r="J439">
        <v>1190</v>
      </c>
      <c r="K439">
        <v>206.5</v>
      </c>
      <c r="L439">
        <v>0.34</v>
      </c>
      <c r="M439">
        <v>0.17</v>
      </c>
      <c r="N439">
        <v>5.05</v>
      </c>
      <c r="O439">
        <v>1.57</v>
      </c>
      <c r="P439">
        <v>0.23672257420338061</v>
      </c>
      <c r="Q439">
        <v>6.8192525018106673E-3</v>
      </c>
      <c r="R439">
        <v>6.3696245534175217E-2</v>
      </c>
      <c r="S439">
        <v>6.2593285262091706E-3</v>
      </c>
      <c r="T439">
        <v>2.8952838879170548E-3</v>
      </c>
      <c r="U439">
        <v>4.1628708637215387E-3</v>
      </c>
      <c r="V439">
        <v>4.5455109922340132E-6</v>
      </c>
      <c r="W439">
        <v>3.6697425410635929E-3</v>
      </c>
      <c r="X439">
        <v>3.0684931506849309</v>
      </c>
      <c r="Y439">
        <v>1.1000000000000001</v>
      </c>
      <c r="Z439" t="s">
        <v>137</v>
      </c>
    </row>
    <row r="440" spans="1:26">
      <c r="A440" t="s">
        <v>876</v>
      </c>
      <c r="B440" t="s">
        <v>880</v>
      </c>
      <c r="C440">
        <v>0</v>
      </c>
      <c r="D440">
        <v>0.16</v>
      </c>
      <c r="E440">
        <v>0.04</v>
      </c>
      <c r="F440">
        <v>0.76</v>
      </c>
      <c r="G440">
        <v>0.79</v>
      </c>
      <c r="H440">
        <v>0.8</v>
      </c>
      <c r="I440">
        <v>0.05</v>
      </c>
      <c r="J440">
        <v>94.2</v>
      </c>
      <c r="K440">
        <v>0.2</v>
      </c>
      <c r="L440">
        <v>0</v>
      </c>
      <c r="M440">
        <v>0</v>
      </c>
      <c r="N440">
        <v>1.8</v>
      </c>
      <c r="O440">
        <v>0.2</v>
      </c>
      <c r="P440">
        <v>0.37786241726567632</v>
      </c>
      <c r="Q440">
        <v>1.089805744413575E-2</v>
      </c>
      <c r="R440">
        <v>3.5007113920206737E-2</v>
      </c>
      <c r="S440">
        <v>4.3815507203603258E-3</v>
      </c>
      <c r="T440">
        <v>3.8896793244674161E-3</v>
      </c>
      <c r="U440">
        <v>0</v>
      </c>
      <c r="V440">
        <v>2.4775027544378459E-5</v>
      </c>
      <c r="W440">
        <v>2.0168707608349558E-3</v>
      </c>
      <c r="X440">
        <v>3.0684931506849309</v>
      </c>
      <c r="Y440">
        <v>1.1000000000000001</v>
      </c>
      <c r="Z440" t="s">
        <v>137</v>
      </c>
    </row>
    <row r="441" spans="1:26">
      <c r="A441" t="s">
        <v>876</v>
      </c>
      <c r="B441" t="s">
        <v>881</v>
      </c>
      <c r="C441">
        <v>0</v>
      </c>
      <c r="D441">
        <v>0.16</v>
      </c>
      <c r="E441">
        <v>0.04</v>
      </c>
      <c r="F441">
        <v>0.76</v>
      </c>
      <c r="G441">
        <v>0.79</v>
      </c>
      <c r="H441">
        <v>0.8</v>
      </c>
      <c r="I441">
        <v>0.05</v>
      </c>
      <c r="J441">
        <v>2198</v>
      </c>
      <c r="K441">
        <v>51</v>
      </c>
      <c r="L441">
        <v>0.37</v>
      </c>
      <c r="M441">
        <v>0.18</v>
      </c>
      <c r="N441">
        <v>5.5</v>
      </c>
      <c r="O441">
        <v>1.3</v>
      </c>
      <c r="P441">
        <v>3.131135135683496</v>
      </c>
      <c r="Q441">
        <v>9.8647132499718099E-2</v>
      </c>
      <c r="R441">
        <v>0.34089022945838349</v>
      </c>
      <c r="S441">
        <v>2.5926654229542531E-2</v>
      </c>
      <c r="T441">
        <v>1.6765093252051649E-2</v>
      </c>
      <c r="U441">
        <v>8.2109248364122878E-4</v>
      </c>
      <c r="V441">
        <v>2.1744963457514459E-3</v>
      </c>
      <c r="W441">
        <v>1.9639766306244321E-2</v>
      </c>
      <c r="X441">
        <v>3.0684931506849309</v>
      </c>
      <c r="Y441">
        <v>1.1000000000000001</v>
      </c>
      <c r="Z441" t="s">
        <v>137</v>
      </c>
    </row>
    <row r="442" spans="1:26">
      <c r="A442" t="s">
        <v>883</v>
      </c>
      <c r="B442" t="s">
        <v>882</v>
      </c>
      <c r="C442">
        <v>0.03</v>
      </c>
      <c r="E442">
        <v>0.03</v>
      </c>
      <c r="F442">
        <v>1.46</v>
      </c>
      <c r="I442">
        <v>0.16</v>
      </c>
      <c r="J442">
        <v>2093.3000000000002</v>
      </c>
      <c r="K442">
        <v>32.700000000000003</v>
      </c>
      <c r="L442">
        <v>0.4</v>
      </c>
      <c r="M442">
        <v>0.09</v>
      </c>
      <c r="N442">
        <v>18.2</v>
      </c>
      <c r="O442">
        <v>2.2000000000000002</v>
      </c>
      <c r="P442">
        <v>3.6347679608804349</v>
      </c>
      <c r="Q442">
        <v>0.13010657059018649</v>
      </c>
      <c r="R442">
        <v>1.3508286048334981</v>
      </c>
      <c r="S442">
        <v>0.19653011287433411</v>
      </c>
      <c r="T442">
        <v>0.1632869742106427</v>
      </c>
      <c r="U442">
        <v>5.789265449286423E-2</v>
      </c>
      <c r="V442">
        <v>7.0338851539125469E-3</v>
      </c>
      <c r="W442">
        <v>9.2522507180376579E-2</v>
      </c>
      <c r="Z442" t="s">
        <v>28</v>
      </c>
    </row>
    <row r="443" spans="1:26">
      <c r="A443" t="s">
        <v>885</v>
      </c>
      <c r="B443" t="s">
        <v>884</v>
      </c>
      <c r="C443">
        <v>0.18</v>
      </c>
      <c r="D443">
        <v>0.28000000000000003</v>
      </c>
      <c r="E443">
        <v>0.01</v>
      </c>
      <c r="F443">
        <v>1.17</v>
      </c>
      <c r="G443">
        <v>1.24</v>
      </c>
      <c r="H443">
        <v>1.17</v>
      </c>
      <c r="I443">
        <v>0.1</v>
      </c>
      <c r="J443">
        <v>3.8348870000000002</v>
      </c>
      <c r="K443">
        <v>9.6000000000000002E-5</v>
      </c>
      <c r="L443">
        <v>5.8999999999999997E-2</v>
      </c>
      <c r="M443">
        <v>3.5999999999999997E-2</v>
      </c>
      <c r="N443">
        <v>7.53</v>
      </c>
      <c r="O443">
        <v>0.28000000000000003</v>
      </c>
      <c r="P443">
        <v>5.069134412529662E-2</v>
      </c>
      <c r="Q443">
        <v>1.1455674112485689E-3</v>
      </c>
      <c r="R443">
        <v>6.4627911144219022E-2</v>
      </c>
      <c r="S443">
        <v>3.785051474476565E-3</v>
      </c>
      <c r="T443">
        <v>2.403162698589817E-3</v>
      </c>
      <c r="U443">
        <v>1.37749188194426E-4</v>
      </c>
      <c r="V443">
        <v>5.3928398844998785E-7</v>
      </c>
      <c r="W443">
        <v>2.921035531942103E-3</v>
      </c>
      <c r="X443">
        <v>1.2767123287671229</v>
      </c>
      <c r="Y443">
        <v>1.7</v>
      </c>
      <c r="Z443" t="s">
        <v>1525</v>
      </c>
    </row>
    <row r="444" spans="1:26">
      <c r="A444" t="s">
        <v>885</v>
      </c>
      <c r="B444" t="s">
        <v>887</v>
      </c>
      <c r="C444">
        <v>0.18</v>
      </c>
      <c r="D444">
        <v>0.28000000000000003</v>
      </c>
      <c r="E444">
        <v>0.01</v>
      </c>
      <c r="F444">
        <v>1.17</v>
      </c>
      <c r="G444">
        <v>1.24</v>
      </c>
      <c r="H444">
        <v>1.17</v>
      </c>
      <c r="I444">
        <v>0.1</v>
      </c>
      <c r="J444">
        <v>4791</v>
      </c>
      <c r="K444">
        <v>75</v>
      </c>
      <c r="L444">
        <v>0.81179999999999997</v>
      </c>
      <c r="M444">
        <v>3.2000000000000002E-3</v>
      </c>
      <c r="N444">
        <v>269.39999999999998</v>
      </c>
      <c r="O444">
        <v>4.7</v>
      </c>
      <c r="P444">
        <v>5.8800751064002368</v>
      </c>
      <c r="Q444">
        <v>0.1463682771889977</v>
      </c>
      <c r="R444">
        <v>14.57737487119409</v>
      </c>
      <c r="S444">
        <v>0.71892722060363246</v>
      </c>
      <c r="T444">
        <v>0.25431945766374259</v>
      </c>
      <c r="U444">
        <v>0.11085827890193679</v>
      </c>
      <c r="V444">
        <v>7.6066452051733027E-2</v>
      </c>
      <c r="W444">
        <v>0.6588644009579252</v>
      </c>
      <c r="Z444" t="s">
        <v>1525</v>
      </c>
    </row>
    <row r="445" spans="1:26">
      <c r="A445" t="s">
        <v>889</v>
      </c>
      <c r="B445" t="s">
        <v>888</v>
      </c>
      <c r="C445">
        <v>-0.06</v>
      </c>
      <c r="E445">
        <v>0.09</v>
      </c>
      <c r="F445">
        <v>1.05</v>
      </c>
      <c r="I445">
        <v>0.3</v>
      </c>
      <c r="J445">
        <v>672.1</v>
      </c>
      <c r="K445">
        <v>3.7</v>
      </c>
      <c r="L445">
        <v>0.14000000000000001</v>
      </c>
      <c r="M445">
        <v>0.05</v>
      </c>
      <c r="N445">
        <v>230.8</v>
      </c>
      <c r="O445">
        <v>5</v>
      </c>
      <c r="P445">
        <v>1.536580366939325</v>
      </c>
      <c r="Q445">
        <v>0.12458592182829389</v>
      </c>
      <c r="R445">
        <v>10.301048420381971</v>
      </c>
      <c r="S445">
        <v>1.6852731436816391</v>
      </c>
      <c r="T445">
        <v>0.22315962782456619</v>
      </c>
      <c r="U445">
        <v>7.3548897330348667E-2</v>
      </c>
      <c r="V445">
        <v>1.890288109676801E-2</v>
      </c>
      <c r="W445">
        <v>1.6687056631148369</v>
      </c>
      <c r="X445">
        <v>1.8410958904109589</v>
      </c>
      <c r="Y445">
        <v>57.4</v>
      </c>
      <c r="Z445" t="s">
        <v>137</v>
      </c>
    </row>
    <row r="446" spans="1:26">
      <c r="A446" t="s">
        <v>891</v>
      </c>
      <c r="B446" t="s">
        <v>890</v>
      </c>
      <c r="C446">
        <v>-0.01</v>
      </c>
      <c r="D446">
        <v>-7.0000000000000007E-2</v>
      </c>
      <c r="E446">
        <v>0.02</v>
      </c>
      <c r="F446">
        <v>1.03</v>
      </c>
      <c r="G446">
        <v>1.0900000000000001</v>
      </c>
      <c r="H446">
        <v>1.0900000000000001</v>
      </c>
      <c r="I446">
        <v>0.08</v>
      </c>
      <c r="J446">
        <v>2209</v>
      </c>
      <c r="K446">
        <v>92</v>
      </c>
      <c r="L446">
        <v>0.16</v>
      </c>
      <c r="M446">
        <v>8.5000000000000006E-2</v>
      </c>
      <c r="N446">
        <v>16.5</v>
      </c>
      <c r="O446">
        <v>1.5</v>
      </c>
      <c r="P446">
        <v>3.3429916477004928</v>
      </c>
      <c r="Q446">
        <v>0.120264536807258</v>
      </c>
      <c r="R446">
        <v>1.0572915408995409</v>
      </c>
      <c r="S446">
        <v>0.109597883721754</v>
      </c>
      <c r="T446">
        <v>9.6117412809049174E-2</v>
      </c>
      <c r="U446">
        <v>1.475694268907405E-2</v>
      </c>
      <c r="V446">
        <v>1.46779571092135E-2</v>
      </c>
      <c r="W446">
        <v>4.8372815596711007E-2</v>
      </c>
      <c r="X446">
        <v>11.78082191780822</v>
      </c>
      <c r="Y446">
        <v>6.95</v>
      </c>
      <c r="Z446" t="s">
        <v>115</v>
      </c>
    </row>
    <row r="447" spans="1:26">
      <c r="A447" t="s">
        <v>893</v>
      </c>
      <c r="B447" t="s">
        <v>892</v>
      </c>
      <c r="C447">
        <v>0.11</v>
      </c>
      <c r="D447">
        <v>0.13</v>
      </c>
      <c r="E447">
        <v>0.03</v>
      </c>
      <c r="F447">
        <v>1.1499999999999999</v>
      </c>
      <c r="G447">
        <v>1.1599999999999999</v>
      </c>
      <c r="H447">
        <v>1.1399999999999999</v>
      </c>
      <c r="I447">
        <v>0.11</v>
      </c>
      <c r="J447">
        <v>3724.7</v>
      </c>
      <c r="K447">
        <v>463</v>
      </c>
      <c r="L447">
        <v>0.51</v>
      </c>
      <c r="M447">
        <v>0.1</v>
      </c>
      <c r="N447">
        <v>20</v>
      </c>
      <c r="O447">
        <v>3</v>
      </c>
      <c r="P447">
        <v>4.9290690612872714</v>
      </c>
      <c r="Q447">
        <v>0.42416275106661361</v>
      </c>
      <c r="R447">
        <v>1.439866823545958</v>
      </c>
      <c r="S447">
        <v>0.25399992691713269</v>
      </c>
      <c r="T447">
        <v>0.21598002353189369</v>
      </c>
      <c r="U447">
        <v>9.9247476687179134E-2</v>
      </c>
      <c r="V447">
        <v>5.9661032145924768E-2</v>
      </c>
      <c r="W447">
        <v>6.6776432396334282E-2</v>
      </c>
      <c r="X447">
        <v>9.0712328767123296</v>
      </c>
      <c r="Y447">
        <v>6.57</v>
      </c>
      <c r="Z447" t="s">
        <v>115</v>
      </c>
    </row>
    <row r="448" spans="1:26">
      <c r="A448" t="s">
        <v>895</v>
      </c>
      <c r="B448" t="s">
        <v>894</v>
      </c>
      <c r="C448">
        <v>-0.17</v>
      </c>
      <c r="D448">
        <v>-0.2</v>
      </c>
      <c r="E448">
        <v>0.02</v>
      </c>
      <c r="F448">
        <v>1.04</v>
      </c>
      <c r="G448">
        <v>1.06</v>
      </c>
      <c r="H448">
        <v>1.07</v>
      </c>
      <c r="I448">
        <v>0.09</v>
      </c>
      <c r="J448">
        <v>218.47</v>
      </c>
      <c r="K448">
        <v>0.19</v>
      </c>
      <c r="L448">
        <v>0.40400000000000003</v>
      </c>
      <c r="M448">
        <v>9.0000000000000011E-3</v>
      </c>
      <c r="N448">
        <v>108.1</v>
      </c>
      <c r="O448">
        <v>1.2</v>
      </c>
      <c r="P448">
        <v>0.7353717732374222</v>
      </c>
      <c r="Q448">
        <v>1.546414420822464E-2</v>
      </c>
      <c r="R448">
        <v>3.424904517732263</v>
      </c>
      <c r="S448">
        <v>0.14910334147217619</v>
      </c>
      <c r="T448">
        <v>3.801929159369765E-2</v>
      </c>
      <c r="U448">
        <v>7.2277152921693833E-3</v>
      </c>
      <c r="V448">
        <v>9.9286226693082202E-4</v>
      </c>
      <c r="W448">
        <v>0.14398997972447949</v>
      </c>
      <c r="X448">
        <v>0.26575342465753432</v>
      </c>
      <c r="Y448">
        <v>4.5</v>
      </c>
      <c r="Z448" t="s">
        <v>422</v>
      </c>
    </row>
    <row r="449" spans="1:26">
      <c r="A449" t="s">
        <v>897</v>
      </c>
      <c r="B449" t="s">
        <v>896</v>
      </c>
      <c r="C449">
        <v>0.04</v>
      </c>
      <c r="D449">
        <v>-0.14000000000000001</v>
      </c>
      <c r="E449">
        <v>0.02</v>
      </c>
      <c r="F449">
        <v>1.1299999999999999</v>
      </c>
      <c r="G449">
        <v>1.1599999999999999</v>
      </c>
      <c r="H449">
        <v>1.1599999999999999</v>
      </c>
      <c r="I449">
        <v>0.1</v>
      </c>
      <c r="J449">
        <v>456.1</v>
      </c>
      <c r="K449">
        <v>7.7</v>
      </c>
      <c r="L449">
        <v>0.08</v>
      </c>
      <c r="M449">
        <v>0.17</v>
      </c>
      <c r="N449">
        <v>71</v>
      </c>
      <c r="O449">
        <v>13</v>
      </c>
      <c r="P449">
        <v>1.20838212598429</v>
      </c>
      <c r="Q449">
        <v>3.0740687287322072E-2</v>
      </c>
      <c r="R449">
        <v>2.9072337537808699</v>
      </c>
      <c r="S449">
        <v>0.55048698578756594</v>
      </c>
      <c r="T449">
        <v>0.53231040562184939</v>
      </c>
      <c r="U449">
        <v>2.5748447094677589E-2</v>
      </c>
      <c r="V449">
        <v>1.381058173299585E-2</v>
      </c>
      <c r="W449">
        <v>0.13721457244983459</v>
      </c>
      <c r="X449">
        <v>3.0931506849315071</v>
      </c>
      <c r="Y449">
        <v>8.5</v>
      </c>
      <c r="Z449" t="s">
        <v>292</v>
      </c>
    </row>
    <row r="450" spans="1:26">
      <c r="A450" t="s">
        <v>899</v>
      </c>
      <c r="B450" t="s">
        <v>898</v>
      </c>
      <c r="C450">
        <v>0.28999999999999998</v>
      </c>
      <c r="E450">
        <v>0.02</v>
      </c>
      <c r="F450">
        <v>1.2</v>
      </c>
      <c r="I450">
        <v>0.13</v>
      </c>
      <c r="J450">
        <v>1173</v>
      </c>
      <c r="K450">
        <v>16</v>
      </c>
      <c r="L450">
        <v>0.123</v>
      </c>
      <c r="M450">
        <v>6.9000000000000006E-2</v>
      </c>
      <c r="N450">
        <v>27.9</v>
      </c>
      <c r="O450">
        <v>1.6</v>
      </c>
      <c r="P450">
        <v>2.3333065611039001</v>
      </c>
      <c r="Q450">
        <v>6.6698142239769151E-2</v>
      </c>
      <c r="R450">
        <v>1.648947311655399</v>
      </c>
      <c r="S450">
        <v>0.13110309234368039</v>
      </c>
      <c r="T450">
        <v>9.4563286689915385E-2</v>
      </c>
      <c r="U450">
        <v>1.420959276292974E-2</v>
      </c>
      <c r="V450">
        <v>7.4973449805303717E-3</v>
      </c>
      <c r="W450">
        <v>8.9373838030102945E-2</v>
      </c>
      <c r="X450">
        <v>7.8</v>
      </c>
      <c r="Y450">
        <v>4.96</v>
      </c>
      <c r="Z450" t="s">
        <v>761</v>
      </c>
    </row>
    <row r="451" spans="1:26">
      <c r="A451" t="s">
        <v>901</v>
      </c>
      <c r="B451" t="s">
        <v>900</v>
      </c>
      <c r="C451">
        <v>0.16</v>
      </c>
      <c r="E451">
        <v>0.03</v>
      </c>
      <c r="F451">
        <v>1.5</v>
      </c>
      <c r="I451">
        <v>0.18</v>
      </c>
      <c r="J451">
        <v>871</v>
      </c>
      <c r="K451">
        <v>19</v>
      </c>
      <c r="L451">
        <v>0.08</v>
      </c>
      <c r="M451">
        <v>0.05</v>
      </c>
      <c r="N451">
        <v>31.9</v>
      </c>
      <c r="O451">
        <v>2.2999999999999998</v>
      </c>
      <c r="P451">
        <v>1.992913552172044</v>
      </c>
      <c r="Q451">
        <v>9.0775995603425558E-2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Z451" t="s">
        <v>1525</v>
      </c>
    </row>
    <row r="452" spans="1:26">
      <c r="A452" t="s">
        <v>904</v>
      </c>
      <c r="B452" t="s">
        <v>903</v>
      </c>
      <c r="C452">
        <v>-0.09</v>
      </c>
      <c r="D452">
        <v>-0.08</v>
      </c>
      <c r="E452">
        <v>0.02</v>
      </c>
      <c r="F452">
        <v>1.1399999999999999</v>
      </c>
      <c r="G452">
        <v>1.1200000000000001</v>
      </c>
      <c r="H452">
        <v>1.1299999999999999</v>
      </c>
      <c r="I452">
        <v>0.11</v>
      </c>
      <c r="J452">
        <v>3999</v>
      </c>
      <c r="K452">
        <v>541</v>
      </c>
      <c r="L452">
        <v>0.16</v>
      </c>
      <c r="M452">
        <v>0.22</v>
      </c>
      <c r="N452">
        <v>24.2</v>
      </c>
      <c r="O452">
        <v>5.6</v>
      </c>
      <c r="P452">
        <v>5.2274274440060946</v>
      </c>
      <c r="Q452">
        <v>0.45540862976515251</v>
      </c>
      <c r="R452">
        <v>2.0944786374797451</v>
      </c>
      <c r="S452">
        <v>0.50691208287736811</v>
      </c>
      <c r="T452">
        <v>0.48467274255729631</v>
      </c>
      <c r="U452">
        <v>7.3943006085081267E-2</v>
      </c>
      <c r="V452">
        <v>8.8164683831563909E-2</v>
      </c>
      <c r="W452">
        <v>9.3870191035506756E-2</v>
      </c>
      <c r="X452">
        <v>13.698630136986299</v>
      </c>
      <c r="Y452">
        <v>9.9</v>
      </c>
      <c r="Z452" t="s">
        <v>28</v>
      </c>
    </row>
    <row r="453" spans="1:26">
      <c r="A453" t="s">
        <v>906</v>
      </c>
      <c r="B453" t="s">
        <v>905</v>
      </c>
      <c r="C453">
        <v>-0.01</v>
      </c>
      <c r="D453">
        <v>0</v>
      </c>
      <c r="E453">
        <v>0.01</v>
      </c>
      <c r="F453">
        <v>0.99</v>
      </c>
      <c r="G453">
        <v>0.99</v>
      </c>
      <c r="H453">
        <v>0.98</v>
      </c>
      <c r="I453">
        <v>0.08</v>
      </c>
      <c r="J453">
        <v>572.38</v>
      </c>
      <c r="K453">
        <v>0.61</v>
      </c>
      <c r="L453">
        <v>0.72499999999999998</v>
      </c>
      <c r="M453">
        <v>1.2E-2</v>
      </c>
      <c r="N453">
        <v>276.3</v>
      </c>
      <c r="O453">
        <v>7</v>
      </c>
      <c r="P453">
        <v>1.345259668687786</v>
      </c>
      <c r="Q453">
        <v>3.1720859545853568E-2</v>
      </c>
      <c r="R453">
        <v>7.7203481250028743</v>
      </c>
      <c r="S453">
        <v>0.43675105321739982</v>
      </c>
      <c r="T453">
        <v>0.19559332926174491</v>
      </c>
      <c r="U453">
        <v>0.14159057430835309</v>
      </c>
      <c r="V453">
        <v>2.7425907941412771E-3</v>
      </c>
      <c r="W453">
        <v>0.3639221338385194</v>
      </c>
      <c r="X453">
        <v>7.5</v>
      </c>
      <c r="Y453">
        <v>3.9</v>
      </c>
      <c r="Z453" t="s">
        <v>292</v>
      </c>
    </row>
    <row r="454" spans="1:26">
      <c r="A454" t="s">
        <v>908</v>
      </c>
      <c r="B454" t="s">
        <v>907</v>
      </c>
      <c r="C454">
        <v>0.37</v>
      </c>
      <c r="D454">
        <v>0.3</v>
      </c>
      <c r="E454">
        <v>0.02</v>
      </c>
      <c r="F454">
        <v>1.3</v>
      </c>
      <c r="G454">
        <v>1.31</v>
      </c>
      <c r="H454">
        <v>1.31</v>
      </c>
      <c r="I454">
        <v>0.09</v>
      </c>
      <c r="J454">
        <v>1189.0999999999999</v>
      </c>
      <c r="K454">
        <v>5.0999999999999996</v>
      </c>
      <c r="L454">
        <v>0.46400000000000002</v>
      </c>
      <c r="M454">
        <v>2.1999999999999999E-2</v>
      </c>
      <c r="N454">
        <v>107</v>
      </c>
      <c r="O454">
        <v>2.4</v>
      </c>
      <c r="P454">
        <v>2.398454370018595</v>
      </c>
      <c r="Q454">
        <v>6.188002155803634E-2</v>
      </c>
      <c r="R454">
        <v>5.8836734558512216</v>
      </c>
      <c r="S454">
        <v>0.33820736719678351</v>
      </c>
      <c r="T454">
        <v>0.13197024573871899</v>
      </c>
      <c r="U454">
        <v>7.6539100905983995E-2</v>
      </c>
      <c r="V454">
        <v>8.411609515555531E-3</v>
      </c>
      <c r="W454">
        <v>0.30172684388980631</v>
      </c>
      <c r="X454">
        <v>11.30892665068493</v>
      </c>
      <c r="Y454">
        <v>2.7469999999999999</v>
      </c>
      <c r="Z454" t="s">
        <v>1525</v>
      </c>
    </row>
    <row r="455" spans="1:26">
      <c r="A455" t="s">
        <v>910</v>
      </c>
      <c r="B455" t="s">
        <v>909</v>
      </c>
      <c r="C455">
        <v>0.28000000000000003</v>
      </c>
      <c r="D455">
        <v>0.4</v>
      </c>
      <c r="E455">
        <v>0.02</v>
      </c>
      <c r="F455">
        <v>1.29</v>
      </c>
      <c r="G455">
        <v>1.43</v>
      </c>
      <c r="H455">
        <v>1.43</v>
      </c>
      <c r="I455">
        <v>0.13</v>
      </c>
      <c r="J455">
        <v>26.73</v>
      </c>
      <c r="K455">
        <v>0.02</v>
      </c>
      <c r="L455">
        <v>0.05</v>
      </c>
      <c r="M455">
        <v>0.03</v>
      </c>
      <c r="N455">
        <v>40.200000000000003</v>
      </c>
      <c r="O455">
        <v>2</v>
      </c>
      <c r="P455">
        <v>0.19054634950963931</v>
      </c>
      <c r="Q455">
        <v>4.4323296755182538E-3</v>
      </c>
      <c r="R455">
        <v>0.69976484574994158</v>
      </c>
      <c r="S455">
        <v>4.76705847165875E-2</v>
      </c>
      <c r="T455">
        <v>3.4814171430345348E-2</v>
      </c>
      <c r="U455">
        <v>1.052277963533747E-3</v>
      </c>
      <c r="V455">
        <v>1.7452671050004781E-4</v>
      </c>
      <c r="W455">
        <v>3.2547202127904247E-2</v>
      </c>
      <c r="X455">
        <v>1.536986301369863</v>
      </c>
      <c r="Y455">
        <v>4.07</v>
      </c>
      <c r="Z455" t="s">
        <v>115</v>
      </c>
    </row>
    <row r="456" spans="1:26">
      <c r="A456" t="s">
        <v>912</v>
      </c>
      <c r="B456" t="s">
        <v>911</v>
      </c>
      <c r="C456">
        <v>-0.37</v>
      </c>
      <c r="E456">
        <v>0.12</v>
      </c>
      <c r="F456">
        <v>0.72</v>
      </c>
      <c r="I456">
        <v>0.03</v>
      </c>
      <c r="J456">
        <v>528.07000000000005</v>
      </c>
      <c r="K456">
        <v>0.14000000000000001</v>
      </c>
      <c r="L456">
        <v>0.81910000000000005</v>
      </c>
      <c r="M456">
        <v>2.3E-3</v>
      </c>
      <c r="N456">
        <v>726.4</v>
      </c>
      <c r="O456">
        <v>7.1</v>
      </c>
      <c r="P456">
        <v>1.146506671605489</v>
      </c>
      <c r="Q456">
        <v>2.654027988379528E-2</v>
      </c>
      <c r="R456">
        <v>13.309213481760001</v>
      </c>
      <c r="S456">
        <v>0.63434358070244867</v>
      </c>
      <c r="T456">
        <v>0.13008730137733479</v>
      </c>
      <c r="U456">
        <v>7.6194217360148364E-2</v>
      </c>
      <c r="V456">
        <v>1.17616344262844E-3</v>
      </c>
      <c r="W456">
        <v>0.61616729082222232</v>
      </c>
      <c r="X456">
        <v>3.8136986301369862</v>
      </c>
      <c r="Y456">
        <v>8.36</v>
      </c>
      <c r="Z456" t="s">
        <v>597</v>
      </c>
    </row>
    <row r="457" spans="1:26">
      <c r="A457" t="s">
        <v>914</v>
      </c>
      <c r="B457" t="s">
        <v>913</v>
      </c>
      <c r="C457">
        <v>-0.12</v>
      </c>
      <c r="D457">
        <v>-0.18</v>
      </c>
      <c r="E457">
        <v>0.01</v>
      </c>
      <c r="F457">
        <v>0.99</v>
      </c>
      <c r="G457">
        <v>1.07</v>
      </c>
      <c r="H457">
        <v>1.08</v>
      </c>
      <c r="I457">
        <v>0.08</v>
      </c>
      <c r="J457">
        <v>730.6</v>
      </c>
      <c r="K457">
        <v>5.7</v>
      </c>
      <c r="L457">
        <v>0.10199999999999999</v>
      </c>
      <c r="M457">
        <v>3.1E-2</v>
      </c>
      <c r="N457">
        <v>54.9</v>
      </c>
      <c r="O457">
        <v>1.1000000000000001</v>
      </c>
      <c r="P457">
        <v>1.5829587596973671</v>
      </c>
      <c r="Q457">
        <v>3.8206453442593533E-2</v>
      </c>
      <c r="R457">
        <v>2.4034115926554711</v>
      </c>
      <c r="S457">
        <v>0.123499503399121</v>
      </c>
      <c r="T457">
        <v>4.8155787830983961E-2</v>
      </c>
      <c r="U457">
        <v>7.6794848160022886E-3</v>
      </c>
      <c r="V457">
        <v>6.2503175828707873E-3</v>
      </c>
      <c r="W457">
        <v>0.1132921289467226</v>
      </c>
      <c r="X457">
        <v>6.5</v>
      </c>
      <c r="Y457">
        <v>4.8</v>
      </c>
      <c r="Z457" t="s">
        <v>292</v>
      </c>
    </row>
    <row r="458" spans="1:26">
      <c r="A458" t="s">
        <v>916</v>
      </c>
      <c r="B458" t="s">
        <v>915</v>
      </c>
      <c r="C458">
        <v>0.41</v>
      </c>
      <c r="E458">
        <v>0.03</v>
      </c>
      <c r="F458">
        <v>1.24</v>
      </c>
      <c r="I458">
        <v>0.12</v>
      </c>
      <c r="J458">
        <v>1214</v>
      </c>
      <c r="K458">
        <v>9</v>
      </c>
      <c r="L458">
        <v>0.44</v>
      </c>
      <c r="M458">
        <v>7.0000000000000007E-2</v>
      </c>
      <c r="N458">
        <v>27.5</v>
      </c>
      <c r="O458">
        <v>1</v>
      </c>
      <c r="P458">
        <v>2.3938178987644152</v>
      </c>
      <c r="Q458">
        <v>5.9111042353547222E-2</v>
      </c>
      <c r="R458">
        <v>1.495680373960756</v>
      </c>
      <c r="S458">
        <v>0.1071114710724461</v>
      </c>
      <c r="T458">
        <v>5.4388377234936593E-2</v>
      </c>
      <c r="U458">
        <v>5.7126680949889992E-2</v>
      </c>
      <c r="V458">
        <v>3.696080001550469E-3</v>
      </c>
      <c r="W458">
        <v>7.2371630998101108E-2</v>
      </c>
      <c r="X458">
        <v>7.9972602739726026</v>
      </c>
      <c r="Y458">
        <v>12.6</v>
      </c>
      <c r="Z458" t="s">
        <v>115</v>
      </c>
    </row>
    <row r="459" spans="1:26">
      <c r="A459" t="s">
        <v>918</v>
      </c>
      <c r="B459" t="s">
        <v>917</v>
      </c>
      <c r="C459">
        <v>0.04</v>
      </c>
      <c r="E459">
        <v>0.02</v>
      </c>
      <c r="F459">
        <v>1.1599999999999999</v>
      </c>
      <c r="I459">
        <v>0.1</v>
      </c>
      <c r="J459">
        <v>141.88999999999999</v>
      </c>
      <c r="K459">
        <v>0.15</v>
      </c>
      <c r="L459">
        <v>9.6000000000000002E-2</v>
      </c>
      <c r="M459">
        <v>6.9000000000000006E-2</v>
      </c>
      <c r="N459">
        <v>39.06</v>
      </c>
      <c r="O459">
        <v>2.64</v>
      </c>
      <c r="P459">
        <v>0.55728783096578194</v>
      </c>
      <c r="Q459">
        <v>1.486491552836991E-2</v>
      </c>
      <c r="R459">
        <v>1.092057104271547</v>
      </c>
      <c r="S459">
        <v>0.11090411572690489</v>
      </c>
      <c r="T459">
        <v>9.8005124742318289E-2</v>
      </c>
      <c r="U459">
        <v>8.8247038729013846E-3</v>
      </c>
      <c r="V459">
        <v>7.1981159981564296E-3</v>
      </c>
      <c r="W459">
        <v>5.0646126574912298E-2</v>
      </c>
      <c r="X459">
        <v>3.0027397260273969</v>
      </c>
      <c r="Y459">
        <v>5.9</v>
      </c>
      <c r="Z459" t="s">
        <v>115</v>
      </c>
    </row>
    <row r="460" spans="1:26">
      <c r="A460" t="s">
        <v>920</v>
      </c>
      <c r="B460" t="s">
        <v>919</v>
      </c>
      <c r="C460">
        <v>-0.14000000000000001</v>
      </c>
      <c r="E460">
        <v>0.04</v>
      </c>
      <c r="F460">
        <v>1.93</v>
      </c>
      <c r="I460">
        <v>0.21</v>
      </c>
      <c r="J460">
        <v>192</v>
      </c>
      <c r="K460">
        <v>0.22</v>
      </c>
      <c r="L460">
        <v>0.05</v>
      </c>
      <c r="M460">
        <v>0.03</v>
      </c>
      <c r="N460">
        <v>177.8</v>
      </c>
      <c r="O460">
        <v>4.3</v>
      </c>
      <c r="P460">
        <v>0.81131843796224645</v>
      </c>
      <c r="Q460">
        <v>3.0833527381968991E-2</v>
      </c>
      <c r="R460">
        <v>7.8115457433857012</v>
      </c>
      <c r="S460">
        <v>0.62307770417066932</v>
      </c>
      <c r="T460">
        <v>0.18891814789965419</v>
      </c>
      <c r="U460">
        <v>1.174668532839955E-2</v>
      </c>
      <c r="V460">
        <v>2.983576499209818E-3</v>
      </c>
      <c r="W460">
        <v>0.59362351072361119</v>
      </c>
      <c r="Z460" t="s">
        <v>137</v>
      </c>
    </row>
    <row r="461" spans="1:26">
      <c r="A461" t="s">
        <v>922</v>
      </c>
      <c r="B461" t="s">
        <v>921</v>
      </c>
      <c r="C461">
        <v>0.31</v>
      </c>
      <c r="D461">
        <v>0.3</v>
      </c>
      <c r="E461">
        <v>0.03</v>
      </c>
      <c r="F461">
        <v>1.25</v>
      </c>
      <c r="G461">
        <v>1.25</v>
      </c>
      <c r="H461">
        <v>1.25</v>
      </c>
      <c r="I461">
        <v>0.12</v>
      </c>
      <c r="J461">
        <v>1565</v>
      </c>
      <c r="K461">
        <v>21</v>
      </c>
      <c r="L461">
        <v>0.29199999999999998</v>
      </c>
      <c r="M461">
        <v>2.3E-2</v>
      </c>
      <c r="N461">
        <v>127</v>
      </c>
      <c r="O461">
        <v>2</v>
      </c>
      <c r="P461">
        <v>2.8607287610606251</v>
      </c>
      <c r="Q461">
        <v>7.5927061534308296E-2</v>
      </c>
      <c r="R461">
        <v>8.2354317761850773</v>
      </c>
      <c r="S461">
        <v>0.44981599937915101</v>
      </c>
      <c r="T461">
        <v>0.12969183899504061</v>
      </c>
      <c r="U461">
        <v>3.300397735633831E-2</v>
      </c>
      <c r="V461">
        <v>2.1102964192658759E-2</v>
      </c>
      <c r="W461">
        <v>0.42892873834297279</v>
      </c>
      <c r="X461">
        <v>9.8712328767123285</v>
      </c>
      <c r="Y461">
        <v>8.6999999999999993</v>
      </c>
      <c r="Z461" t="s">
        <v>1525</v>
      </c>
    </row>
    <row r="462" spans="1:26">
      <c r="A462" t="s">
        <v>924</v>
      </c>
      <c r="B462" t="s">
        <v>923</v>
      </c>
      <c r="C462">
        <v>-0.25</v>
      </c>
      <c r="E462">
        <v>0.09</v>
      </c>
      <c r="F462">
        <v>2.6</v>
      </c>
      <c r="I462">
        <v>0.22</v>
      </c>
      <c r="J462">
        <v>4100</v>
      </c>
      <c r="K462">
        <v>225</v>
      </c>
      <c r="L462">
        <v>0.56000000000000005</v>
      </c>
      <c r="M462">
        <v>0.06</v>
      </c>
      <c r="N462">
        <v>71</v>
      </c>
      <c r="O462">
        <v>9</v>
      </c>
      <c r="P462">
        <v>6.8968658314346341</v>
      </c>
      <c r="Q462">
        <v>0.31860371997239889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Z462" t="s">
        <v>925</v>
      </c>
    </row>
    <row r="463" spans="1:26">
      <c r="A463" t="s">
        <v>927</v>
      </c>
      <c r="B463" t="s">
        <v>926</v>
      </c>
      <c r="C463">
        <v>-0.14000000000000001</v>
      </c>
      <c r="E463">
        <v>0.03</v>
      </c>
      <c r="F463">
        <v>3.21</v>
      </c>
      <c r="I463">
        <v>0.61</v>
      </c>
      <c r="J463">
        <v>501.75</v>
      </c>
      <c r="K463">
        <v>2.33</v>
      </c>
      <c r="L463">
        <v>0.15</v>
      </c>
      <c r="M463">
        <v>0.02</v>
      </c>
      <c r="N463">
        <v>161.88999999999999</v>
      </c>
      <c r="O463">
        <v>3.49</v>
      </c>
      <c r="P463">
        <v>1.8237474119578849</v>
      </c>
      <c r="Q463">
        <v>0.11376930560547389</v>
      </c>
      <c r="R463">
        <v>13.61406157831486</v>
      </c>
      <c r="S463">
        <v>1.722292086897055</v>
      </c>
      <c r="T463">
        <v>0.29348986909826957</v>
      </c>
      <c r="U463">
        <v>4.178228617385632E-2</v>
      </c>
      <c r="V463">
        <v>2.1073418686247229E-2</v>
      </c>
      <c r="W463">
        <v>1.696456271441104</v>
      </c>
      <c r="X463">
        <v>4.5342465753424657</v>
      </c>
      <c r="Y463">
        <v>38.9</v>
      </c>
      <c r="Z463" t="s">
        <v>28</v>
      </c>
    </row>
    <row r="464" spans="1:26">
      <c r="A464" t="s">
        <v>929</v>
      </c>
      <c r="B464" t="s">
        <v>928</v>
      </c>
      <c r="C464">
        <v>-0.24</v>
      </c>
      <c r="E464">
        <v>0.06</v>
      </c>
      <c r="F464">
        <v>3.84</v>
      </c>
      <c r="I464">
        <v>0.79</v>
      </c>
      <c r="J464">
        <v>745.7</v>
      </c>
      <c r="K464">
        <v>13.8</v>
      </c>
      <c r="L464">
        <v>0.4</v>
      </c>
      <c r="M464">
        <v>0.1</v>
      </c>
      <c r="N464">
        <v>91.5</v>
      </c>
      <c r="O464">
        <v>12.8</v>
      </c>
      <c r="P464">
        <v>2.51910987531171</v>
      </c>
      <c r="Q464">
        <v>0.17812722180032869</v>
      </c>
      <c r="R464">
        <v>9.1571035088056174</v>
      </c>
      <c r="S464">
        <v>1.8601777141861739</v>
      </c>
      <c r="T464">
        <v>1.2809937148930259</v>
      </c>
      <c r="U464">
        <v>0.43605254803836269</v>
      </c>
      <c r="V464">
        <v>5.6487429449518393E-2</v>
      </c>
      <c r="W464">
        <v>1.275140610451609</v>
      </c>
      <c r="X464">
        <v>5.2876712328767121</v>
      </c>
      <c r="Y464">
        <v>36</v>
      </c>
      <c r="Z464" t="s">
        <v>28</v>
      </c>
    </row>
    <row r="465" spans="1:26">
      <c r="A465" t="s">
        <v>931</v>
      </c>
      <c r="B465" t="s">
        <v>930</v>
      </c>
      <c r="C465">
        <v>0.2</v>
      </c>
      <c r="D465">
        <v>0.2</v>
      </c>
      <c r="E465">
        <v>0.01</v>
      </c>
      <c r="F465">
        <v>1.1100000000000001</v>
      </c>
      <c r="G465">
        <v>1.07</v>
      </c>
      <c r="H465">
        <v>1.03</v>
      </c>
      <c r="I465">
        <v>0.1</v>
      </c>
      <c r="J465">
        <v>3668</v>
      </c>
      <c r="K465">
        <v>170</v>
      </c>
      <c r="L465">
        <v>0.04</v>
      </c>
      <c r="M465">
        <v>0.06</v>
      </c>
      <c r="N465">
        <v>47.4</v>
      </c>
      <c r="O465">
        <v>2.65</v>
      </c>
      <c r="P465">
        <v>4.8071595512345384</v>
      </c>
      <c r="Q465">
        <v>0.18879182601567709</v>
      </c>
      <c r="R465">
        <v>3.8286501424435291</v>
      </c>
      <c r="S465">
        <v>0.28961007976413522</v>
      </c>
      <c r="T465">
        <v>0.2140490058539104</v>
      </c>
      <c r="U465">
        <v>9.9704430792800225E-3</v>
      </c>
      <c r="V465">
        <v>5.9148539096274072E-2</v>
      </c>
      <c r="W465">
        <v>0.18563152205786801</v>
      </c>
      <c r="X465">
        <v>13.15068493150685</v>
      </c>
      <c r="Y465">
        <v>5.4623699999999999</v>
      </c>
      <c r="Z465" t="s">
        <v>115</v>
      </c>
    </row>
    <row r="466" spans="1:26">
      <c r="A466" t="s">
        <v>933</v>
      </c>
      <c r="B466" t="s">
        <v>932</v>
      </c>
      <c r="C466">
        <v>-0.49</v>
      </c>
      <c r="E466">
        <v>0.06</v>
      </c>
      <c r="F466">
        <v>3.72</v>
      </c>
      <c r="I466">
        <v>0.38</v>
      </c>
      <c r="J466">
        <v>555.6</v>
      </c>
      <c r="K466">
        <v>3</v>
      </c>
      <c r="L466">
        <v>0.35</v>
      </c>
      <c r="M466">
        <v>0.08</v>
      </c>
      <c r="N466">
        <v>251</v>
      </c>
      <c r="O466">
        <v>9.3000000000000007</v>
      </c>
      <c r="P466">
        <v>2.000841941882995</v>
      </c>
      <c r="Q466">
        <v>6.8537479917045008E-2</v>
      </c>
      <c r="R466">
        <v>22.55015800815131</v>
      </c>
      <c r="S466">
        <v>1.8910097372057</v>
      </c>
      <c r="T466">
        <v>0.83552378277214023</v>
      </c>
      <c r="U466">
        <v>0.71954920139970002</v>
      </c>
      <c r="V466">
        <v>4.2102610172052538E-2</v>
      </c>
      <c r="W466">
        <v>1.535673842849014</v>
      </c>
      <c r="X466">
        <v>5.2630136986301368</v>
      </c>
      <c r="Y466">
        <v>34.5</v>
      </c>
      <c r="Z466" t="s">
        <v>77</v>
      </c>
    </row>
    <row r="467" spans="1:26">
      <c r="A467" t="s">
        <v>935</v>
      </c>
      <c r="B467" t="s">
        <v>934</v>
      </c>
      <c r="C467">
        <v>-0.11</v>
      </c>
      <c r="D467">
        <v>-0.14000000000000001</v>
      </c>
      <c r="E467">
        <v>0.02</v>
      </c>
      <c r="F467">
        <v>1.06</v>
      </c>
      <c r="G467">
        <v>1.1399999999999999</v>
      </c>
      <c r="H467">
        <v>1.1599999999999999</v>
      </c>
      <c r="I467">
        <v>0.09</v>
      </c>
      <c r="J467">
        <v>1845</v>
      </c>
      <c r="K467">
        <v>15</v>
      </c>
      <c r="L467">
        <v>0.08</v>
      </c>
      <c r="M467">
        <v>0.06</v>
      </c>
      <c r="N467">
        <v>15</v>
      </c>
      <c r="O467">
        <v>3.6</v>
      </c>
      <c r="P467">
        <v>3.003108056795627</v>
      </c>
      <c r="Q467">
        <v>0.1928983025945725</v>
      </c>
      <c r="R467">
        <v>0.93779930533990441</v>
      </c>
      <c r="S467">
        <v>0.23061451643360201</v>
      </c>
      <c r="T467">
        <v>0.22507183328157709</v>
      </c>
      <c r="U467">
        <v>4.5304314267628244E-3</v>
      </c>
      <c r="V467">
        <v>2.8294938390562609E-2</v>
      </c>
      <c r="W467">
        <v>4.1286761870310273E-2</v>
      </c>
      <c r="X467">
        <v>6.3397260273972602</v>
      </c>
      <c r="Y467">
        <v>3.4</v>
      </c>
      <c r="Z467" t="s">
        <v>109</v>
      </c>
    </row>
    <row r="468" spans="1:26">
      <c r="A468" t="s">
        <v>937</v>
      </c>
      <c r="B468" t="s">
        <v>936</v>
      </c>
      <c r="C468">
        <v>0.12</v>
      </c>
      <c r="E468">
        <v>0.05</v>
      </c>
      <c r="F468">
        <v>0.85</v>
      </c>
      <c r="I468">
        <v>7.0000000000000007E-2</v>
      </c>
      <c r="J468">
        <v>3.4375200000000001</v>
      </c>
      <c r="K468">
        <v>8.2389999999999998E-3</v>
      </c>
      <c r="L468">
        <v>4.07E-2</v>
      </c>
      <c r="M468">
        <v>3.7900000000000003E-2</v>
      </c>
      <c r="N468">
        <v>66.260000000000005</v>
      </c>
      <c r="O468">
        <v>2.83</v>
      </c>
      <c r="P468">
        <v>4.2133101281549713E-2</v>
      </c>
      <c r="Q468">
        <v>1.170365061058228E-3</v>
      </c>
      <c r="R468">
        <v>0.4453748578913504</v>
      </c>
      <c r="S468">
        <v>2.489334035459894E-2</v>
      </c>
      <c r="T468">
        <v>2.643174230809201E-3</v>
      </c>
      <c r="U468">
        <v>6.8814398316982583E-4</v>
      </c>
      <c r="V468">
        <v>8.6207703364371076E-6</v>
      </c>
      <c r="W468">
        <v>2.4743047660630579E-2</v>
      </c>
      <c r="X468">
        <v>1.098630136986301</v>
      </c>
      <c r="Y468">
        <v>3.3</v>
      </c>
      <c r="Z468" t="s">
        <v>100</v>
      </c>
    </row>
    <row r="469" spans="1:26">
      <c r="A469" t="s">
        <v>939</v>
      </c>
      <c r="B469" t="s">
        <v>938</v>
      </c>
      <c r="C469">
        <v>0.33</v>
      </c>
      <c r="E469">
        <v>0.05</v>
      </c>
      <c r="F469">
        <v>1.33</v>
      </c>
      <c r="I469">
        <v>0.2</v>
      </c>
      <c r="J469">
        <v>415.2</v>
      </c>
      <c r="K469">
        <v>0.5</v>
      </c>
      <c r="L469">
        <v>5.8000000000000003E-2</v>
      </c>
      <c r="M469">
        <v>0.05</v>
      </c>
      <c r="N469">
        <v>32.200000000000003</v>
      </c>
      <c r="O469">
        <v>1.4</v>
      </c>
      <c r="P469">
        <v>1.1948373885351371</v>
      </c>
      <c r="Q469">
        <v>3.2184431564682578E-2</v>
      </c>
      <c r="R469">
        <v>1.375347428369426</v>
      </c>
      <c r="S469">
        <v>9.5170712092055798E-2</v>
      </c>
      <c r="T469">
        <v>5.9797714276931577E-2</v>
      </c>
      <c r="U469">
        <v>3.5612167454768359E-3</v>
      </c>
      <c r="V469">
        <v>1.177981913265101E-3</v>
      </c>
      <c r="W469">
        <v>7.3943410127388531E-2</v>
      </c>
      <c r="Z469" t="s">
        <v>25</v>
      </c>
    </row>
    <row r="470" spans="1:26">
      <c r="A470" t="s">
        <v>941</v>
      </c>
      <c r="B470" t="s">
        <v>940</v>
      </c>
      <c r="C470">
        <v>-0.11</v>
      </c>
      <c r="D470">
        <v>-0.27</v>
      </c>
      <c r="E470">
        <v>0.02</v>
      </c>
      <c r="F470">
        <v>0.94</v>
      </c>
      <c r="G470">
        <v>0.96</v>
      </c>
      <c r="H470">
        <v>0.95</v>
      </c>
      <c r="I470">
        <v>7.0000000000000007E-2</v>
      </c>
      <c r="J470">
        <v>2208</v>
      </c>
      <c r="K470">
        <v>66</v>
      </c>
      <c r="L470">
        <v>0.12</v>
      </c>
      <c r="M470">
        <v>0.06</v>
      </c>
      <c r="N470">
        <v>23.7</v>
      </c>
      <c r="O470">
        <v>1.9</v>
      </c>
      <c r="P470">
        <v>3.252221283206258</v>
      </c>
      <c r="Q470">
        <v>0.1035245375261757</v>
      </c>
      <c r="R470">
        <v>1.446195840395792</v>
      </c>
      <c r="S470">
        <v>0.1375357336198314</v>
      </c>
      <c r="T470">
        <v>0.1159397509178061</v>
      </c>
      <c r="U470">
        <v>1.0564742340553671E-2</v>
      </c>
      <c r="V470">
        <v>1.440956000394359E-2</v>
      </c>
      <c r="W470">
        <v>7.1796956615393911E-2</v>
      </c>
      <c r="X470">
        <v>12.87671232876712</v>
      </c>
      <c r="Y470">
        <v>6.69</v>
      </c>
      <c r="Z470" t="s">
        <v>115</v>
      </c>
    </row>
    <row r="471" spans="1:26">
      <c r="A471" t="s">
        <v>943</v>
      </c>
      <c r="B471" t="s">
        <v>942</v>
      </c>
      <c r="C471">
        <v>0.26</v>
      </c>
      <c r="E471">
        <v>0.1</v>
      </c>
      <c r="F471">
        <v>0.88</v>
      </c>
      <c r="I471">
        <v>0.17</v>
      </c>
      <c r="J471">
        <v>18.02</v>
      </c>
      <c r="K471">
        <v>1.4999999999999999E-2</v>
      </c>
      <c r="L471">
        <v>4.7E-2</v>
      </c>
      <c r="M471">
        <v>0.01</v>
      </c>
      <c r="N471">
        <v>59.8</v>
      </c>
      <c r="O471">
        <v>0.69500000000000006</v>
      </c>
      <c r="P471">
        <v>0.12734481061656119</v>
      </c>
      <c r="Q471">
        <v>9.4884943657196248E-3</v>
      </c>
      <c r="R471">
        <v>0.6711640218019741</v>
      </c>
      <c r="S471">
        <v>0.1001836250776611</v>
      </c>
      <c r="T471">
        <v>5.7759382254903109E-3</v>
      </c>
      <c r="U471">
        <v>2.6372951110253099E-4</v>
      </c>
      <c r="V471">
        <v>8.7046271538595868E-5</v>
      </c>
      <c r="W471">
        <v>0.100016599327353</v>
      </c>
      <c r="X471">
        <v>1.1041095890410959</v>
      </c>
      <c r="Y471">
        <v>4</v>
      </c>
      <c r="Z471" t="s">
        <v>100</v>
      </c>
    </row>
    <row r="472" spans="1:26">
      <c r="A472" t="s">
        <v>943</v>
      </c>
      <c r="B472" t="s">
        <v>944</v>
      </c>
      <c r="C472">
        <v>0.26</v>
      </c>
      <c r="E472">
        <v>0.1</v>
      </c>
      <c r="F472">
        <v>0.88</v>
      </c>
      <c r="I472">
        <v>0.17</v>
      </c>
      <c r="J472">
        <v>36.07</v>
      </c>
      <c r="K472">
        <v>0.17499999999999999</v>
      </c>
      <c r="L472">
        <v>1.4999999999999999E-2</v>
      </c>
      <c r="M472">
        <v>1.0999999999999999E-2</v>
      </c>
      <c r="N472">
        <v>11.57</v>
      </c>
      <c r="O472">
        <v>2.84</v>
      </c>
      <c r="P472">
        <v>0.20483134148144949</v>
      </c>
      <c r="Q472">
        <v>1.3202943527190199E-2</v>
      </c>
      <c r="R472">
        <v>4.9246918522654918E-3</v>
      </c>
      <c r="S472">
        <v>1.270066044952398E-2</v>
      </c>
      <c r="T472">
        <v>1.2684812346744449E-2</v>
      </c>
      <c r="U472">
        <v>8.1275702595464619E-7</v>
      </c>
      <c r="V472">
        <v>7.0541284271430696E-6</v>
      </c>
      <c r="W472">
        <v>6.3424061733722246E-4</v>
      </c>
      <c r="Z472" t="s">
        <v>100</v>
      </c>
    </row>
    <row r="473" spans="1:26">
      <c r="A473" t="s">
        <v>943</v>
      </c>
      <c r="B473" t="s">
        <v>945</v>
      </c>
      <c r="C473">
        <v>0.26</v>
      </c>
      <c r="E473">
        <v>0.1</v>
      </c>
      <c r="F473">
        <v>0.88</v>
      </c>
      <c r="I473">
        <v>0.17</v>
      </c>
      <c r="J473">
        <v>5174</v>
      </c>
      <c r="K473">
        <v>126.5</v>
      </c>
      <c r="L473">
        <v>0.38900000000000001</v>
      </c>
      <c r="M473">
        <v>5.8500000000000003E-2</v>
      </c>
      <c r="N473">
        <v>79.760000000000005</v>
      </c>
      <c r="O473">
        <v>8.8249999999999993</v>
      </c>
      <c r="P473">
        <v>5.6128477755151298</v>
      </c>
      <c r="Q473">
        <v>0.38331164898707859</v>
      </c>
      <c r="R473">
        <v>2.375161144546983E-2</v>
      </c>
      <c r="S473">
        <v>6.1258724502807997E-2</v>
      </c>
      <c r="T473">
        <v>6.1178393117119242E-2</v>
      </c>
      <c r="U473">
        <v>6.3687630524477952E-4</v>
      </c>
      <c r="V473">
        <v>2.7007856076056102E-4</v>
      </c>
      <c r="W473">
        <v>3.0589196558559631E-3</v>
      </c>
      <c r="Z473" t="s">
        <v>100</v>
      </c>
    </row>
    <row r="474" spans="1:26">
      <c r="A474" t="s">
        <v>947</v>
      </c>
      <c r="B474" t="s">
        <v>946</v>
      </c>
      <c r="C474">
        <v>0.21</v>
      </c>
      <c r="D474">
        <v>0.2</v>
      </c>
      <c r="E474">
        <v>0.02</v>
      </c>
      <c r="F474">
        <v>1</v>
      </c>
      <c r="G474">
        <v>1.02</v>
      </c>
      <c r="H474">
        <v>0.95</v>
      </c>
      <c r="I474">
        <v>0.08</v>
      </c>
      <c r="J474">
        <v>383</v>
      </c>
      <c r="K474">
        <v>2</v>
      </c>
      <c r="L474">
        <v>7.0000000000000007E-2</v>
      </c>
      <c r="M474">
        <v>0.04</v>
      </c>
      <c r="N474">
        <v>163.5</v>
      </c>
      <c r="O474">
        <v>3</v>
      </c>
      <c r="P474">
        <v>1.025410035945671</v>
      </c>
      <c r="Q474">
        <v>2.4196656454575621E-2</v>
      </c>
      <c r="R474">
        <v>5.8129613458152392</v>
      </c>
      <c r="S474">
        <v>0.29179706484648682</v>
      </c>
      <c r="T474">
        <v>0.10665984120761909</v>
      </c>
      <c r="U474">
        <v>8.7412952568650237E-3</v>
      </c>
      <c r="V474">
        <v>1.0225085920519329E-2</v>
      </c>
      <c r="W474">
        <v>0.27127152947137778</v>
      </c>
      <c r="X474">
        <v>8.1397260273972609</v>
      </c>
      <c r="Y474">
        <v>7.33</v>
      </c>
      <c r="Z474" t="s">
        <v>292</v>
      </c>
    </row>
    <row r="475" spans="1:26">
      <c r="A475" t="s">
        <v>949</v>
      </c>
      <c r="B475" t="s">
        <v>948</v>
      </c>
      <c r="C475">
        <v>0.36</v>
      </c>
      <c r="E475">
        <v>0.02</v>
      </c>
      <c r="F475">
        <v>1.17</v>
      </c>
      <c r="I475">
        <v>0.11</v>
      </c>
      <c r="J475">
        <v>1116</v>
      </c>
      <c r="K475">
        <v>26</v>
      </c>
      <c r="L475">
        <v>0.81</v>
      </c>
      <c r="M475">
        <v>0.02</v>
      </c>
      <c r="N475">
        <v>37.299999999999997</v>
      </c>
      <c r="O475">
        <v>3</v>
      </c>
      <c r="P475">
        <v>2.213435561721953</v>
      </c>
      <c r="Q475">
        <v>6.1408532803773973E-2</v>
      </c>
      <c r="R475">
        <v>1.232144945921706</v>
      </c>
      <c r="S475">
        <v>0.15309780989551239</v>
      </c>
      <c r="T475">
        <v>9.9100129698796738E-2</v>
      </c>
      <c r="U475">
        <v>0.1015740308719988</v>
      </c>
      <c r="V475">
        <v>9.5686286122952068E-3</v>
      </c>
      <c r="W475">
        <v>5.6650342341227858E-2</v>
      </c>
      <c r="X475">
        <v>5.4493150684931511</v>
      </c>
      <c r="Y475">
        <v>2.19</v>
      </c>
      <c r="Z475" t="s">
        <v>109</v>
      </c>
    </row>
    <row r="476" spans="1:26">
      <c r="A476" t="s">
        <v>951</v>
      </c>
      <c r="B476" t="s">
        <v>950</v>
      </c>
      <c r="C476">
        <v>-0.75</v>
      </c>
      <c r="E476">
        <v>0.12</v>
      </c>
      <c r="F476">
        <v>0.69</v>
      </c>
      <c r="I476">
        <v>0.06</v>
      </c>
      <c r="J476">
        <v>2558</v>
      </c>
      <c r="K476">
        <v>8</v>
      </c>
      <c r="L476">
        <v>0.57700000000000007</v>
      </c>
      <c r="M476">
        <v>1.0999999999999999E-2</v>
      </c>
      <c r="N476">
        <v>1243</v>
      </c>
      <c r="O476">
        <v>25</v>
      </c>
      <c r="P476">
        <v>3.236096626388751</v>
      </c>
      <c r="Q476">
        <v>9.404225402669919E-2</v>
      </c>
      <c r="R476">
        <v>53.329423481150833</v>
      </c>
      <c r="S476">
        <v>3.30502809250717</v>
      </c>
      <c r="T476">
        <v>1.0511431015995141</v>
      </c>
      <c r="U476">
        <v>0.50741502903718527</v>
      </c>
      <c r="V476">
        <v>5.559491632124143E-2</v>
      </c>
      <c r="W476">
        <v>3.09156078151599</v>
      </c>
      <c r="X476">
        <v>7.536986301369863</v>
      </c>
      <c r="Y476">
        <v>4.7</v>
      </c>
      <c r="Z476" t="s">
        <v>129</v>
      </c>
    </row>
    <row r="477" spans="1:26">
      <c r="A477" t="s">
        <v>953</v>
      </c>
      <c r="B477" t="s">
        <v>952</v>
      </c>
      <c r="C477">
        <v>0.04</v>
      </c>
      <c r="E477">
        <v>0.06</v>
      </c>
      <c r="F477">
        <v>0.8</v>
      </c>
      <c r="I477">
        <v>0.14000000000000001</v>
      </c>
      <c r="J477">
        <v>6.0880999999999998</v>
      </c>
      <c r="K477">
        <v>1.8E-3</v>
      </c>
      <c r="L477">
        <v>8.5999999999999993E-2</v>
      </c>
      <c r="M477">
        <v>1.9E-2</v>
      </c>
      <c r="N477">
        <v>125.8</v>
      </c>
      <c r="O477">
        <v>2.2999999999999998</v>
      </c>
      <c r="P477">
        <v>6.1350575270999012E-2</v>
      </c>
      <c r="Q477">
        <v>4.6813848156438296E-3</v>
      </c>
      <c r="R477">
        <v>0.99424052641618232</v>
      </c>
      <c r="S477">
        <v>0.1528252615185795</v>
      </c>
      <c r="T477">
        <v>1.817768847978711E-2</v>
      </c>
      <c r="U477">
        <v>1.6366940090550119E-3</v>
      </c>
      <c r="V477">
        <v>9.7985301793615344E-5</v>
      </c>
      <c r="W477">
        <v>0.15173148595909611</v>
      </c>
      <c r="X477">
        <v>0.53150684931506853</v>
      </c>
      <c r="Y477">
        <v>89.5</v>
      </c>
      <c r="Z477" t="s">
        <v>137</v>
      </c>
    </row>
    <row r="478" spans="1:26">
      <c r="A478" t="s">
        <v>955</v>
      </c>
      <c r="B478" t="s">
        <v>954</v>
      </c>
      <c r="C478">
        <v>-0.21</v>
      </c>
      <c r="E478">
        <v>0.02</v>
      </c>
      <c r="F478">
        <v>1.67</v>
      </c>
      <c r="I478">
        <v>0.16</v>
      </c>
      <c r="J478">
        <v>387.1</v>
      </c>
      <c r="K478">
        <v>4.2</v>
      </c>
      <c r="L478">
        <v>0.16800000000000001</v>
      </c>
      <c r="M478">
        <v>6.8000000000000005E-2</v>
      </c>
      <c r="N478">
        <v>33.5</v>
      </c>
      <c r="O478">
        <v>2.2000000000000002</v>
      </c>
      <c r="P478">
        <v>1.316797168107851</v>
      </c>
      <c r="Q478">
        <v>4.3926585397533573E-2</v>
      </c>
      <c r="R478">
        <v>1.898059386490478</v>
      </c>
      <c r="S478">
        <v>0.17786989978727799</v>
      </c>
      <c r="T478">
        <v>0.12464867612773289</v>
      </c>
      <c r="U478">
        <v>2.2969468668837281E-2</v>
      </c>
      <c r="V478">
        <v>5.5570497839211447E-3</v>
      </c>
      <c r="W478">
        <v>0.12466728318492459</v>
      </c>
      <c r="X478">
        <v>3.5424657534246582</v>
      </c>
      <c r="Y478">
        <v>6.1</v>
      </c>
      <c r="Z478" t="s">
        <v>25</v>
      </c>
    </row>
    <row r="479" spans="1:26">
      <c r="A479" t="s">
        <v>957</v>
      </c>
      <c r="B479" t="s">
        <v>956</v>
      </c>
      <c r="C479">
        <v>-0.24</v>
      </c>
      <c r="D479">
        <v>-0.17</v>
      </c>
      <c r="E479">
        <v>0.02</v>
      </c>
      <c r="F479">
        <v>0.86</v>
      </c>
      <c r="G479">
        <v>0.93</v>
      </c>
      <c r="H479">
        <v>0.91</v>
      </c>
      <c r="I479">
        <v>0.06</v>
      </c>
      <c r="J479">
        <v>1362.3</v>
      </c>
      <c r="K479">
        <v>4.3</v>
      </c>
      <c r="L479">
        <v>0.45900000000000002</v>
      </c>
      <c r="M479">
        <v>8.0000000000000002E-3</v>
      </c>
      <c r="N479">
        <v>56.4</v>
      </c>
      <c r="O479">
        <v>0.9</v>
      </c>
      <c r="P479">
        <v>2.2881583626062549</v>
      </c>
      <c r="Q479">
        <v>5.343037899989931E-2</v>
      </c>
      <c r="R479">
        <v>3.9868911593844363E-2</v>
      </c>
      <c r="S479">
        <v>2.5585202588897819E-3</v>
      </c>
      <c r="T479">
        <v>1.752479630498653E-3</v>
      </c>
      <c r="U479">
        <v>1.8547462226627831E-4</v>
      </c>
      <c r="V479">
        <v>4.1947764773674629E-5</v>
      </c>
      <c r="W479">
        <v>1.8543679811090399E-3</v>
      </c>
      <c r="X479">
        <v>4.41</v>
      </c>
      <c r="Y479">
        <v>3.93</v>
      </c>
      <c r="Z479" t="s">
        <v>700</v>
      </c>
    </row>
    <row r="480" spans="1:26">
      <c r="A480" t="s">
        <v>959</v>
      </c>
      <c r="B480" t="s">
        <v>958</v>
      </c>
      <c r="C480">
        <v>-0.14000000000000001</v>
      </c>
      <c r="E480">
        <v>0.01</v>
      </c>
      <c r="F480">
        <v>0.87</v>
      </c>
      <c r="I480">
        <v>0.06</v>
      </c>
      <c r="J480">
        <v>2443</v>
      </c>
      <c r="K480">
        <v>117</v>
      </c>
      <c r="L480">
        <v>0.08</v>
      </c>
      <c r="M480">
        <v>0.03</v>
      </c>
      <c r="N480">
        <v>41.3</v>
      </c>
      <c r="O480">
        <v>2.9</v>
      </c>
      <c r="P480">
        <v>3.390471925184634</v>
      </c>
      <c r="Q480">
        <v>0.1681195593935447</v>
      </c>
      <c r="R480">
        <v>2.4855356105295292</v>
      </c>
      <c r="S480">
        <v>0.2159217268870581</v>
      </c>
      <c r="T480">
        <v>0.17452913487979749</v>
      </c>
      <c r="U480">
        <v>1.100680020765895E-2</v>
      </c>
      <c r="V480">
        <v>5.4601068808194077E-2</v>
      </c>
      <c r="W480">
        <v>0.114277499334691</v>
      </c>
      <c r="X480">
        <v>5.441095890410959</v>
      </c>
      <c r="Y480">
        <v>1.6</v>
      </c>
      <c r="Z480" t="s">
        <v>109</v>
      </c>
    </row>
    <row r="481" spans="1:26">
      <c r="A481" t="s">
        <v>961</v>
      </c>
      <c r="B481" t="s">
        <v>960</v>
      </c>
      <c r="C481">
        <v>0</v>
      </c>
      <c r="E481">
        <v>0.04</v>
      </c>
      <c r="F481">
        <v>2.23</v>
      </c>
      <c r="I481">
        <v>0.2</v>
      </c>
      <c r="J481">
        <v>311.60000000000002</v>
      </c>
      <c r="K481">
        <v>1.8</v>
      </c>
      <c r="L481">
        <v>0.129</v>
      </c>
      <c r="M481">
        <v>9.1999999999999998E-2</v>
      </c>
      <c r="N481">
        <v>26.33</v>
      </c>
      <c r="O481">
        <v>3.6</v>
      </c>
      <c r="P481">
        <v>1.227856542238752</v>
      </c>
      <c r="Q481">
        <v>1.834485922654492E-2</v>
      </c>
      <c r="R481">
        <v>1.6209589780728331</v>
      </c>
      <c r="S481">
        <v>0.22737939169463811</v>
      </c>
      <c r="T481">
        <v>0.22162750934531711</v>
      </c>
      <c r="U481">
        <v>1.9563090541468969E-2</v>
      </c>
      <c r="V481">
        <v>3.121230381398268E-3</v>
      </c>
      <c r="W481">
        <v>4.6799340574281263E-2</v>
      </c>
      <c r="X481">
        <v>8.8219178082191778</v>
      </c>
      <c r="Y481">
        <v>12.4</v>
      </c>
      <c r="Z481" t="s">
        <v>962</v>
      </c>
    </row>
    <row r="482" spans="1:26">
      <c r="A482" t="s">
        <v>964</v>
      </c>
      <c r="B482" t="s">
        <v>963</v>
      </c>
      <c r="D482">
        <v>-0.52</v>
      </c>
      <c r="G482">
        <v>0.88</v>
      </c>
      <c r="H482">
        <v>0.89</v>
      </c>
      <c r="J482">
        <v>1481</v>
      </c>
      <c r="K482">
        <v>22</v>
      </c>
      <c r="L482">
        <v>0.33</v>
      </c>
      <c r="M482">
        <v>0.15</v>
      </c>
      <c r="P482">
        <v>0</v>
      </c>
      <c r="R482">
        <v>0</v>
      </c>
      <c r="T482">
        <v>0</v>
      </c>
      <c r="U482">
        <v>0</v>
      </c>
      <c r="V482">
        <v>0</v>
      </c>
      <c r="X482">
        <v>14.260273972602739</v>
      </c>
      <c r="Y482">
        <v>0.72</v>
      </c>
    </row>
    <row r="483" spans="1:26">
      <c r="A483" t="s">
        <v>966</v>
      </c>
      <c r="B483" t="s">
        <v>965</v>
      </c>
      <c r="C483">
        <v>0.37</v>
      </c>
      <c r="E483">
        <v>0.03</v>
      </c>
      <c r="F483">
        <v>1.06</v>
      </c>
      <c r="I483">
        <v>0.09</v>
      </c>
      <c r="J483">
        <v>2532.5</v>
      </c>
      <c r="K483">
        <v>10.6</v>
      </c>
      <c r="L483">
        <v>0.18</v>
      </c>
      <c r="M483">
        <v>1.4E-2</v>
      </c>
      <c r="N483">
        <v>126.1</v>
      </c>
      <c r="O483">
        <v>1.9</v>
      </c>
      <c r="P483">
        <v>3.6974373678898318</v>
      </c>
      <c r="Q483">
        <v>9.4468260332246076E-2</v>
      </c>
      <c r="R483">
        <v>8.5770106157753307</v>
      </c>
      <c r="S483">
        <v>0.45518785408588502</v>
      </c>
      <c r="T483">
        <v>0.12923330824720961</v>
      </c>
      <c r="U483">
        <v>2.3535481006370072E-2</v>
      </c>
      <c r="V483">
        <v>1.1966609085517421E-2</v>
      </c>
      <c r="W483">
        <v>0.43565768207112782</v>
      </c>
      <c r="X483">
        <v>6</v>
      </c>
      <c r="Y483">
        <v>10</v>
      </c>
      <c r="Z483" t="s">
        <v>109</v>
      </c>
    </row>
    <row r="484" spans="1:26">
      <c r="A484" t="s">
        <v>966</v>
      </c>
      <c r="B484" t="s">
        <v>967</v>
      </c>
      <c r="C484">
        <v>0.37</v>
      </c>
      <c r="E484">
        <v>0.03</v>
      </c>
      <c r="F484">
        <v>1.06</v>
      </c>
      <c r="I484">
        <v>0.09</v>
      </c>
      <c r="J484">
        <v>6921</v>
      </c>
      <c r="K484">
        <v>621</v>
      </c>
      <c r="L484">
        <v>0.35</v>
      </c>
      <c r="M484">
        <v>0.1</v>
      </c>
      <c r="N484">
        <v>35.799999999999997</v>
      </c>
      <c r="O484">
        <v>3.4</v>
      </c>
      <c r="P484">
        <v>7.2273722332953971</v>
      </c>
      <c r="Q484">
        <v>0.46967829744850842</v>
      </c>
      <c r="R484">
        <v>3.2476251369675571</v>
      </c>
      <c r="S484">
        <v>0.38543073588199561</v>
      </c>
      <c r="T484">
        <v>0.30843367222596901</v>
      </c>
      <c r="U484">
        <v>0.1295349057479937</v>
      </c>
      <c r="V484">
        <v>9.7133131534790446E-2</v>
      </c>
      <c r="W484">
        <v>0.16495873711581241</v>
      </c>
      <c r="Z484" t="s">
        <v>109</v>
      </c>
    </row>
    <row r="485" spans="1:26">
      <c r="A485" t="s">
        <v>969</v>
      </c>
      <c r="B485" t="s">
        <v>968</v>
      </c>
      <c r="D485">
        <v>0.06</v>
      </c>
      <c r="G485">
        <v>1.01</v>
      </c>
      <c r="H485">
        <v>0.99</v>
      </c>
      <c r="J485">
        <v>990.7</v>
      </c>
      <c r="K485">
        <v>5.6</v>
      </c>
      <c r="L485">
        <v>0.83799999999999997</v>
      </c>
      <c r="M485">
        <v>8.0999999999999996E-3</v>
      </c>
      <c r="P485">
        <v>0</v>
      </c>
      <c r="R485">
        <v>0</v>
      </c>
      <c r="T485">
        <v>0</v>
      </c>
      <c r="U485">
        <v>0</v>
      </c>
      <c r="V485">
        <v>0</v>
      </c>
      <c r="X485">
        <v>3.9367123287671242</v>
      </c>
      <c r="Y485">
        <v>14.09</v>
      </c>
    </row>
    <row r="486" spans="1:26">
      <c r="A486" t="s">
        <v>971</v>
      </c>
      <c r="B486" t="s">
        <v>970</v>
      </c>
      <c r="D486">
        <v>0.28000000000000003</v>
      </c>
      <c r="G486">
        <v>1.1599999999999999</v>
      </c>
      <c r="H486">
        <v>1.17</v>
      </c>
      <c r="J486">
        <v>15.077999999999999</v>
      </c>
      <c r="K486">
        <v>2.9999999999999997E-4</v>
      </c>
      <c r="L486">
        <v>0.25</v>
      </c>
      <c r="M486">
        <v>1E-3</v>
      </c>
      <c r="P486">
        <v>0</v>
      </c>
      <c r="R486">
        <v>0</v>
      </c>
      <c r="T486">
        <v>0</v>
      </c>
      <c r="U486">
        <v>0</v>
      </c>
      <c r="V486">
        <v>0</v>
      </c>
    </row>
    <row r="487" spans="1:26">
      <c r="A487" t="s">
        <v>973</v>
      </c>
      <c r="B487" t="s">
        <v>972</v>
      </c>
      <c r="D487">
        <v>-0.02</v>
      </c>
      <c r="G487">
        <v>0.82</v>
      </c>
      <c r="H487">
        <v>0.81</v>
      </c>
      <c r="J487">
        <v>2073.6</v>
      </c>
      <c r="K487">
        <v>2.95</v>
      </c>
      <c r="L487">
        <v>0.53200000000000003</v>
      </c>
      <c r="M487">
        <v>4.0000000000000001E-3</v>
      </c>
      <c r="P487">
        <v>0</v>
      </c>
      <c r="R487">
        <v>0</v>
      </c>
      <c r="T487">
        <v>0</v>
      </c>
      <c r="U487">
        <v>0</v>
      </c>
      <c r="V487">
        <v>0</v>
      </c>
    </row>
    <row r="488" spans="1:26">
      <c r="A488" t="s">
        <v>975</v>
      </c>
      <c r="B488" t="s">
        <v>974</v>
      </c>
      <c r="C488">
        <v>0.28000000000000003</v>
      </c>
      <c r="D488">
        <v>0.26</v>
      </c>
      <c r="E488">
        <v>0.02</v>
      </c>
      <c r="F488">
        <v>1.22</v>
      </c>
      <c r="G488">
        <v>1.25</v>
      </c>
      <c r="H488">
        <v>1.18</v>
      </c>
      <c r="I488">
        <v>0.12</v>
      </c>
      <c r="J488">
        <v>1157</v>
      </c>
      <c r="K488">
        <v>27</v>
      </c>
      <c r="L488">
        <v>0.76</v>
      </c>
      <c r="M488">
        <v>0.05</v>
      </c>
      <c r="N488">
        <v>33.700000000000003</v>
      </c>
      <c r="O488">
        <v>2.2000000000000002</v>
      </c>
      <c r="P488">
        <v>2.3245041934723489</v>
      </c>
      <c r="Q488">
        <v>6.1375106582672673E-2</v>
      </c>
      <c r="R488">
        <v>1.312461199597232</v>
      </c>
      <c r="S488">
        <v>0.15659517277678009</v>
      </c>
      <c r="T488">
        <v>8.5679959617623425E-2</v>
      </c>
      <c r="U488">
        <v>0.11807179352437221</v>
      </c>
      <c r="V488">
        <v>1.020929195883759E-2</v>
      </c>
      <c r="W488">
        <v>5.5998344516148539E-2</v>
      </c>
      <c r="X488">
        <v>13.698630136986299</v>
      </c>
      <c r="Y488">
        <v>7.56</v>
      </c>
      <c r="Z488" t="s">
        <v>1525</v>
      </c>
    </row>
    <row r="489" spans="1:26">
      <c r="A489" t="s">
        <v>977</v>
      </c>
      <c r="B489" t="s">
        <v>976</v>
      </c>
      <c r="C489">
        <v>0.13</v>
      </c>
      <c r="D489">
        <v>0.22</v>
      </c>
      <c r="E489">
        <v>0.06</v>
      </c>
      <c r="F489">
        <v>0.92</v>
      </c>
      <c r="G489">
        <v>0.94</v>
      </c>
      <c r="H489">
        <v>0.91</v>
      </c>
      <c r="I489">
        <v>0.08</v>
      </c>
      <c r="J489">
        <v>1684</v>
      </c>
      <c r="K489">
        <v>61</v>
      </c>
      <c r="L489">
        <v>0.18</v>
      </c>
      <c r="M489">
        <v>0.15</v>
      </c>
      <c r="N489">
        <v>8.6</v>
      </c>
      <c r="O489">
        <v>1.1000000000000001</v>
      </c>
      <c r="P489">
        <v>2.8434181655144499</v>
      </c>
      <c r="Q489">
        <v>0.2049184361434892</v>
      </c>
      <c r="R489">
        <v>0.52113839331394352</v>
      </c>
      <c r="S489">
        <v>9.8503339068054904E-2</v>
      </c>
      <c r="T489">
        <v>6.6657236354109056E-2</v>
      </c>
      <c r="U489">
        <v>1.4541893984576761E-2</v>
      </c>
      <c r="V489">
        <v>6.2924469501485667E-3</v>
      </c>
      <c r="W489">
        <v>7.077188057349848E-2</v>
      </c>
      <c r="Z489" t="s">
        <v>320</v>
      </c>
    </row>
    <row r="490" spans="1:26">
      <c r="A490" t="s">
        <v>979</v>
      </c>
      <c r="B490" t="s">
        <v>978</v>
      </c>
      <c r="C490">
        <v>-0.14000000000000001</v>
      </c>
      <c r="E490">
        <v>0.02</v>
      </c>
      <c r="F490">
        <v>1.57</v>
      </c>
      <c r="I490">
        <v>0.17</v>
      </c>
      <c r="J490">
        <v>912</v>
      </c>
      <c r="K490">
        <v>41</v>
      </c>
      <c r="L490">
        <v>0.24</v>
      </c>
      <c r="M490">
        <v>0.17849999999999999</v>
      </c>
      <c r="N490">
        <v>31.9</v>
      </c>
      <c r="O490">
        <v>2.7</v>
      </c>
      <c r="P490">
        <v>2.0400819750780141</v>
      </c>
      <c r="Q490">
        <v>7.0452405138967736E-2</v>
      </c>
      <c r="R490">
        <v>1.8550914721945311</v>
      </c>
      <c r="S490">
        <v>0.17612812707686359</v>
      </c>
      <c r="T490">
        <v>0.1570140117531422</v>
      </c>
      <c r="U490">
        <v>3.9280366792063239E-2</v>
      </c>
      <c r="V490">
        <v>2.7799250862564281E-2</v>
      </c>
      <c r="W490">
        <v>6.3655099536086862E-2</v>
      </c>
      <c r="X490">
        <v>3.5424657534246582</v>
      </c>
      <c r="Y490">
        <v>5.2</v>
      </c>
      <c r="Z490" t="s">
        <v>25</v>
      </c>
    </row>
    <row r="491" spans="1:26">
      <c r="A491" t="s">
        <v>981</v>
      </c>
      <c r="B491" t="s">
        <v>980</v>
      </c>
      <c r="C491">
        <v>0.17</v>
      </c>
      <c r="D491">
        <v>0.21</v>
      </c>
      <c r="E491">
        <v>0.02</v>
      </c>
      <c r="F491">
        <v>1.23</v>
      </c>
      <c r="G491">
        <v>1.26</v>
      </c>
      <c r="H491">
        <v>1.24</v>
      </c>
      <c r="I491">
        <v>0.12</v>
      </c>
      <c r="J491">
        <v>466</v>
      </c>
      <c r="K491">
        <v>3</v>
      </c>
      <c r="L491">
        <v>0.3</v>
      </c>
      <c r="M491">
        <v>0.2</v>
      </c>
      <c r="N491">
        <v>12</v>
      </c>
      <c r="O491">
        <v>2</v>
      </c>
      <c r="P491">
        <v>1.260947694604027</v>
      </c>
      <c r="Q491">
        <v>2.7868134745910829E-2</v>
      </c>
      <c r="R491">
        <v>0.50116124327241895</v>
      </c>
      <c r="S491">
        <v>9.2422899109372153E-2</v>
      </c>
      <c r="T491">
        <v>8.3526873878736516E-2</v>
      </c>
      <c r="U491">
        <v>3.3043598457522132E-2</v>
      </c>
      <c r="V491">
        <v>1.075453311743389E-3</v>
      </c>
      <c r="W491">
        <v>2.1730568813980229E-2</v>
      </c>
      <c r="X491">
        <v>2.6164383561643829</v>
      </c>
      <c r="Y491">
        <v>4.2300000000000004</v>
      </c>
      <c r="Z491" t="s">
        <v>115</v>
      </c>
    </row>
    <row r="492" spans="1:26">
      <c r="A492" t="s">
        <v>983</v>
      </c>
      <c r="B492" t="s">
        <v>982</v>
      </c>
      <c r="C492">
        <v>-0.17</v>
      </c>
      <c r="D492">
        <v>-0.17</v>
      </c>
      <c r="E492">
        <v>0.01</v>
      </c>
      <c r="F492">
        <v>0.96</v>
      </c>
      <c r="G492">
        <v>1.02</v>
      </c>
      <c r="H492">
        <v>1.03</v>
      </c>
      <c r="I492">
        <v>7.0000000000000007E-2</v>
      </c>
      <c r="J492">
        <v>16.545999999999999</v>
      </c>
      <c r="K492">
        <v>7.4000000000000003E-3</v>
      </c>
      <c r="L492">
        <v>0.13</v>
      </c>
      <c r="M492">
        <v>0.05</v>
      </c>
      <c r="N492">
        <v>3.03</v>
      </c>
      <c r="O492">
        <v>0.18</v>
      </c>
      <c r="P492">
        <v>0.12541722329266311</v>
      </c>
      <c r="Q492">
        <v>3.0485405153820788E-3</v>
      </c>
      <c r="R492">
        <v>3.6646299597459353E-2</v>
      </c>
      <c r="S492">
        <v>2.823392474181864E-3</v>
      </c>
      <c r="T492">
        <v>2.177007896878773E-3</v>
      </c>
      <c r="U492">
        <v>2.4229574548213391E-4</v>
      </c>
      <c r="V492">
        <v>5.1678975217014296E-6</v>
      </c>
      <c r="W492">
        <v>1.7814173415431631E-3</v>
      </c>
      <c r="X492">
        <v>7.4493150684931511</v>
      </c>
      <c r="Y492">
        <v>1.35</v>
      </c>
      <c r="Z492" t="s">
        <v>292</v>
      </c>
    </row>
    <row r="493" spans="1:26">
      <c r="A493" t="s">
        <v>983</v>
      </c>
      <c r="B493" t="s">
        <v>984</v>
      </c>
      <c r="C493">
        <v>-0.17</v>
      </c>
      <c r="D493">
        <v>-0.17</v>
      </c>
      <c r="E493">
        <v>0.01</v>
      </c>
      <c r="F493">
        <v>0.96</v>
      </c>
      <c r="G493">
        <v>1.02</v>
      </c>
      <c r="H493">
        <v>1.03</v>
      </c>
      <c r="I493">
        <v>7.0000000000000007E-2</v>
      </c>
      <c r="J493">
        <v>51.283999999999999</v>
      </c>
      <c r="K493">
        <v>8.48E-2</v>
      </c>
      <c r="L493">
        <v>0.11</v>
      </c>
      <c r="M493">
        <v>7.0000000000000007E-2</v>
      </c>
      <c r="N493">
        <v>2.83</v>
      </c>
      <c r="O493">
        <v>0.17</v>
      </c>
      <c r="P493">
        <v>0.26660022547723877</v>
      </c>
      <c r="Q493">
        <v>6.4873703706428186E-3</v>
      </c>
      <c r="R493">
        <v>5.0024556266377723E-2</v>
      </c>
      <c r="S493">
        <v>3.8854041686370729E-3</v>
      </c>
      <c r="T493">
        <v>3.0050086803124431E-3</v>
      </c>
      <c r="U493">
        <v>3.8990695743608509E-4</v>
      </c>
      <c r="V493">
        <v>2.926553603727246E-5</v>
      </c>
      <c r="W493">
        <v>2.431749262948917E-3</v>
      </c>
      <c r="X493">
        <v>7.4493150684931511</v>
      </c>
      <c r="Y493">
        <v>1.35</v>
      </c>
      <c r="Z493" t="s">
        <v>292</v>
      </c>
    </row>
    <row r="494" spans="1:26">
      <c r="A494" t="s">
        <v>983</v>
      </c>
      <c r="B494" t="s">
        <v>985</v>
      </c>
      <c r="C494">
        <v>-0.17</v>
      </c>
      <c r="D494">
        <v>-0.17</v>
      </c>
      <c r="E494">
        <v>0.01</v>
      </c>
      <c r="F494">
        <v>0.96</v>
      </c>
      <c r="G494">
        <v>1.02</v>
      </c>
      <c r="H494">
        <v>1.03</v>
      </c>
      <c r="I494">
        <v>7.0000000000000007E-2</v>
      </c>
      <c r="J494">
        <v>274.49</v>
      </c>
      <c r="K494">
        <v>7.8132999999999999</v>
      </c>
      <c r="L494">
        <v>0.38</v>
      </c>
      <c r="M494">
        <v>0.25</v>
      </c>
      <c r="N494">
        <v>1.79</v>
      </c>
      <c r="O494">
        <v>0.68</v>
      </c>
      <c r="P494">
        <v>0.81581195876659496</v>
      </c>
      <c r="Q494">
        <v>2.5139950711788261E-2</v>
      </c>
      <c r="R494">
        <v>5.1510232851710747E-2</v>
      </c>
      <c r="S494">
        <v>2.0545818380940249E-2</v>
      </c>
      <c r="T494">
        <v>1.9568133150370561E-2</v>
      </c>
      <c r="U494">
        <v>5.7193456298650306E-3</v>
      </c>
      <c r="V494">
        <v>4.8789291589962862E-4</v>
      </c>
      <c r="W494">
        <v>2.5039696525137171E-3</v>
      </c>
      <c r="X494">
        <v>7.4493150684931511</v>
      </c>
      <c r="Y494">
        <v>1.35</v>
      </c>
      <c r="Z494" t="s">
        <v>292</v>
      </c>
    </row>
    <row r="495" spans="1:26">
      <c r="A495" t="s">
        <v>987</v>
      </c>
      <c r="B495" t="s">
        <v>986</v>
      </c>
      <c r="C495">
        <v>0</v>
      </c>
      <c r="E495">
        <v>0.08</v>
      </c>
      <c r="F495">
        <v>0.85</v>
      </c>
      <c r="I495">
        <v>0.06</v>
      </c>
      <c r="J495">
        <v>8.4920000000000009</v>
      </c>
      <c r="K495">
        <v>2.35E-2</v>
      </c>
      <c r="L495">
        <v>0.36</v>
      </c>
      <c r="M495">
        <v>0.18</v>
      </c>
      <c r="N495">
        <v>2.39</v>
      </c>
      <c r="O495">
        <v>0.24</v>
      </c>
      <c r="P495">
        <v>7.7200075060914086E-2</v>
      </c>
      <c r="Q495">
        <v>1.8220473425468421E-3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Y495">
        <v>3.16</v>
      </c>
      <c r="Z495" t="s">
        <v>988</v>
      </c>
    </row>
    <row r="496" spans="1:26">
      <c r="A496" t="s">
        <v>990</v>
      </c>
      <c r="B496" t="s">
        <v>989</v>
      </c>
      <c r="C496">
        <v>-0.1</v>
      </c>
      <c r="E496">
        <v>0.04</v>
      </c>
      <c r="F496">
        <v>2.5</v>
      </c>
      <c r="I496">
        <v>0.31</v>
      </c>
      <c r="J496">
        <v>157.54</v>
      </c>
      <c r="K496">
        <v>0.38</v>
      </c>
      <c r="L496">
        <v>0.01</v>
      </c>
      <c r="M496">
        <v>0.03</v>
      </c>
      <c r="N496">
        <v>115.83</v>
      </c>
      <c r="O496">
        <v>4.67</v>
      </c>
      <c r="P496">
        <v>0.77616947386283541</v>
      </c>
      <c r="Q496">
        <v>3.1978222893398169E-2</v>
      </c>
      <c r="R496">
        <v>5.6831474557646278</v>
      </c>
      <c r="S496">
        <v>0.52104383377291874</v>
      </c>
      <c r="T496">
        <v>0.22913147387050681</v>
      </c>
      <c r="U496">
        <v>1.1367431654694721E-3</v>
      </c>
      <c r="V496">
        <v>4.5694131293439961E-3</v>
      </c>
      <c r="W496">
        <v>0.4679351158796905</v>
      </c>
      <c r="X496">
        <v>3.2876712328767121</v>
      </c>
      <c r="Y496">
        <v>18</v>
      </c>
      <c r="Z496" t="s">
        <v>28</v>
      </c>
    </row>
    <row r="497" spans="1:26">
      <c r="A497" t="s">
        <v>992</v>
      </c>
      <c r="B497" t="s">
        <v>991</v>
      </c>
      <c r="D497">
        <v>-0.2</v>
      </c>
      <c r="G497">
        <v>0.88</v>
      </c>
      <c r="H497">
        <v>0.87</v>
      </c>
      <c r="J497">
        <v>46.151200000000003</v>
      </c>
      <c r="K497">
        <v>2.0000000000000001E-4</v>
      </c>
      <c r="L497">
        <v>0.28499999999999998</v>
      </c>
      <c r="M497">
        <v>1E-3</v>
      </c>
      <c r="P497">
        <v>0</v>
      </c>
      <c r="R497">
        <v>0</v>
      </c>
      <c r="T497">
        <v>0</v>
      </c>
      <c r="U497">
        <v>0</v>
      </c>
      <c r="V497">
        <v>0</v>
      </c>
    </row>
    <row r="498" spans="1:26">
      <c r="A498" t="s">
        <v>994</v>
      </c>
      <c r="B498" t="s">
        <v>993</v>
      </c>
      <c r="C498">
        <v>0.09</v>
      </c>
      <c r="D498">
        <v>0.09</v>
      </c>
      <c r="E498">
        <v>0.02</v>
      </c>
      <c r="F498">
        <v>1.01</v>
      </c>
      <c r="G498">
        <v>1.02</v>
      </c>
      <c r="H498">
        <v>0.99</v>
      </c>
      <c r="I498">
        <v>0.08</v>
      </c>
      <c r="J498">
        <v>2372</v>
      </c>
      <c r="K498">
        <v>26</v>
      </c>
      <c r="L498">
        <v>7.0000000000000007E-2</v>
      </c>
      <c r="M498">
        <v>0.04</v>
      </c>
      <c r="N498">
        <v>11.1</v>
      </c>
      <c r="O498">
        <v>0.4</v>
      </c>
      <c r="P498">
        <v>3.5618514759386342</v>
      </c>
      <c r="Q498">
        <v>8.1917788491146906E-2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10.008219178082189</v>
      </c>
      <c r="Y498">
        <v>2.64</v>
      </c>
      <c r="Z498" t="s">
        <v>1525</v>
      </c>
    </row>
    <row r="499" spans="1:26">
      <c r="A499" t="s">
        <v>996</v>
      </c>
      <c r="B499" t="s">
        <v>995</v>
      </c>
      <c r="C499">
        <v>0.05</v>
      </c>
      <c r="E499">
        <v>0.03</v>
      </c>
      <c r="F499">
        <v>0.82</v>
      </c>
      <c r="I499">
        <v>0.06</v>
      </c>
      <c r="J499">
        <v>3.6413000000000002</v>
      </c>
      <c r="K499">
        <v>1.8699999999999999E-3</v>
      </c>
      <c r="L499">
        <v>1.8700000000000001E-2</v>
      </c>
      <c r="M499">
        <v>4.3550000000000012E-2</v>
      </c>
      <c r="N499">
        <v>97.84</v>
      </c>
      <c r="O499">
        <v>8.7899999999999991</v>
      </c>
      <c r="P499">
        <v>4.1337914993292223E-2</v>
      </c>
      <c r="Q499">
        <v>1.176282313981573E-3</v>
      </c>
      <c r="R499">
        <v>0.69241024374549787</v>
      </c>
      <c r="S499">
        <v>3.9665703357600918E-2</v>
      </c>
      <c r="T499">
        <v>4.5297866413256871E-3</v>
      </c>
      <c r="U499">
        <v>2.4221363782237331E-4</v>
      </c>
      <c r="V499">
        <v>5.450337886002313E-6</v>
      </c>
      <c r="W499">
        <v>3.9405461026166537E-2</v>
      </c>
      <c r="X499">
        <v>0.55890410958904113</v>
      </c>
      <c r="Y499">
        <v>2</v>
      </c>
      <c r="Z499" t="s">
        <v>100</v>
      </c>
    </row>
    <row r="500" spans="1:26">
      <c r="A500" t="s">
        <v>998</v>
      </c>
      <c r="B500" t="s">
        <v>997</v>
      </c>
      <c r="C500">
        <v>0.03</v>
      </c>
      <c r="E500">
        <v>0.03</v>
      </c>
      <c r="F500">
        <v>1.46</v>
      </c>
      <c r="I500">
        <v>0.18</v>
      </c>
      <c r="J500">
        <v>326.60000000000002</v>
      </c>
      <c r="K500">
        <v>3.9</v>
      </c>
      <c r="L500">
        <v>0.22</v>
      </c>
      <c r="M500">
        <v>0.17</v>
      </c>
      <c r="N500">
        <v>30.4</v>
      </c>
      <c r="O500">
        <v>2.5</v>
      </c>
      <c r="P500">
        <v>1.090570842334502</v>
      </c>
      <c r="Q500">
        <v>2.1982781151820091E-2</v>
      </c>
      <c r="R500">
        <v>1.410206861364508</v>
      </c>
      <c r="S500">
        <v>0.13061662449176881</v>
      </c>
      <c r="T500">
        <v>0.1159709589937918</v>
      </c>
      <c r="U500">
        <v>2.9188534874021881E-2</v>
      </c>
      <c r="V500">
        <v>5.6131932632390111E-3</v>
      </c>
      <c r="W500">
        <v>5.2229883754241042E-2</v>
      </c>
      <c r="X500">
        <v>3.5424657534246582</v>
      </c>
      <c r="Y500">
        <v>8.3000000000000007</v>
      </c>
      <c r="Z500" t="s">
        <v>25</v>
      </c>
    </row>
    <row r="501" spans="1:26">
      <c r="A501" t="s">
        <v>1000</v>
      </c>
      <c r="B501" t="s">
        <v>999</v>
      </c>
      <c r="C501">
        <v>0.34</v>
      </c>
      <c r="D501">
        <v>0.4</v>
      </c>
      <c r="E501">
        <v>0.02</v>
      </c>
      <c r="F501">
        <v>1.33</v>
      </c>
      <c r="G501">
        <v>1.43</v>
      </c>
      <c r="H501">
        <v>1.45</v>
      </c>
      <c r="I501">
        <v>0.09</v>
      </c>
      <c r="J501">
        <v>18.180099999999999</v>
      </c>
      <c r="K501">
        <v>8.0000000000000002E-3</v>
      </c>
      <c r="L501">
        <v>0.45800000000000002</v>
      </c>
      <c r="M501">
        <v>6.1249999999999999E-2</v>
      </c>
      <c r="N501">
        <v>24.48</v>
      </c>
      <c r="O501">
        <v>2.41</v>
      </c>
      <c r="P501">
        <v>0.14886821455508939</v>
      </c>
      <c r="Q501">
        <v>3.3581471028359812E-3</v>
      </c>
      <c r="R501">
        <v>0.34580743351311388</v>
      </c>
      <c r="S501">
        <v>3.3360115991263491E-2</v>
      </c>
      <c r="T501">
        <v>2.744503440580269E-2</v>
      </c>
      <c r="U501">
        <v>1.0784015598122049E-2</v>
      </c>
      <c r="V501">
        <v>4.4385497945162062E-5</v>
      </c>
      <c r="W501">
        <v>1.560033534645627E-2</v>
      </c>
      <c r="X501">
        <v>2.021917808219178</v>
      </c>
      <c r="Y501">
        <v>3.6</v>
      </c>
      <c r="Z501" t="s">
        <v>115</v>
      </c>
    </row>
    <row r="502" spans="1:26">
      <c r="A502" t="s">
        <v>1002</v>
      </c>
      <c r="B502" t="s">
        <v>1001</v>
      </c>
      <c r="C502">
        <v>-0.12</v>
      </c>
      <c r="D502">
        <v>0.03</v>
      </c>
      <c r="G502">
        <v>1.28</v>
      </c>
      <c r="H502">
        <v>1.28</v>
      </c>
      <c r="J502">
        <v>388</v>
      </c>
      <c r="K502">
        <v>3</v>
      </c>
      <c r="L502">
        <v>0.34</v>
      </c>
      <c r="M502">
        <v>0.02</v>
      </c>
      <c r="P502">
        <v>0</v>
      </c>
      <c r="R502">
        <v>0</v>
      </c>
      <c r="T502">
        <v>0</v>
      </c>
      <c r="U502">
        <v>0</v>
      </c>
      <c r="V502">
        <v>0</v>
      </c>
      <c r="X502">
        <v>1.150684931506849</v>
      </c>
      <c r="Y502">
        <v>6.7</v>
      </c>
      <c r="Z502" t="s">
        <v>1003</v>
      </c>
    </row>
    <row r="503" spans="1:26">
      <c r="A503" t="s">
        <v>1005</v>
      </c>
      <c r="B503" t="s">
        <v>1004</v>
      </c>
      <c r="C503">
        <v>0.18</v>
      </c>
      <c r="E503">
        <v>0.04</v>
      </c>
      <c r="F503">
        <v>1.78</v>
      </c>
      <c r="I503">
        <v>0.24</v>
      </c>
      <c r="J503">
        <v>551.4</v>
      </c>
      <c r="K503">
        <v>7.8</v>
      </c>
      <c r="L503">
        <v>0.15</v>
      </c>
      <c r="M503">
        <v>7.0000000000000007E-2</v>
      </c>
      <c r="N503">
        <v>33.5</v>
      </c>
      <c r="O503">
        <v>2</v>
      </c>
      <c r="P503">
        <v>1.5203940866899179</v>
      </c>
      <c r="Q503">
        <v>5.1403616988228172E-2</v>
      </c>
      <c r="R503">
        <v>1.7816241069095791</v>
      </c>
      <c r="S503">
        <v>0.15853900520981401</v>
      </c>
      <c r="T503">
        <v>0.1063656183229599</v>
      </c>
      <c r="U503">
        <v>1.9137650253248671E-2</v>
      </c>
      <c r="V503">
        <v>8.400839096780759E-3</v>
      </c>
      <c r="W503">
        <v>0.1156898770720506</v>
      </c>
      <c r="X503">
        <v>6.5945205479452058</v>
      </c>
      <c r="Z503" t="s">
        <v>1525</v>
      </c>
    </row>
    <row r="504" spans="1:26">
      <c r="A504" t="s">
        <v>1005</v>
      </c>
      <c r="B504" t="s">
        <v>1006</v>
      </c>
      <c r="C504">
        <v>0.18</v>
      </c>
      <c r="E504">
        <v>0.04</v>
      </c>
      <c r="F504">
        <v>1.78</v>
      </c>
      <c r="I504">
        <v>0.24</v>
      </c>
      <c r="J504">
        <v>916</v>
      </c>
      <c r="K504">
        <v>29.5</v>
      </c>
      <c r="L504">
        <v>0.13</v>
      </c>
      <c r="M504">
        <v>0.1</v>
      </c>
      <c r="N504">
        <v>25.4</v>
      </c>
      <c r="O504">
        <v>2.9</v>
      </c>
      <c r="P504">
        <v>2.132596275632737</v>
      </c>
      <c r="Q504">
        <v>8.3010017447988096E-2</v>
      </c>
      <c r="R504">
        <v>1.604433392958255</v>
      </c>
      <c r="S504">
        <v>0.21250228785094949</v>
      </c>
      <c r="T504">
        <v>0.18318334014090309</v>
      </c>
      <c r="U504">
        <v>2.1216187680253601E-2</v>
      </c>
      <c r="V504">
        <v>1.72237209214951E-2</v>
      </c>
      <c r="W504">
        <v>0.1041839865557308</v>
      </c>
      <c r="X504">
        <v>6.5945205479452058</v>
      </c>
      <c r="Z504" t="s">
        <v>1525</v>
      </c>
    </row>
    <row r="505" spans="1:26">
      <c r="A505" t="s">
        <v>1008</v>
      </c>
      <c r="B505" t="s">
        <v>1007</v>
      </c>
      <c r="C505">
        <v>0.13</v>
      </c>
      <c r="D505">
        <v>0.16</v>
      </c>
      <c r="E505">
        <v>0.02</v>
      </c>
      <c r="F505">
        <v>1.1299999999999999</v>
      </c>
      <c r="G505">
        <v>1.1100000000000001</v>
      </c>
      <c r="H505">
        <v>1.0900000000000001</v>
      </c>
      <c r="I505">
        <v>0.1</v>
      </c>
      <c r="J505">
        <v>1056.7</v>
      </c>
      <c r="K505">
        <v>4.7</v>
      </c>
      <c r="L505">
        <v>1.4E-2</v>
      </c>
      <c r="M505">
        <v>3.5000000000000003E-2</v>
      </c>
      <c r="N505">
        <v>12.01</v>
      </c>
      <c r="O505">
        <v>0.52</v>
      </c>
      <c r="P505">
        <v>2.111656950712919</v>
      </c>
      <c r="Q505">
        <v>5.15541911371451E-2</v>
      </c>
      <c r="R505">
        <v>0.82452057185009664</v>
      </c>
      <c r="S505">
        <v>8.4762004379441161E-2</v>
      </c>
      <c r="T505">
        <v>7.352412742612327E-2</v>
      </c>
      <c r="U505">
        <v>1.680880035375561E-2</v>
      </c>
      <c r="V505">
        <v>2.8820229711951288E-3</v>
      </c>
      <c r="W505">
        <v>3.8574061840940192E-2</v>
      </c>
      <c r="X505">
        <v>12.1013698630137</v>
      </c>
      <c r="Y505">
        <v>7.31</v>
      </c>
      <c r="Z505" t="s">
        <v>1525</v>
      </c>
    </row>
    <row r="506" spans="1:26">
      <c r="A506" t="s">
        <v>1008</v>
      </c>
      <c r="B506" t="s">
        <v>1009</v>
      </c>
      <c r="C506">
        <v>0.13</v>
      </c>
      <c r="D506">
        <v>0.16</v>
      </c>
      <c r="E506">
        <v>0.02</v>
      </c>
      <c r="F506">
        <v>1.1299999999999999</v>
      </c>
      <c r="G506">
        <v>1.1100000000000001</v>
      </c>
      <c r="H506">
        <v>1.0900000000000001</v>
      </c>
      <c r="I506">
        <v>0.1</v>
      </c>
      <c r="J506">
        <v>214.67</v>
      </c>
      <c r="K506">
        <v>0.45</v>
      </c>
      <c r="L506">
        <v>3.5999999999999997E-2</v>
      </c>
      <c r="M506">
        <v>7.0999999999999994E-2</v>
      </c>
      <c r="N506">
        <v>5.45</v>
      </c>
      <c r="O506">
        <v>0.5</v>
      </c>
      <c r="P506">
        <v>0.73544738484067707</v>
      </c>
      <c r="Q506">
        <v>2.1342077652037991E-2</v>
      </c>
      <c r="R506">
        <v>3.5862498382658092E-2</v>
      </c>
      <c r="S506">
        <v>2.4497716389486161E-3</v>
      </c>
      <c r="T506">
        <v>1.2923422840597509E-3</v>
      </c>
      <c r="U506">
        <v>9.1783497278547047E-5</v>
      </c>
      <c r="V506">
        <v>2.5058810068471201E-5</v>
      </c>
      <c r="W506">
        <v>2.0789854134874259E-3</v>
      </c>
      <c r="Z506" t="s">
        <v>1525</v>
      </c>
    </row>
    <row r="507" spans="1:26">
      <c r="A507" t="s">
        <v>1008</v>
      </c>
      <c r="B507" t="s">
        <v>1010</v>
      </c>
      <c r="C507">
        <v>0.13</v>
      </c>
      <c r="D507">
        <v>0.16</v>
      </c>
      <c r="E507">
        <v>0.02</v>
      </c>
      <c r="F507">
        <v>1.1299999999999999</v>
      </c>
      <c r="G507">
        <v>1.1100000000000001</v>
      </c>
      <c r="H507">
        <v>1.0900000000000001</v>
      </c>
      <c r="I507">
        <v>0.1</v>
      </c>
      <c r="J507">
        <v>117.87</v>
      </c>
      <c r="K507">
        <v>0.18</v>
      </c>
      <c r="L507">
        <v>2.7E-2</v>
      </c>
      <c r="M507">
        <v>5.0999999999999997E-2</v>
      </c>
      <c r="N507">
        <v>3.81</v>
      </c>
      <c r="O507">
        <v>0.48</v>
      </c>
      <c r="P507">
        <v>0.49314302270565868</v>
      </c>
      <c r="Q507">
        <v>1.430281488119017E-2</v>
      </c>
      <c r="R507">
        <v>2.9374767059460901E-2</v>
      </c>
      <c r="S507">
        <v>2.005544323509495E-3</v>
      </c>
      <c r="T507">
        <v>1.0585501643048971E-3</v>
      </c>
      <c r="U507">
        <v>4.0478563113387308E-5</v>
      </c>
      <c r="V507">
        <v>1.4952795652563451E-5</v>
      </c>
      <c r="W507">
        <v>1.70288504692527E-3</v>
      </c>
      <c r="Z507" t="s">
        <v>1525</v>
      </c>
    </row>
    <row r="508" spans="1:26">
      <c r="A508" t="s">
        <v>1008</v>
      </c>
      <c r="B508" t="s">
        <v>1011</v>
      </c>
      <c r="C508">
        <v>0.13</v>
      </c>
      <c r="D508">
        <v>0.16</v>
      </c>
      <c r="E508">
        <v>0.02</v>
      </c>
      <c r="F508">
        <v>1.1299999999999999</v>
      </c>
      <c r="G508">
        <v>1.1100000000000001</v>
      </c>
      <c r="H508">
        <v>1.0900000000000001</v>
      </c>
      <c r="I508">
        <v>0.1</v>
      </c>
      <c r="J508">
        <v>49.174999999999997</v>
      </c>
      <c r="K508">
        <v>4.4999999999999998E-2</v>
      </c>
      <c r="L508">
        <v>0.09</v>
      </c>
      <c r="M508">
        <v>6.2E-2</v>
      </c>
      <c r="N508">
        <v>2.75</v>
      </c>
      <c r="O508">
        <v>0.47</v>
      </c>
      <c r="P508">
        <v>0.27533850470616827</v>
      </c>
      <c r="Q508">
        <v>7.9825937327681583E-3</v>
      </c>
      <c r="R508">
        <v>2.1868236543748639E-2</v>
      </c>
      <c r="S508">
        <v>1.4977705857170699E-3</v>
      </c>
      <c r="T508">
        <v>7.8804456013508589E-4</v>
      </c>
      <c r="U508">
        <v>1.230212318924461E-4</v>
      </c>
      <c r="V508">
        <v>6.6705347871119379E-6</v>
      </c>
      <c r="W508">
        <v>1.267723857608617E-3</v>
      </c>
      <c r="Z508" t="s">
        <v>1525</v>
      </c>
    </row>
    <row r="509" spans="1:26">
      <c r="A509" t="s">
        <v>1008</v>
      </c>
      <c r="B509" t="s">
        <v>1012</v>
      </c>
      <c r="C509">
        <v>0.13</v>
      </c>
      <c r="D509">
        <v>0.16</v>
      </c>
      <c r="E509">
        <v>0.02</v>
      </c>
      <c r="F509">
        <v>1.1299999999999999</v>
      </c>
      <c r="G509">
        <v>1.1100000000000001</v>
      </c>
      <c r="H509">
        <v>1.0900000000000001</v>
      </c>
      <c r="I509">
        <v>0.1</v>
      </c>
      <c r="J509">
        <v>676.8</v>
      </c>
      <c r="K509">
        <v>7.9</v>
      </c>
      <c r="L509">
        <v>3.1E-2</v>
      </c>
      <c r="M509">
        <v>4.3999999999999997E-2</v>
      </c>
      <c r="N509">
        <v>2.74</v>
      </c>
      <c r="O509">
        <v>0.46</v>
      </c>
      <c r="P509">
        <v>1.5812878615412309</v>
      </c>
      <c r="Q509">
        <v>4.745746955822764E-2</v>
      </c>
      <c r="R509">
        <v>5.2594827222134662E-2</v>
      </c>
      <c r="S509">
        <v>3.5962320290391062E-3</v>
      </c>
      <c r="T509">
        <v>1.8953090890859339E-3</v>
      </c>
      <c r="U509">
        <v>5.0592248110905992E-5</v>
      </c>
      <c r="V509">
        <v>2.0463905390803001E-4</v>
      </c>
      <c r="W509">
        <v>3.048975491138241E-3</v>
      </c>
      <c r="Z509" t="s">
        <v>1525</v>
      </c>
    </row>
    <row r="510" spans="1:26">
      <c r="A510" t="s">
        <v>1008</v>
      </c>
      <c r="B510" t="s">
        <v>1013</v>
      </c>
      <c r="C510">
        <v>0.13</v>
      </c>
      <c r="D510">
        <v>0.16</v>
      </c>
      <c r="E510">
        <v>0.02</v>
      </c>
      <c r="F510">
        <v>1.1299999999999999</v>
      </c>
      <c r="G510">
        <v>1.1100000000000001</v>
      </c>
      <c r="H510">
        <v>1.0900000000000001</v>
      </c>
      <c r="I510">
        <v>0.1</v>
      </c>
      <c r="J510">
        <v>5700</v>
      </c>
      <c r="K510">
        <v>1500</v>
      </c>
      <c r="L510">
        <v>3.2000000000000001E-2</v>
      </c>
      <c r="M510">
        <v>0.08</v>
      </c>
      <c r="N510">
        <v>4.08</v>
      </c>
      <c r="O510">
        <v>0.98</v>
      </c>
      <c r="P510">
        <v>6.545667503542222</v>
      </c>
      <c r="Q510">
        <v>1.163930503492735</v>
      </c>
      <c r="R510">
        <v>0.1070042040280664</v>
      </c>
      <c r="S510">
        <v>1.189647925584182E-2</v>
      </c>
      <c r="T510">
        <v>3.8560073523627521E-3</v>
      </c>
      <c r="U510">
        <v>2.742115549441127E-4</v>
      </c>
      <c r="V510">
        <v>9.3863336866724933E-3</v>
      </c>
      <c r="W510">
        <v>6.2031422624966026E-3</v>
      </c>
      <c r="Z510" t="s">
        <v>1525</v>
      </c>
    </row>
    <row r="511" spans="1:26">
      <c r="A511" t="s">
        <v>1015</v>
      </c>
      <c r="B511" t="s">
        <v>1014</v>
      </c>
      <c r="C511">
        <v>0.04</v>
      </c>
      <c r="D511">
        <v>0</v>
      </c>
      <c r="E511">
        <v>0.02</v>
      </c>
      <c r="F511">
        <v>1.1599999999999999</v>
      </c>
      <c r="G511">
        <v>1.17</v>
      </c>
      <c r="H511">
        <v>1.17</v>
      </c>
      <c r="I511">
        <v>0.1</v>
      </c>
      <c r="J511">
        <v>82.467000000000013</v>
      </c>
      <c r="K511">
        <v>1.9E-2</v>
      </c>
      <c r="L511">
        <v>0.38900000000000001</v>
      </c>
      <c r="M511">
        <v>6.0000000000000001E-3</v>
      </c>
      <c r="N511">
        <v>173.9</v>
      </c>
      <c r="O511">
        <v>1.3</v>
      </c>
      <c r="P511">
        <v>0.39420183028248529</v>
      </c>
      <c r="Q511">
        <v>8.7602499204351893E-3</v>
      </c>
      <c r="R511">
        <v>3.873429851749226</v>
      </c>
      <c r="S511">
        <v>0.17489562692355459</v>
      </c>
      <c r="T511">
        <v>2.8956059846313931E-2</v>
      </c>
      <c r="U511">
        <v>1.0652537972522819E-2</v>
      </c>
      <c r="V511">
        <v>2.9747320012140347E-4</v>
      </c>
      <c r="W511">
        <v>0.17215243785552109</v>
      </c>
      <c r="X511">
        <v>3.4547945205479449</v>
      </c>
      <c r="Y511">
        <v>6</v>
      </c>
      <c r="Z511" t="s">
        <v>422</v>
      </c>
    </row>
    <row r="512" spans="1:26">
      <c r="A512" t="s">
        <v>1017</v>
      </c>
      <c r="B512" t="s">
        <v>1016</v>
      </c>
      <c r="C512">
        <v>0.12</v>
      </c>
      <c r="D512">
        <v>0.16</v>
      </c>
      <c r="E512">
        <v>0.05</v>
      </c>
      <c r="F512">
        <v>0.88</v>
      </c>
      <c r="G512">
        <v>0.88</v>
      </c>
      <c r="H512">
        <v>0.86</v>
      </c>
      <c r="I512">
        <v>0.08</v>
      </c>
      <c r="J512">
        <v>62.218000000000004</v>
      </c>
      <c r="K512">
        <v>1.4999999999999999E-2</v>
      </c>
      <c r="L512">
        <v>0.59599999999999997</v>
      </c>
      <c r="M512">
        <v>3.5999999999999997E-2</v>
      </c>
      <c r="P512">
        <v>0.29348677700159831</v>
      </c>
      <c r="Q512">
        <v>8.9958869524831512E-3</v>
      </c>
      <c r="R512">
        <v>0</v>
      </c>
      <c r="S512">
        <v>9.9846651763147512E-3</v>
      </c>
      <c r="T512">
        <v>9.9846651763147512E-3</v>
      </c>
      <c r="U512">
        <v>0</v>
      </c>
      <c r="V512">
        <v>0</v>
      </c>
      <c r="W512">
        <v>0</v>
      </c>
      <c r="X512">
        <v>20.208219178082189</v>
      </c>
      <c r="Y512">
        <v>6.3</v>
      </c>
      <c r="Z512" t="s">
        <v>100</v>
      </c>
    </row>
    <row r="513" spans="1:26">
      <c r="A513" t="s">
        <v>1017</v>
      </c>
      <c r="B513" t="s">
        <v>1018</v>
      </c>
      <c r="C513">
        <v>0.12</v>
      </c>
      <c r="D513">
        <v>0.16</v>
      </c>
      <c r="E513">
        <v>0.05</v>
      </c>
      <c r="F513">
        <v>0.88</v>
      </c>
      <c r="G513">
        <v>0.88</v>
      </c>
      <c r="H513">
        <v>0.86</v>
      </c>
      <c r="I513">
        <v>0.08</v>
      </c>
      <c r="J513">
        <v>31</v>
      </c>
      <c r="K513">
        <v>0.02</v>
      </c>
      <c r="L513">
        <v>0.04</v>
      </c>
      <c r="M513">
        <v>0.2</v>
      </c>
      <c r="P513">
        <v>0.18445296347682949</v>
      </c>
      <c r="Q513">
        <v>5.6542872757306033E-3</v>
      </c>
      <c r="R513">
        <v>0</v>
      </c>
      <c r="S513">
        <v>2.110670470441564E-3</v>
      </c>
      <c r="T513">
        <v>2.110670470441564E-3</v>
      </c>
      <c r="U513">
        <v>0</v>
      </c>
      <c r="V513">
        <v>0</v>
      </c>
      <c r="W513">
        <v>0</v>
      </c>
      <c r="Z513" t="s">
        <v>100</v>
      </c>
    </row>
    <row r="514" spans="1:26">
      <c r="A514" t="s">
        <v>1020</v>
      </c>
      <c r="B514" t="s">
        <v>1019</v>
      </c>
      <c r="C514">
        <v>-0.43</v>
      </c>
      <c r="E514">
        <v>0.01</v>
      </c>
      <c r="F514">
        <v>0.82</v>
      </c>
      <c r="I514">
        <v>0.05</v>
      </c>
      <c r="J514">
        <v>154.37799999999999</v>
      </c>
      <c r="K514">
        <v>2.8000000000000001E-2</v>
      </c>
      <c r="L514">
        <v>5.4000000000000013E-2</v>
      </c>
      <c r="M514">
        <v>0.03</v>
      </c>
      <c r="N514">
        <v>28.5</v>
      </c>
      <c r="O514">
        <v>0.78</v>
      </c>
      <c r="P514">
        <v>0.52739132435605962</v>
      </c>
      <c r="Q514">
        <v>1.2864799965575E-2</v>
      </c>
      <c r="R514">
        <v>0.65789804301687249</v>
      </c>
      <c r="S514">
        <v>3.6812337561356018E-2</v>
      </c>
      <c r="T514">
        <v>1.8005630650988091E-2</v>
      </c>
      <c r="U514">
        <v>9.9765099133223602E-4</v>
      </c>
      <c r="V514">
        <v>1.2642761237244881E-4</v>
      </c>
      <c r="W514">
        <v>3.2092587464237682E-2</v>
      </c>
      <c r="X514">
        <v>13.17534246575342</v>
      </c>
      <c r="Y514">
        <v>4.03</v>
      </c>
      <c r="Z514" t="s">
        <v>1525</v>
      </c>
    </row>
    <row r="515" spans="1:26">
      <c r="A515" t="s">
        <v>1020</v>
      </c>
      <c r="B515" t="s">
        <v>1021</v>
      </c>
      <c r="C515">
        <v>-0.43</v>
      </c>
      <c r="E515">
        <v>0.01</v>
      </c>
      <c r="F515">
        <v>0.82</v>
      </c>
      <c r="I515">
        <v>0.05</v>
      </c>
      <c r="J515">
        <v>885.5</v>
      </c>
      <c r="K515">
        <v>5.0999999999999996</v>
      </c>
      <c r="L515">
        <v>0.125</v>
      </c>
      <c r="M515">
        <v>5.5E-2</v>
      </c>
      <c r="N515">
        <v>15.4</v>
      </c>
      <c r="O515">
        <v>1.2</v>
      </c>
      <c r="P515">
        <v>1.689928842218396</v>
      </c>
      <c r="Q515">
        <v>4.1725394510988112E-2</v>
      </c>
      <c r="R515">
        <v>0.63229039982565627</v>
      </c>
      <c r="S515">
        <v>5.8307494802323077E-2</v>
      </c>
      <c r="T515">
        <v>4.9269381804596592E-2</v>
      </c>
      <c r="U515">
        <v>4.4159964432268052E-3</v>
      </c>
      <c r="V515">
        <v>1.213883319823395E-3</v>
      </c>
      <c r="W515">
        <v>3.0843434137836891E-2</v>
      </c>
      <c r="X515">
        <v>13.17534246575342</v>
      </c>
      <c r="Y515">
        <v>4.03</v>
      </c>
      <c r="Z515" t="s">
        <v>1525</v>
      </c>
    </row>
    <row r="516" spans="1:26">
      <c r="A516" t="s">
        <v>1020</v>
      </c>
      <c r="B516" t="s">
        <v>1022</v>
      </c>
      <c r="C516">
        <v>-0.43</v>
      </c>
      <c r="E516">
        <v>0.01</v>
      </c>
      <c r="F516">
        <v>0.82</v>
      </c>
      <c r="I516">
        <v>0.05</v>
      </c>
      <c r="J516">
        <v>1862</v>
      </c>
      <c r="K516">
        <v>38</v>
      </c>
      <c r="L516">
        <v>0.16</v>
      </c>
      <c r="M516">
        <v>0.14000000000000001</v>
      </c>
      <c r="N516">
        <v>12.8</v>
      </c>
      <c r="O516">
        <v>1.3</v>
      </c>
      <c r="P516">
        <v>2.7737191967445738</v>
      </c>
      <c r="Q516">
        <v>7.7465366797168311E-2</v>
      </c>
      <c r="R516">
        <v>0.66987107233808463</v>
      </c>
      <c r="S516">
        <v>7.7163872721447396E-2</v>
      </c>
      <c r="T516">
        <v>6.8033780784336723E-2</v>
      </c>
      <c r="U516">
        <v>1.5399334996277809E-2</v>
      </c>
      <c r="V516">
        <v>4.5569460703271062E-3</v>
      </c>
      <c r="W516">
        <v>3.2676637675028521E-2</v>
      </c>
      <c r="X516">
        <v>13.17534246575342</v>
      </c>
      <c r="Y516">
        <v>4.03</v>
      </c>
      <c r="Z516" t="s">
        <v>1525</v>
      </c>
    </row>
    <row r="517" spans="1:26">
      <c r="A517" t="s">
        <v>1024</v>
      </c>
      <c r="B517" t="s">
        <v>1023</v>
      </c>
      <c r="C517">
        <v>0.28000000000000003</v>
      </c>
      <c r="E517">
        <v>0.03</v>
      </c>
      <c r="F517">
        <v>0.99</v>
      </c>
      <c r="I517">
        <v>0.09</v>
      </c>
      <c r="J517">
        <v>55.013069999999992</v>
      </c>
      <c r="K517">
        <v>6.3000000000000003E-4</v>
      </c>
      <c r="L517">
        <v>0.67669999999999997</v>
      </c>
      <c r="M517">
        <v>1.9E-3</v>
      </c>
      <c r="N517">
        <v>202.99</v>
      </c>
      <c r="O517">
        <v>0.72</v>
      </c>
      <c r="P517">
        <v>0.27938671778153218</v>
      </c>
      <c r="Q517">
        <v>8.7308351995608671E-3</v>
      </c>
      <c r="R517">
        <v>2.7209346824667731</v>
      </c>
      <c r="S517">
        <v>0.17045427176968381</v>
      </c>
      <c r="T517">
        <v>9.6510811930443693E-3</v>
      </c>
      <c r="U517">
        <v>6.4536710455971929E-3</v>
      </c>
      <c r="V517">
        <v>1.055142106399282E-5</v>
      </c>
      <c r="W517">
        <v>0.17005841765417329</v>
      </c>
      <c r="X517">
        <v>8</v>
      </c>
      <c r="Y517">
        <v>7.61</v>
      </c>
      <c r="Z517" t="s">
        <v>1525</v>
      </c>
    </row>
    <row r="518" spans="1:26">
      <c r="A518" t="s">
        <v>1024</v>
      </c>
      <c r="B518" t="s">
        <v>1025</v>
      </c>
      <c r="C518">
        <v>0.28000000000000003</v>
      </c>
      <c r="E518">
        <v>0.03</v>
      </c>
      <c r="F518">
        <v>0.99</v>
      </c>
      <c r="I518">
        <v>0.09</v>
      </c>
      <c r="J518">
        <v>2720</v>
      </c>
      <c r="K518">
        <v>57</v>
      </c>
      <c r="L518">
        <v>1.2999999999999999E-2</v>
      </c>
      <c r="M518">
        <v>1.4999999999999999E-2</v>
      </c>
      <c r="N518">
        <v>48.9</v>
      </c>
      <c r="O518">
        <v>0.86</v>
      </c>
      <c r="P518">
        <v>3.7636373582353051</v>
      </c>
      <c r="Q518">
        <v>0.1288318870668678</v>
      </c>
      <c r="R518">
        <v>3.2672781172870988</v>
      </c>
      <c r="S518">
        <v>0.21336043957105891</v>
      </c>
      <c r="T518">
        <v>5.7461332942063507E-2</v>
      </c>
      <c r="U518">
        <v>5.947451292730991E-4</v>
      </c>
      <c r="V518">
        <v>2.2822898613402549E-2</v>
      </c>
      <c r="W518">
        <v>0.2042048823304437</v>
      </c>
      <c r="X518">
        <v>8</v>
      </c>
      <c r="Y518">
        <v>7.61</v>
      </c>
      <c r="Z518" t="s">
        <v>1525</v>
      </c>
    </row>
    <row r="519" spans="1:26">
      <c r="A519" t="s">
        <v>1027</v>
      </c>
      <c r="B519" t="s">
        <v>1026</v>
      </c>
      <c r="C519">
        <v>-0.14000000000000001</v>
      </c>
      <c r="D519">
        <v>-7.0000000000000007E-2</v>
      </c>
      <c r="E519">
        <v>0.02</v>
      </c>
      <c r="F519">
        <v>1.05</v>
      </c>
      <c r="G519">
        <v>1.1100000000000001</v>
      </c>
      <c r="H519">
        <v>1.1200000000000001</v>
      </c>
      <c r="I519">
        <v>0.09</v>
      </c>
      <c r="J519">
        <v>363.2</v>
      </c>
      <c r="K519">
        <v>1.6</v>
      </c>
      <c r="L519">
        <v>0.41</v>
      </c>
      <c r="M519">
        <v>0.16</v>
      </c>
      <c r="N519">
        <v>10</v>
      </c>
      <c r="O519">
        <v>0.8</v>
      </c>
      <c r="P519">
        <v>1.0130520272125529</v>
      </c>
      <c r="Q519">
        <v>2.270801467109012E-2</v>
      </c>
      <c r="R519">
        <v>0.33068959534804537</v>
      </c>
      <c r="S519">
        <v>3.9951457838457417E-2</v>
      </c>
      <c r="T519">
        <v>2.645516762784364E-2</v>
      </c>
      <c r="U519">
        <v>2.6076736933323449E-2</v>
      </c>
      <c r="V519">
        <v>4.8559411945381121E-4</v>
      </c>
      <c r="W519">
        <v>1.4697315348802019E-2</v>
      </c>
      <c r="X519">
        <v>8.2547945205479447</v>
      </c>
      <c r="Y519">
        <v>4.3</v>
      </c>
      <c r="Z519" t="s">
        <v>115</v>
      </c>
    </row>
    <row r="520" spans="1:26">
      <c r="A520" t="s">
        <v>1029</v>
      </c>
      <c r="B520" t="s">
        <v>1028</v>
      </c>
      <c r="C520">
        <v>0.37</v>
      </c>
      <c r="E520">
        <v>0.02</v>
      </c>
      <c r="F520">
        <v>1.4</v>
      </c>
      <c r="I520">
        <v>0.1</v>
      </c>
      <c r="J520">
        <v>14.3104</v>
      </c>
      <c r="K520">
        <v>2.0000000000000001E-4</v>
      </c>
      <c r="L520">
        <v>0.248</v>
      </c>
      <c r="M520">
        <v>6.9999999999999993E-3</v>
      </c>
      <c r="N520">
        <v>57.021299999999997</v>
      </c>
      <c r="O520">
        <v>1.2445200000000001</v>
      </c>
      <c r="P520">
        <v>0.1272340615814759</v>
      </c>
      <c r="Q520">
        <v>6.3302330007569869E-4</v>
      </c>
      <c r="R520">
        <v>0.80273959188913946</v>
      </c>
      <c r="S520">
        <v>2.0119411238897478E-2</v>
      </c>
      <c r="T520">
        <v>1.7520215724612941E-2</v>
      </c>
      <c r="U520">
        <v>5.8337832710691588E-3</v>
      </c>
      <c r="V520">
        <v>1.506687837757737E-5</v>
      </c>
      <c r="W520">
        <v>7.9874586257625817E-3</v>
      </c>
      <c r="X520">
        <v>10.260273972602739</v>
      </c>
      <c r="Y520">
        <v>12.4633</v>
      </c>
      <c r="Z520" t="s">
        <v>1525</v>
      </c>
    </row>
    <row r="521" spans="1:26">
      <c r="A521" t="s">
        <v>1029</v>
      </c>
      <c r="B521" t="s">
        <v>1030</v>
      </c>
      <c r="C521">
        <v>0.37</v>
      </c>
      <c r="E521">
        <v>0.02</v>
      </c>
      <c r="F521">
        <v>1.4</v>
      </c>
      <c r="I521">
        <v>0.1</v>
      </c>
      <c r="J521">
        <v>2134.7600000000002</v>
      </c>
      <c r="K521">
        <v>0.4</v>
      </c>
      <c r="L521">
        <v>0.36</v>
      </c>
      <c r="M521">
        <v>3.0000000000000001E-3</v>
      </c>
      <c r="N521">
        <v>169.03299999999999</v>
      </c>
      <c r="O521">
        <v>1.4583900000000001</v>
      </c>
      <c r="P521">
        <v>3.5914207519654422</v>
      </c>
      <c r="Q521">
        <v>1.8894341145694799E-2</v>
      </c>
      <c r="R521">
        <v>12.186090705931591</v>
      </c>
      <c r="S521">
        <v>0.16495391256814429</v>
      </c>
      <c r="T521">
        <v>0.10513966399829371</v>
      </c>
      <c r="U521">
        <v>3.6662427323425881E-2</v>
      </c>
      <c r="V521">
        <v>1.0422308230609851E-2</v>
      </c>
      <c r="W521">
        <v>0.1212546338898666</v>
      </c>
      <c r="X521">
        <v>10.260273972602739</v>
      </c>
      <c r="Y521">
        <v>12.4633</v>
      </c>
      <c r="Z521" t="s">
        <v>1525</v>
      </c>
    </row>
    <row r="522" spans="1:26">
      <c r="A522" t="s">
        <v>1032</v>
      </c>
      <c r="B522" t="s">
        <v>1031</v>
      </c>
      <c r="C522">
        <v>0.25</v>
      </c>
      <c r="E522">
        <v>0.03</v>
      </c>
      <c r="F522">
        <v>1.22</v>
      </c>
      <c r="I522">
        <v>0.14000000000000001</v>
      </c>
      <c r="J522">
        <v>696.3</v>
      </c>
      <c r="K522">
        <v>2.7</v>
      </c>
      <c r="L522">
        <v>0</v>
      </c>
      <c r="M522">
        <v>0</v>
      </c>
      <c r="N522">
        <v>200</v>
      </c>
      <c r="O522">
        <v>3.9</v>
      </c>
      <c r="P522">
        <v>1.643572870631298</v>
      </c>
      <c r="Q522">
        <v>3.1720294557343667E-2</v>
      </c>
      <c r="R522">
        <v>9.9558612875364449</v>
      </c>
      <c r="S522">
        <v>0.4276488832618015</v>
      </c>
      <c r="T522">
        <v>0.19413929510696071</v>
      </c>
      <c r="U522">
        <v>0</v>
      </c>
      <c r="V522">
        <v>1.2868411832231509E-2</v>
      </c>
      <c r="W522">
        <v>0.38082529515166719</v>
      </c>
      <c r="X522">
        <v>3.131506849315068</v>
      </c>
      <c r="Y522">
        <v>6.5</v>
      </c>
      <c r="Z522" t="s">
        <v>25</v>
      </c>
    </row>
    <row r="523" spans="1:26">
      <c r="A523" t="s">
        <v>1034</v>
      </c>
      <c r="B523" t="s">
        <v>1033</v>
      </c>
      <c r="C523">
        <v>-0.22</v>
      </c>
      <c r="D523">
        <v>-0.25</v>
      </c>
      <c r="E523">
        <v>0.01</v>
      </c>
      <c r="F523">
        <v>0.89</v>
      </c>
      <c r="G523">
        <v>0.99</v>
      </c>
      <c r="H523">
        <v>0.97</v>
      </c>
      <c r="I523">
        <v>0.06</v>
      </c>
      <c r="J523">
        <v>407.15</v>
      </c>
      <c r="K523">
        <v>4.2857000000000003</v>
      </c>
      <c r="L523">
        <v>0.27</v>
      </c>
      <c r="M523">
        <v>0.17</v>
      </c>
      <c r="N523">
        <v>2.99</v>
      </c>
      <c r="O523">
        <v>0.33</v>
      </c>
      <c r="P523">
        <v>1.0345119081933991</v>
      </c>
      <c r="Q523">
        <v>2.4362084592451181E-2</v>
      </c>
      <c r="R523">
        <v>9.711172605727883E-2</v>
      </c>
      <c r="S523">
        <v>1.253628439245546E-2</v>
      </c>
      <c r="T523">
        <v>1.0718016588261541E-2</v>
      </c>
      <c r="U523">
        <v>4.8079260339004386E-3</v>
      </c>
      <c r="V523">
        <v>3.4191469912904179E-4</v>
      </c>
      <c r="W523">
        <v>4.364571957630509E-3</v>
      </c>
      <c r="X523">
        <v>8.1205479452054803</v>
      </c>
      <c r="Y523">
        <v>1.38</v>
      </c>
      <c r="Z523" t="s">
        <v>292</v>
      </c>
    </row>
    <row r="524" spans="1:26">
      <c r="A524" t="s">
        <v>1036</v>
      </c>
      <c r="B524" t="s">
        <v>1035</v>
      </c>
      <c r="C524">
        <v>0.09</v>
      </c>
      <c r="D524">
        <v>0.06</v>
      </c>
      <c r="E524">
        <v>0.01</v>
      </c>
      <c r="F524">
        <v>1.08</v>
      </c>
      <c r="G524">
        <v>1.1100000000000001</v>
      </c>
      <c r="H524">
        <v>1.08</v>
      </c>
      <c r="I524">
        <v>0.09</v>
      </c>
      <c r="J524">
        <v>2093.0700000000002</v>
      </c>
      <c r="K524">
        <v>1.73</v>
      </c>
      <c r="L524">
        <v>0.63700000000000001</v>
      </c>
      <c r="M524">
        <v>2E-3</v>
      </c>
      <c r="N524">
        <v>192.6</v>
      </c>
      <c r="O524">
        <v>1.4</v>
      </c>
      <c r="P524">
        <v>3.3370262517667828</v>
      </c>
      <c r="Q524">
        <v>0.1141225363126263</v>
      </c>
      <c r="R524">
        <v>10.01901882583641</v>
      </c>
      <c r="S524">
        <v>0.46785904570596809</v>
      </c>
      <c r="T524">
        <v>6.6317334386900892E-2</v>
      </c>
      <c r="U524">
        <v>7.8343269809828822E-2</v>
      </c>
      <c r="V524">
        <v>0.13197219900760809</v>
      </c>
      <c r="W524">
        <v>0.43696655315174388</v>
      </c>
      <c r="X524">
        <v>4.3</v>
      </c>
      <c r="Y524">
        <v>5.5</v>
      </c>
      <c r="Z524" t="s">
        <v>292</v>
      </c>
    </row>
    <row r="525" spans="1:26">
      <c r="A525" t="s">
        <v>1038</v>
      </c>
      <c r="B525" t="s">
        <v>1037</v>
      </c>
      <c r="C525">
        <v>-0.61</v>
      </c>
      <c r="D525">
        <v>-0.42</v>
      </c>
      <c r="E525">
        <v>0.02</v>
      </c>
      <c r="F525">
        <v>0.73</v>
      </c>
      <c r="G525">
        <v>0.81</v>
      </c>
      <c r="H525">
        <v>0.81</v>
      </c>
      <c r="I525">
        <v>0.03</v>
      </c>
      <c r="J525">
        <v>5.6363000000000003</v>
      </c>
      <c r="K525">
        <v>8.0000000000000004E-4</v>
      </c>
      <c r="L525">
        <v>0.2</v>
      </c>
      <c r="M525">
        <v>0.1</v>
      </c>
      <c r="N525">
        <v>1.95</v>
      </c>
      <c r="O525">
        <v>0.16</v>
      </c>
      <c r="P525">
        <v>5.5579118759910437E-2</v>
      </c>
      <c r="Q525">
        <v>1.2865644241163441E-3</v>
      </c>
      <c r="R525">
        <v>1.3435899553074081E-2</v>
      </c>
      <c r="S525">
        <v>1.2963930367979159E-3</v>
      </c>
      <c r="T525">
        <v>1.1024327838419759E-3</v>
      </c>
      <c r="U525">
        <v>2.7991457402237681E-4</v>
      </c>
      <c r="V525">
        <v>6.3568414518148823E-7</v>
      </c>
      <c r="W525">
        <v>6.2203238671639297E-4</v>
      </c>
      <c r="X525">
        <v>7.4438356164383563</v>
      </c>
      <c r="Y525">
        <v>1.1100000000000001</v>
      </c>
      <c r="Z525" t="s">
        <v>292</v>
      </c>
    </row>
    <row r="526" spans="1:26">
      <c r="A526" t="s">
        <v>1038</v>
      </c>
      <c r="B526" t="s">
        <v>1039</v>
      </c>
      <c r="C526">
        <v>-0.61</v>
      </c>
      <c r="D526">
        <v>-0.42</v>
      </c>
      <c r="E526">
        <v>0.02</v>
      </c>
      <c r="F526">
        <v>0.73</v>
      </c>
      <c r="G526">
        <v>0.81</v>
      </c>
      <c r="H526">
        <v>0.81</v>
      </c>
      <c r="I526">
        <v>0.03</v>
      </c>
      <c r="J526">
        <v>14.025</v>
      </c>
      <c r="K526">
        <v>5.1000000000000004E-3</v>
      </c>
      <c r="L526">
        <v>0.11</v>
      </c>
      <c r="M526">
        <v>6.0000000000000001E-3</v>
      </c>
      <c r="N526">
        <v>2.2599999999999998</v>
      </c>
      <c r="O526">
        <v>0.15</v>
      </c>
      <c r="P526">
        <v>0.1020588888692837</v>
      </c>
      <c r="Q526">
        <v>2.362598801038911E-3</v>
      </c>
      <c r="R526">
        <v>2.140577923159017E-2</v>
      </c>
      <c r="S526">
        <v>1.736318381567719E-3</v>
      </c>
      <c r="T526">
        <v>1.420737559618817E-3</v>
      </c>
      <c r="U526">
        <v>1.191737886159996E-4</v>
      </c>
      <c r="V526">
        <v>2.543764614568054E-6</v>
      </c>
      <c r="W526">
        <v>9.9100829775880463E-4</v>
      </c>
      <c r="X526">
        <v>7.4438356164383563</v>
      </c>
      <c r="Y526">
        <v>1.1100000000000001</v>
      </c>
      <c r="Z526" t="s">
        <v>292</v>
      </c>
    </row>
    <row r="527" spans="1:26">
      <c r="A527" t="s">
        <v>1038</v>
      </c>
      <c r="B527" t="s">
        <v>1040</v>
      </c>
      <c r="C527">
        <v>-0.61</v>
      </c>
      <c r="D527">
        <v>-0.42</v>
      </c>
      <c r="E527">
        <v>0.02</v>
      </c>
      <c r="F527">
        <v>0.73</v>
      </c>
      <c r="G527">
        <v>0.81</v>
      </c>
      <c r="H527">
        <v>0.81</v>
      </c>
      <c r="I527">
        <v>0.03</v>
      </c>
      <c r="J527">
        <v>33.941000000000003</v>
      </c>
      <c r="K527">
        <v>3.5299999999999998E-2</v>
      </c>
      <c r="L527">
        <v>0.2</v>
      </c>
      <c r="M527">
        <v>0.16</v>
      </c>
      <c r="N527">
        <v>1.49</v>
      </c>
      <c r="O527">
        <v>0.17</v>
      </c>
      <c r="P527">
        <v>0.1839636474146007</v>
      </c>
      <c r="Q527">
        <v>4.2602953264341816E-3</v>
      </c>
      <c r="R527">
        <v>1.8677923100692339E-2</v>
      </c>
      <c r="S527">
        <v>2.382589135378854E-3</v>
      </c>
      <c r="T527">
        <v>2.1310382061192601E-3</v>
      </c>
      <c r="U527">
        <v>6.2259743668974471E-4</v>
      </c>
      <c r="V527">
        <v>6.4202322513011009E-6</v>
      </c>
      <c r="W527">
        <v>8.6471866206909009E-4</v>
      </c>
      <c r="X527">
        <v>7.4438356164383563</v>
      </c>
      <c r="Y527">
        <v>1.1100000000000001</v>
      </c>
      <c r="Z527" t="s">
        <v>292</v>
      </c>
    </row>
    <row r="528" spans="1:26">
      <c r="A528" t="s">
        <v>1042</v>
      </c>
      <c r="B528" t="s">
        <v>1041</v>
      </c>
      <c r="C528">
        <v>0.32</v>
      </c>
      <c r="E528">
        <v>0.03</v>
      </c>
      <c r="F528">
        <v>1.33</v>
      </c>
      <c r="I528">
        <v>0.09</v>
      </c>
      <c r="J528">
        <v>394.3</v>
      </c>
      <c r="K528">
        <v>1.4</v>
      </c>
      <c r="L528">
        <v>0.39400000000000002</v>
      </c>
      <c r="M528">
        <v>8.0000000000000002E-3</v>
      </c>
      <c r="N528">
        <v>374.2</v>
      </c>
      <c r="O528">
        <v>2.4</v>
      </c>
      <c r="P528">
        <v>1.157816733745487</v>
      </c>
      <c r="Q528">
        <v>2.6239865175337759E-2</v>
      </c>
      <c r="R528">
        <v>15.00346804682837</v>
      </c>
      <c r="S528">
        <v>0.68586235046389221</v>
      </c>
      <c r="T528">
        <v>9.4222741608890076E-2</v>
      </c>
      <c r="U528">
        <v>5.5981234147765548E-2</v>
      </c>
      <c r="V528">
        <v>1.6488721329678661E-2</v>
      </c>
      <c r="W528">
        <v>0.67684818256368573</v>
      </c>
      <c r="X528">
        <v>2.2027397260273971</v>
      </c>
      <c r="Y528">
        <v>10</v>
      </c>
      <c r="Z528" t="s">
        <v>129</v>
      </c>
    </row>
    <row r="529" spans="1:26">
      <c r="A529" t="s">
        <v>1044</v>
      </c>
      <c r="B529" t="s">
        <v>1043</v>
      </c>
      <c r="C529">
        <v>-0.36</v>
      </c>
      <c r="D529">
        <v>-0.22</v>
      </c>
      <c r="E529">
        <v>0.02</v>
      </c>
      <c r="F529">
        <v>0.7</v>
      </c>
      <c r="G529">
        <v>0.74</v>
      </c>
      <c r="H529">
        <v>0.74</v>
      </c>
      <c r="I529">
        <v>0.03</v>
      </c>
      <c r="J529">
        <v>4.3114999999999997</v>
      </c>
      <c r="K529">
        <v>2.7E-4</v>
      </c>
      <c r="L529">
        <v>0.2</v>
      </c>
      <c r="M529">
        <v>0.15</v>
      </c>
      <c r="N529">
        <v>1.79</v>
      </c>
      <c r="O529">
        <v>0.13</v>
      </c>
      <c r="P529">
        <v>4.6058530887619957E-2</v>
      </c>
      <c r="Q529">
        <v>1.315983501824913E-3</v>
      </c>
      <c r="R529">
        <v>1.199819320848996E-2</v>
      </c>
      <c r="S529">
        <v>1.9563863658587418E-3</v>
      </c>
      <c r="T529">
        <v>1.7935443455990149E-3</v>
      </c>
      <c r="U529">
        <v>3.7494353776531148E-4</v>
      </c>
      <c r="V529">
        <v>1.06655552642159E-6</v>
      </c>
      <c r="W529">
        <v>6.8561104048514088E-4</v>
      </c>
      <c r="X529">
        <v>4.4602739726027396</v>
      </c>
      <c r="Y529">
        <v>0.85</v>
      </c>
      <c r="Z529" t="s">
        <v>100</v>
      </c>
    </row>
    <row r="530" spans="1:26">
      <c r="A530" t="s">
        <v>1044</v>
      </c>
      <c r="B530" t="s">
        <v>1045</v>
      </c>
      <c r="C530">
        <v>-0.36</v>
      </c>
      <c r="D530">
        <v>-0.22</v>
      </c>
      <c r="E530">
        <v>0.02</v>
      </c>
      <c r="F530">
        <v>0.7</v>
      </c>
      <c r="G530">
        <v>0.74</v>
      </c>
      <c r="H530">
        <v>0.74</v>
      </c>
      <c r="I530">
        <v>0.03</v>
      </c>
      <c r="J530">
        <v>9.6206999999999994</v>
      </c>
      <c r="K530">
        <v>1.2999999999999999E-3</v>
      </c>
      <c r="L530">
        <v>0.06</v>
      </c>
      <c r="M530">
        <v>8.4999999999999992E-2</v>
      </c>
      <c r="N530">
        <v>2.31</v>
      </c>
      <c r="O530">
        <v>0.13</v>
      </c>
      <c r="P530">
        <v>7.8627172756887825E-2</v>
      </c>
      <c r="Q530">
        <v>2.2466559021334068E-3</v>
      </c>
      <c r="R530">
        <v>2.0169388795203171E-2</v>
      </c>
      <c r="S530">
        <v>2.6530500958009771E-3</v>
      </c>
      <c r="T530">
        <v>2.3873970410648649E-3</v>
      </c>
      <c r="U530">
        <v>1.032355307662948E-4</v>
      </c>
      <c r="V530">
        <v>3.4949313806875668E-6</v>
      </c>
      <c r="W530">
        <v>1.152536502583039E-3</v>
      </c>
      <c r="X530">
        <v>4.4602739726027396</v>
      </c>
      <c r="Y530">
        <v>0.85</v>
      </c>
      <c r="Z530" t="s">
        <v>100</v>
      </c>
    </row>
    <row r="531" spans="1:26">
      <c r="A531" t="s">
        <v>1044</v>
      </c>
      <c r="B531" t="s">
        <v>1046</v>
      </c>
      <c r="C531">
        <v>-0.36</v>
      </c>
      <c r="D531">
        <v>-0.22</v>
      </c>
      <c r="E531">
        <v>0.02</v>
      </c>
      <c r="F531">
        <v>0.7</v>
      </c>
      <c r="G531">
        <v>0.74</v>
      </c>
      <c r="H531">
        <v>0.74</v>
      </c>
      <c r="I531">
        <v>0.03</v>
      </c>
      <c r="J531">
        <v>20.418399999999998</v>
      </c>
      <c r="K531">
        <v>5.1999999999999998E-3</v>
      </c>
      <c r="L531">
        <v>7.0000000000000007E-2</v>
      </c>
      <c r="M531">
        <v>0.09</v>
      </c>
      <c r="N531">
        <v>2.44</v>
      </c>
      <c r="O531">
        <v>0.13</v>
      </c>
      <c r="P531">
        <v>0.12993057397739941</v>
      </c>
      <c r="Q531">
        <v>3.7123149192434851E-3</v>
      </c>
      <c r="R531">
        <v>2.9083401544522519E-2</v>
      </c>
      <c r="S531">
        <v>4.0616650850731437E-3</v>
      </c>
      <c r="T531">
        <v>3.7015238329392288E-3</v>
      </c>
      <c r="U531">
        <v>1.841276552411736E-4</v>
      </c>
      <c r="V531">
        <v>1.091291822507208E-6</v>
      </c>
      <c r="W531">
        <v>1.661908659687002E-3</v>
      </c>
      <c r="X531">
        <v>4.4602739726027396</v>
      </c>
      <c r="Y531">
        <v>0.85</v>
      </c>
      <c r="Z531" t="s">
        <v>100</v>
      </c>
    </row>
    <row r="532" spans="1:26">
      <c r="A532" t="s">
        <v>1044</v>
      </c>
      <c r="B532" t="s">
        <v>1047</v>
      </c>
      <c r="C532">
        <v>-0.36</v>
      </c>
      <c r="D532">
        <v>-0.22</v>
      </c>
      <c r="E532">
        <v>0.02</v>
      </c>
      <c r="F532">
        <v>0.7</v>
      </c>
      <c r="G532">
        <v>0.74</v>
      </c>
      <c r="H532">
        <v>0.74</v>
      </c>
      <c r="I532">
        <v>0.03</v>
      </c>
      <c r="J532">
        <v>34.619999999999997</v>
      </c>
      <c r="K532">
        <v>0.21</v>
      </c>
      <c r="L532">
        <v>0.15</v>
      </c>
      <c r="M532">
        <v>0.14000000000000001</v>
      </c>
      <c r="N532">
        <v>0.84</v>
      </c>
      <c r="O532">
        <v>0.315</v>
      </c>
      <c r="P532">
        <v>0.1846667953856137</v>
      </c>
      <c r="Q532">
        <v>5.3263174871391464E-3</v>
      </c>
      <c r="R532">
        <v>1.049676657391679E-2</v>
      </c>
      <c r="S532">
        <v>3.9881599180914776E-3</v>
      </c>
      <c r="T532">
        <v>3.936287465218795E-3</v>
      </c>
      <c r="U532">
        <v>2.255059826621509E-4</v>
      </c>
      <c r="V532">
        <v>2.0718632270873699E-5</v>
      </c>
      <c r="W532">
        <v>5.9981523279524496E-4</v>
      </c>
      <c r="Z532" t="s">
        <v>100</v>
      </c>
    </row>
    <row r="533" spans="1:26">
      <c r="A533" t="s">
        <v>1044</v>
      </c>
      <c r="B533" t="s">
        <v>1048</v>
      </c>
      <c r="C533">
        <v>-0.36</v>
      </c>
      <c r="D533">
        <v>-0.22</v>
      </c>
      <c r="E533">
        <v>0.02</v>
      </c>
      <c r="F533">
        <v>0.7</v>
      </c>
      <c r="G533">
        <v>0.74</v>
      </c>
      <c r="H533">
        <v>0.74</v>
      </c>
      <c r="I533">
        <v>0.03</v>
      </c>
      <c r="J533">
        <v>51.56</v>
      </c>
      <c r="K533">
        <v>0.14000000000000001</v>
      </c>
      <c r="L533">
        <v>0.02</v>
      </c>
      <c r="M533">
        <v>0.11</v>
      </c>
      <c r="N533">
        <v>0.75</v>
      </c>
      <c r="O533">
        <v>0.13</v>
      </c>
      <c r="P533">
        <v>0.24145356135495799</v>
      </c>
      <c r="Q533">
        <v>7.0583296380525807E-3</v>
      </c>
      <c r="R533">
        <v>1.5749975895331239E-2</v>
      </c>
      <c r="S533">
        <v>4.4277018673046179E-3</v>
      </c>
      <c r="T533">
        <v>4.3348557510085976E-3</v>
      </c>
      <c r="U533">
        <v>3.4663812494726633E-5</v>
      </c>
      <c r="V533">
        <v>4.8686169691904972E-5</v>
      </c>
      <c r="W533">
        <v>8.9999862259035693E-4</v>
      </c>
      <c r="Z533" t="s">
        <v>100</v>
      </c>
    </row>
    <row r="534" spans="1:26">
      <c r="A534" t="s">
        <v>1044</v>
      </c>
      <c r="B534" t="s">
        <v>1049</v>
      </c>
      <c r="C534">
        <v>-0.36</v>
      </c>
      <c r="D534">
        <v>-0.22</v>
      </c>
      <c r="E534">
        <v>0.02</v>
      </c>
      <c r="F534">
        <v>0.7</v>
      </c>
      <c r="G534">
        <v>0.74</v>
      </c>
      <c r="H534">
        <v>0.74</v>
      </c>
      <c r="I534">
        <v>0.03</v>
      </c>
      <c r="J534">
        <v>197.8</v>
      </c>
      <c r="K534">
        <v>7.35</v>
      </c>
      <c r="L534">
        <v>0.28999999999999998</v>
      </c>
      <c r="M534">
        <v>0.3</v>
      </c>
      <c r="N534">
        <v>0.95</v>
      </c>
      <c r="O534">
        <v>0.31</v>
      </c>
      <c r="P534">
        <v>0.59018517371170909</v>
      </c>
      <c r="Q534">
        <v>2.2318078152171541E-2</v>
      </c>
      <c r="R534">
        <v>2.054306529121664E-2</v>
      </c>
      <c r="S534">
        <v>7.084336207904854E-3</v>
      </c>
      <c r="T534">
        <v>6.7035265687127969E-3</v>
      </c>
      <c r="U534">
        <v>1.9513556942197261E-3</v>
      </c>
      <c r="V534">
        <v>2.5445151649889172E-4</v>
      </c>
      <c r="W534">
        <v>1.17388944521238E-3</v>
      </c>
      <c r="Z534" t="s">
        <v>100</v>
      </c>
    </row>
    <row r="535" spans="1:26">
      <c r="A535" t="s">
        <v>1051</v>
      </c>
      <c r="B535" t="s">
        <v>1050</v>
      </c>
      <c r="C535">
        <v>0.14000000000000001</v>
      </c>
      <c r="E535">
        <v>0.05</v>
      </c>
      <c r="F535">
        <v>1.78</v>
      </c>
      <c r="I535">
        <v>0.17</v>
      </c>
      <c r="J535">
        <v>578.6</v>
      </c>
      <c r="K535">
        <v>3.3</v>
      </c>
      <c r="L535">
        <v>0.24</v>
      </c>
      <c r="M535">
        <v>0.05</v>
      </c>
      <c r="N535">
        <v>68</v>
      </c>
      <c r="O535">
        <v>2</v>
      </c>
      <c r="P535">
        <v>1.712906701399558</v>
      </c>
      <c r="Q535">
        <v>2.3749259701107701E-2</v>
      </c>
      <c r="R535">
        <v>4.2951946255306357</v>
      </c>
      <c r="S535">
        <v>0.17926549402547781</v>
      </c>
      <c r="T535">
        <v>0.12632925369207751</v>
      </c>
      <c r="U535">
        <v>5.469263105514393E-2</v>
      </c>
      <c r="V535">
        <v>8.1657692500582482E-3</v>
      </c>
      <c r="W535">
        <v>0.1145385233474836</v>
      </c>
      <c r="X535">
        <v>4.9315068493150687</v>
      </c>
      <c r="Y535">
        <v>19.850000000000001</v>
      </c>
      <c r="Z535" t="s">
        <v>370</v>
      </c>
    </row>
    <row r="536" spans="1:26">
      <c r="A536" t="s">
        <v>1053</v>
      </c>
      <c r="B536" t="s">
        <v>1052</v>
      </c>
      <c r="C536">
        <v>0.21</v>
      </c>
      <c r="D536">
        <v>7.0000000000000007E-2</v>
      </c>
      <c r="E536">
        <v>0.05</v>
      </c>
      <c r="F536">
        <v>1.24</v>
      </c>
      <c r="G536">
        <v>1.18</v>
      </c>
      <c r="H536">
        <v>1.1599999999999999</v>
      </c>
      <c r="I536">
        <v>0.15</v>
      </c>
      <c r="J536">
        <v>264.10000000000002</v>
      </c>
      <c r="K536">
        <v>0.23</v>
      </c>
      <c r="L536">
        <v>0.252</v>
      </c>
      <c r="M536">
        <v>1.4E-2</v>
      </c>
      <c r="N536">
        <v>119.4</v>
      </c>
      <c r="O536">
        <v>2.2000000000000002</v>
      </c>
      <c r="P536">
        <v>0.8636548260806225</v>
      </c>
      <c r="Q536">
        <v>2.3410648410488469E-2</v>
      </c>
      <c r="R536">
        <v>4.1865317774223056</v>
      </c>
      <c r="S536">
        <v>0.24018701078276691</v>
      </c>
      <c r="T536">
        <v>7.7138776468417714E-2</v>
      </c>
      <c r="U536">
        <v>1.5771646767040012E-2</v>
      </c>
      <c r="V536">
        <v>1.2150953483590519E-3</v>
      </c>
      <c r="W536">
        <v>0.22691229145920361</v>
      </c>
      <c r="X536">
        <v>9.830136986301369</v>
      </c>
      <c r="Y536">
        <v>20.3</v>
      </c>
      <c r="Z536" t="s">
        <v>33</v>
      </c>
    </row>
    <row r="537" spans="1:26">
      <c r="A537" t="s">
        <v>1055</v>
      </c>
      <c r="B537" t="s">
        <v>1054</v>
      </c>
      <c r="C537">
        <v>0.15</v>
      </c>
      <c r="D537">
        <v>0</v>
      </c>
      <c r="E537">
        <v>0.03</v>
      </c>
      <c r="F537">
        <v>0.89</v>
      </c>
      <c r="G537">
        <v>0.84</v>
      </c>
      <c r="H537">
        <v>0.83</v>
      </c>
      <c r="I537">
        <v>7.0000000000000007E-2</v>
      </c>
      <c r="J537">
        <v>963</v>
      </c>
      <c r="K537">
        <v>38</v>
      </c>
      <c r="L537">
        <v>0.39</v>
      </c>
      <c r="M537">
        <v>0.17</v>
      </c>
      <c r="N537">
        <v>99</v>
      </c>
      <c r="O537">
        <v>60</v>
      </c>
      <c r="P537">
        <v>1.8366184833804029</v>
      </c>
      <c r="Q537">
        <v>7.8530456334661117E-2</v>
      </c>
      <c r="R537">
        <v>2.9927842897541659</v>
      </c>
      <c r="S537">
        <v>2.0714102494829429</v>
      </c>
      <c r="T537">
        <v>1.8138086604570709</v>
      </c>
      <c r="U537">
        <v>0.97907178356237101</v>
      </c>
      <c r="V537">
        <v>3.9365110076378787E-2</v>
      </c>
      <c r="W537">
        <v>0.20176073863511229</v>
      </c>
      <c r="Z537" t="s">
        <v>1525</v>
      </c>
    </row>
    <row r="538" spans="1:26">
      <c r="A538" t="s">
        <v>1057</v>
      </c>
      <c r="B538" t="s">
        <v>1056</v>
      </c>
      <c r="C538">
        <v>0.16</v>
      </c>
      <c r="D538">
        <v>0</v>
      </c>
      <c r="E538">
        <v>7.0000000000000007E-2</v>
      </c>
      <c r="G538">
        <v>0.84</v>
      </c>
      <c r="H538">
        <v>0.83</v>
      </c>
      <c r="J538">
        <v>1.3236300000000001</v>
      </c>
      <c r="K538">
        <v>8.8999999999999995E-5</v>
      </c>
      <c r="L538">
        <v>5.8000000000000003E-2</v>
      </c>
      <c r="M538">
        <v>5.4550000000000001E-2</v>
      </c>
      <c r="N538">
        <v>4599.21</v>
      </c>
      <c r="O538">
        <v>338</v>
      </c>
      <c r="P538">
        <v>0</v>
      </c>
      <c r="R538">
        <v>0</v>
      </c>
      <c r="T538">
        <v>0</v>
      </c>
      <c r="U538">
        <v>0</v>
      </c>
      <c r="V538">
        <v>0</v>
      </c>
      <c r="Z538" t="s">
        <v>66</v>
      </c>
    </row>
    <row r="539" spans="1:26">
      <c r="A539" t="s">
        <v>1059</v>
      </c>
      <c r="B539" t="s">
        <v>1058</v>
      </c>
      <c r="C539">
        <v>0.2</v>
      </c>
      <c r="D539">
        <v>0.24</v>
      </c>
      <c r="E539">
        <v>0.04</v>
      </c>
      <c r="F539">
        <v>1.01</v>
      </c>
      <c r="G539">
        <v>1.02</v>
      </c>
      <c r="H539">
        <v>0.99</v>
      </c>
      <c r="I539">
        <v>0.08</v>
      </c>
      <c r="J539">
        <v>526.62</v>
      </c>
      <c r="K539">
        <v>0.3</v>
      </c>
      <c r="L539">
        <v>0.90300000000000002</v>
      </c>
      <c r="M539">
        <v>5.0000000000000001E-3</v>
      </c>
      <c r="N539">
        <v>97.1</v>
      </c>
      <c r="O539">
        <v>3.8</v>
      </c>
      <c r="P539">
        <v>1.2810815624183189</v>
      </c>
      <c r="Q539">
        <v>2.9599942464554739E-2</v>
      </c>
      <c r="R539">
        <v>1.6681995991873151</v>
      </c>
      <c r="S539">
        <v>0.108941360415796</v>
      </c>
      <c r="T539">
        <v>6.5284845282304799E-2</v>
      </c>
      <c r="U539">
        <v>4.0803295882955989E-2</v>
      </c>
      <c r="V539">
        <v>3.1677482799500868E-4</v>
      </c>
      <c r="W539">
        <v>7.7078529335387475E-2</v>
      </c>
      <c r="X539">
        <v>8</v>
      </c>
      <c r="Y539">
        <v>8.4</v>
      </c>
      <c r="Z539" t="s">
        <v>1060</v>
      </c>
    </row>
    <row r="540" spans="1:26">
      <c r="A540" t="s">
        <v>1062</v>
      </c>
      <c r="B540" t="s">
        <v>1061</v>
      </c>
      <c r="C540">
        <v>-0.09</v>
      </c>
      <c r="E540">
        <v>0.08</v>
      </c>
      <c r="F540">
        <v>0.85</v>
      </c>
      <c r="I540">
        <v>0.06</v>
      </c>
      <c r="J540">
        <v>857.5</v>
      </c>
      <c r="K540">
        <v>6.25</v>
      </c>
      <c r="L540">
        <v>0</v>
      </c>
      <c r="M540">
        <v>0.1</v>
      </c>
      <c r="N540">
        <v>39</v>
      </c>
      <c r="O540">
        <v>0.9</v>
      </c>
      <c r="P540">
        <v>1.8017875734734381</v>
      </c>
      <c r="Q540">
        <v>4.3113946552424162E-2</v>
      </c>
      <c r="R540">
        <v>3.9154186940727601E-2</v>
      </c>
      <c r="S540">
        <v>3.9389387556417084E-3</v>
      </c>
      <c r="T540">
        <v>3.4803721725091201E-3</v>
      </c>
      <c r="U540">
        <v>0</v>
      </c>
      <c r="V540">
        <v>8.5191877590791126E-5</v>
      </c>
      <c r="W540">
        <v>1.842549973681299E-3</v>
      </c>
      <c r="X540">
        <v>8.24</v>
      </c>
      <c r="Y540">
        <v>9.3000000000000007</v>
      </c>
      <c r="Z540" t="s">
        <v>700</v>
      </c>
    </row>
    <row r="541" spans="1:26">
      <c r="A541" t="s">
        <v>1064</v>
      </c>
      <c r="B541" t="s">
        <v>1063</v>
      </c>
      <c r="C541">
        <v>0.38</v>
      </c>
      <c r="E541">
        <v>0.03</v>
      </c>
      <c r="F541">
        <v>1.21</v>
      </c>
      <c r="I541">
        <v>0.12</v>
      </c>
      <c r="J541">
        <v>437.05</v>
      </c>
      <c r="K541">
        <v>0.27</v>
      </c>
      <c r="L541">
        <v>0.52</v>
      </c>
      <c r="M541">
        <v>0.02</v>
      </c>
      <c r="N541">
        <v>52.82</v>
      </c>
      <c r="O541">
        <v>1.5</v>
      </c>
      <c r="P541">
        <v>1.174496304348297</v>
      </c>
      <c r="Q541">
        <v>3.4649285308802388E-2</v>
      </c>
      <c r="R541">
        <v>1.827175665392742</v>
      </c>
      <c r="S541">
        <v>0.12243913844809259</v>
      </c>
      <c r="T541">
        <v>5.1888744757461441E-2</v>
      </c>
      <c r="U541">
        <v>2.6045267160203559E-2</v>
      </c>
      <c r="V541">
        <v>3.7626315040692601E-4</v>
      </c>
      <c r="W541">
        <v>0.1077979743594538</v>
      </c>
      <c r="X541">
        <v>5.5</v>
      </c>
      <c r="Y541">
        <v>4.0999999999999996</v>
      </c>
      <c r="Z541" t="s">
        <v>1525</v>
      </c>
    </row>
    <row r="542" spans="1:26">
      <c r="A542" t="s">
        <v>1064</v>
      </c>
      <c r="B542" t="s">
        <v>1065</v>
      </c>
      <c r="C542">
        <v>0.38</v>
      </c>
      <c r="E542">
        <v>0.03</v>
      </c>
      <c r="F542">
        <v>1.21</v>
      </c>
      <c r="I542">
        <v>0.12</v>
      </c>
      <c r="J542">
        <v>6700</v>
      </c>
      <c r="K542">
        <v>4500</v>
      </c>
      <c r="L542">
        <v>0.24</v>
      </c>
      <c r="M542">
        <v>0.13</v>
      </c>
      <c r="N542">
        <v>22.2</v>
      </c>
      <c r="O542">
        <v>3.7069999999999999</v>
      </c>
      <c r="P542">
        <v>7.2479319418298891</v>
      </c>
      <c r="Q542">
        <v>3.2523777204060198</v>
      </c>
      <c r="R542">
        <v>2.1681600217187702</v>
      </c>
      <c r="S542">
        <v>0.62306682353567366</v>
      </c>
      <c r="T542">
        <v>0.36204365768069718</v>
      </c>
      <c r="U542">
        <v>7.1781189174050949E-2</v>
      </c>
      <c r="V542">
        <v>0.48540896008629242</v>
      </c>
      <c r="W542">
        <v>0.12791504552913099</v>
      </c>
      <c r="Z542" t="s">
        <v>1525</v>
      </c>
    </row>
    <row r="543" spans="1:26">
      <c r="A543" t="s">
        <v>1067</v>
      </c>
      <c r="B543" t="s">
        <v>1066</v>
      </c>
      <c r="C543">
        <v>-0.28000000000000003</v>
      </c>
      <c r="D543">
        <v>-0.21</v>
      </c>
      <c r="E543">
        <v>0.01</v>
      </c>
      <c r="F543">
        <v>0.86</v>
      </c>
      <c r="G543">
        <v>0.96</v>
      </c>
      <c r="H543">
        <v>0.94</v>
      </c>
      <c r="I543">
        <v>0.06</v>
      </c>
      <c r="J543">
        <v>828</v>
      </c>
      <c r="K543">
        <v>8.1</v>
      </c>
      <c r="L543">
        <v>5.1999999999999998E-2</v>
      </c>
      <c r="M543">
        <v>0.04</v>
      </c>
      <c r="N543">
        <v>19.059999999999999</v>
      </c>
      <c r="O543">
        <v>0.73</v>
      </c>
      <c r="P543">
        <v>1.641815930503659</v>
      </c>
      <c r="Q543">
        <v>3.9654731054456667E-2</v>
      </c>
      <c r="R543">
        <v>0.79509832252474466</v>
      </c>
      <c r="S543">
        <v>4.8004536014467747E-2</v>
      </c>
      <c r="T543">
        <v>3.0452349183791382E-2</v>
      </c>
      <c r="U543">
        <v>1.658288523017709E-3</v>
      </c>
      <c r="V543">
        <v>2.5927119212763431E-3</v>
      </c>
      <c r="W543">
        <v>3.6981317326732308E-2</v>
      </c>
      <c r="X543">
        <v>4.9890410958904106</v>
      </c>
      <c r="Y543">
        <v>3.4</v>
      </c>
      <c r="Z543" t="s">
        <v>292</v>
      </c>
    </row>
    <row r="544" spans="1:26">
      <c r="A544" t="s">
        <v>1069</v>
      </c>
      <c r="B544" t="s">
        <v>1068</v>
      </c>
      <c r="C544">
        <v>-0.09</v>
      </c>
      <c r="D544">
        <v>-0.05</v>
      </c>
      <c r="E544">
        <v>0.01</v>
      </c>
      <c r="F544">
        <v>0.94</v>
      </c>
      <c r="G544">
        <v>1.01</v>
      </c>
      <c r="H544">
        <v>1.01</v>
      </c>
      <c r="I544">
        <v>7.0000000000000007E-2</v>
      </c>
      <c r="J544">
        <v>149.61000000000001</v>
      </c>
      <c r="K544">
        <v>0.35499999999999998</v>
      </c>
      <c r="L544">
        <v>0.19</v>
      </c>
      <c r="M544">
        <v>0.13500000000000001</v>
      </c>
      <c r="P544">
        <v>0.55545033057555415</v>
      </c>
      <c r="Q544">
        <v>1.2736724144329491E-2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Z544" t="s">
        <v>1525</v>
      </c>
    </row>
    <row r="545" spans="1:26">
      <c r="A545" t="s">
        <v>1072</v>
      </c>
      <c r="B545" t="s">
        <v>1071</v>
      </c>
      <c r="C545">
        <v>-0.34</v>
      </c>
      <c r="D545">
        <v>-0.25</v>
      </c>
      <c r="E545">
        <v>0.01</v>
      </c>
      <c r="F545">
        <v>0.87</v>
      </c>
      <c r="G545">
        <v>0.96</v>
      </c>
      <c r="H545">
        <v>0.97</v>
      </c>
      <c r="I545">
        <v>0.06</v>
      </c>
      <c r="J545">
        <v>15.609</v>
      </c>
      <c r="K545">
        <v>6.9999999999999993E-3</v>
      </c>
      <c r="L545">
        <v>0.27</v>
      </c>
      <c r="M545">
        <v>0.12</v>
      </c>
      <c r="N545">
        <v>4.07</v>
      </c>
      <c r="O545">
        <v>0.2</v>
      </c>
      <c r="P545">
        <v>0.1164977585977216</v>
      </c>
      <c r="Q545">
        <v>2.6799692705569492E-3</v>
      </c>
      <c r="R545">
        <v>4.554988285721822E-2</v>
      </c>
      <c r="S545">
        <v>3.065345888473142E-3</v>
      </c>
      <c r="T545">
        <v>2.2383234819271861E-3</v>
      </c>
      <c r="U545">
        <v>0</v>
      </c>
      <c r="V545">
        <v>1.951580242382957E-5</v>
      </c>
      <c r="W545">
        <v>2.0942474876881941E-3</v>
      </c>
      <c r="X545">
        <v>1.8630136986301371</v>
      </c>
      <c r="Y545">
        <v>1.3</v>
      </c>
      <c r="Z545" t="s">
        <v>292</v>
      </c>
    </row>
    <row r="546" spans="1:26">
      <c r="A546" t="s">
        <v>1074</v>
      </c>
      <c r="B546" t="s">
        <v>1073</v>
      </c>
      <c r="C546">
        <v>0.05</v>
      </c>
      <c r="E546">
        <v>0.03</v>
      </c>
      <c r="F546">
        <v>1.42</v>
      </c>
      <c r="I546">
        <v>0.19</v>
      </c>
      <c r="J546">
        <v>356</v>
      </c>
      <c r="K546">
        <v>2.6</v>
      </c>
      <c r="L546">
        <v>4.0999999999999988E-2</v>
      </c>
      <c r="M546">
        <v>3.7000000000000012E-2</v>
      </c>
      <c r="N546">
        <v>46.9</v>
      </c>
      <c r="O546">
        <v>1.9</v>
      </c>
      <c r="P546">
        <v>1.1332748023644419</v>
      </c>
      <c r="Q546">
        <v>2.2895904943411372E-2</v>
      </c>
      <c r="R546">
        <v>2.169178477924405</v>
      </c>
      <c r="S546">
        <v>0.1224636352397851</v>
      </c>
      <c r="T546">
        <v>8.7877166483078251E-2</v>
      </c>
      <c r="U546">
        <v>3.2961846373867698E-3</v>
      </c>
      <c r="V546">
        <v>5.2807715754713998E-3</v>
      </c>
      <c r="W546">
        <v>8.5065822663702176E-2</v>
      </c>
      <c r="X546">
        <v>2.495890410958904</v>
      </c>
      <c r="Y546">
        <v>3.7</v>
      </c>
      <c r="Z546" t="s">
        <v>25</v>
      </c>
    </row>
    <row r="547" spans="1:26">
      <c r="A547" t="s">
        <v>1076</v>
      </c>
      <c r="B547" t="s">
        <v>1075</v>
      </c>
      <c r="C547">
        <v>0.36</v>
      </c>
      <c r="D547">
        <v>0.32</v>
      </c>
      <c r="E547">
        <v>0.03</v>
      </c>
      <c r="F547">
        <v>1.01</v>
      </c>
      <c r="G547">
        <v>0.98</v>
      </c>
      <c r="H547">
        <v>0.94</v>
      </c>
      <c r="I547">
        <v>0.09</v>
      </c>
      <c r="J547">
        <v>327.8</v>
      </c>
      <c r="K547">
        <v>1.2</v>
      </c>
      <c r="L547">
        <v>0.83</v>
      </c>
      <c r="M547">
        <v>0.01</v>
      </c>
      <c r="N547">
        <v>32.4</v>
      </c>
      <c r="O547">
        <v>7.1</v>
      </c>
      <c r="P547">
        <v>0.93393757308036929</v>
      </c>
      <c r="Q547">
        <v>2.4763535957958039E-2</v>
      </c>
      <c r="R547">
        <v>0.61700555004619739</v>
      </c>
      <c r="S547">
        <v>0.14758762405441991</v>
      </c>
      <c r="T547">
        <v>0.135208006337284</v>
      </c>
      <c r="U547">
        <v>4.9384243639184547E-2</v>
      </c>
      <c r="V547">
        <v>7.5290488108138796E-4</v>
      </c>
      <c r="W547">
        <v>3.2581151157554979E-2</v>
      </c>
      <c r="X547">
        <v>5.3232876712328769</v>
      </c>
      <c r="Y547">
        <v>1.42</v>
      </c>
      <c r="Z547" t="s">
        <v>109</v>
      </c>
    </row>
    <row r="548" spans="1:26">
      <c r="A548" t="s">
        <v>1078</v>
      </c>
      <c r="B548" t="s">
        <v>1077</v>
      </c>
      <c r="C548">
        <v>0.32</v>
      </c>
      <c r="D548">
        <v>0.28000000000000003</v>
      </c>
      <c r="E548">
        <v>0.03</v>
      </c>
      <c r="F548">
        <v>1.32</v>
      </c>
      <c r="G548">
        <v>1.32</v>
      </c>
      <c r="H548">
        <v>1.32</v>
      </c>
      <c r="I548">
        <v>0.09</v>
      </c>
      <c r="J548">
        <v>36.96</v>
      </c>
      <c r="K548">
        <v>0.02</v>
      </c>
      <c r="L548">
        <v>0.14000000000000001</v>
      </c>
      <c r="M548">
        <v>0.02</v>
      </c>
      <c r="N548">
        <v>124</v>
      </c>
      <c r="O548">
        <v>2</v>
      </c>
      <c r="P548">
        <v>0.2371048886152835</v>
      </c>
      <c r="Q548">
        <v>6.0802142108493211E-3</v>
      </c>
      <c r="R548">
        <v>2.3962918507399751</v>
      </c>
      <c r="S548">
        <v>0.1290038461211189</v>
      </c>
      <c r="T548">
        <v>3.8649868560322188E-2</v>
      </c>
      <c r="U548">
        <v>6.8437547756751626E-3</v>
      </c>
      <c r="V548">
        <v>4.3223158650337531E-4</v>
      </c>
      <c r="W548">
        <v>0.122886761576409</v>
      </c>
      <c r="X548">
        <v>2.3287671232876712</v>
      </c>
      <c r="Y548">
        <v>10</v>
      </c>
      <c r="Z548" t="s">
        <v>1525</v>
      </c>
    </row>
    <row r="549" spans="1:26">
      <c r="A549" t="s">
        <v>1081</v>
      </c>
      <c r="B549" t="s">
        <v>1080</v>
      </c>
      <c r="J549">
        <v>2354.3000000000002</v>
      </c>
      <c r="K549">
        <v>8.9</v>
      </c>
      <c r="L549">
        <v>0.70299999999999996</v>
      </c>
      <c r="M549">
        <v>0.02</v>
      </c>
      <c r="P549">
        <v>0</v>
      </c>
      <c r="R549">
        <v>0</v>
      </c>
      <c r="T549">
        <v>0</v>
      </c>
      <c r="U549">
        <v>0</v>
      </c>
      <c r="V549">
        <v>0</v>
      </c>
      <c r="X549">
        <v>4.1369863013698627</v>
      </c>
      <c r="Y549">
        <v>7.16</v>
      </c>
    </row>
    <row r="550" spans="1:26">
      <c r="A550" t="s">
        <v>1083</v>
      </c>
      <c r="B550" t="s">
        <v>1082</v>
      </c>
      <c r="C550">
        <v>0.04</v>
      </c>
      <c r="D550">
        <v>0.11</v>
      </c>
      <c r="E550">
        <v>0.01</v>
      </c>
      <c r="F550">
        <v>1.07</v>
      </c>
      <c r="G550">
        <v>1.1000000000000001</v>
      </c>
      <c r="H550">
        <v>1.06</v>
      </c>
      <c r="I550">
        <v>0.09</v>
      </c>
      <c r="J550">
        <v>472.3</v>
      </c>
      <c r="K550">
        <v>5</v>
      </c>
      <c r="L550">
        <v>0.61</v>
      </c>
      <c r="M550">
        <v>0.09</v>
      </c>
      <c r="N550">
        <v>19.399999999999999</v>
      </c>
      <c r="O550">
        <v>3</v>
      </c>
      <c r="P550">
        <v>1.2145385758582481</v>
      </c>
      <c r="Q550">
        <v>2.8200895101170902E-2</v>
      </c>
      <c r="R550">
        <v>0.61605425424899907</v>
      </c>
      <c r="S550">
        <v>0.1099818750790803</v>
      </c>
      <c r="T550">
        <v>9.5266121791082334E-2</v>
      </c>
      <c r="U550">
        <v>4.7879355960106958E-2</v>
      </c>
      <c r="V550">
        <v>2.4565647092291971E-3</v>
      </c>
      <c r="W550">
        <v>2.6868409842635471E-2</v>
      </c>
      <c r="X550">
        <v>5.4465753424657537</v>
      </c>
      <c r="Y550">
        <v>2.39</v>
      </c>
      <c r="Z550" t="s">
        <v>109</v>
      </c>
    </row>
    <row r="551" spans="1:26">
      <c r="A551" t="s">
        <v>1085</v>
      </c>
      <c r="B551" t="s">
        <v>1084</v>
      </c>
      <c r="C551">
        <v>0.04</v>
      </c>
      <c r="D551">
        <v>0.04</v>
      </c>
      <c r="E551">
        <v>0.01</v>
      </c>
      <c r="F551">
        <v>1</v>
      </c>
      <c r="G551">
        <v>1.06</v>
      </c>
      <c r="H551">
        <v>1.04</v>
      </c>
      <c r="I551">
        <v>0.08</v>
      </c>
      <c r="J551">
        <v>5.8872</v>
      </c>
      <c r="K551">
        <v>1.5E-3</v>
      </c>
      <c r="L551">
        <v>0.3</v>
      </c>
      <c r="M551">
        <v>0.19</v>
      </c>
      <c r="N551">
        <v>4.7699999999999996</v>
      </c>
      <c r="O551">
        <v>1.18</v>
      </c>
      <c r="P551">
        <v>6.3837707666292515E-2</v>
      </c>
      <c r="Q551">
        <v>1.4895859803997619E-3</v>
      </c>
      <c r="R551">
        <v>4.0415891322323767E-2</v>
      </c>
      <c r="S551">
        <v>1.0484619057117809E-2</v>
      </c>
      <c r="T551">
        <v>9.9980611656901603E-3</v>
      </c>
      <c r="U551">
        <v>2.531544841068632E-3</v>
      </c>
      <c r="V551">
        <v>3.432522363969611E-6</v>
      </c>
      <c r="W551">
        <v>1.88607492837511E-3</v>
      </c>
      <c r="X551">
        <v>7.5013698630136982</v>
      </c>
      <c r="Y551">
        <v>3.81</v>
      </c>
      <c r="Z551" t="s">
        <v>292</v>
      </c>
    </row>
    <row r="552" spans="1:26">
      <c r="A552" t="s">
        <v>1087</v>
      </c>
      <c r="B552" t="s">
        <v>1086</v>
      </c>
      <c r="C552">
        <v>0.28000000000000003</v>
      </c>
      <c r="D552">
        <v>0.36</v>
      </c>
      <c r="E552">
        <v>0.02</v>
      </c>
      <c r="F552">
        <v>1.06</v>
      </c>
      <c r="G552">
        <v>1.02</v>
      </c>
      <c r="H552">
        <v>0.98</v>
      </c>
      <c r="I552">
        <v>0.09</v>
      </c>
      <c r="J552">
        <v>890.76</v>
      </c>
      <c r="K552">
        <v>37.42</v>
      </c>
      <c r="L552">
        <v>0.77800000000000002</v>
      </c>
      <c r="M552">
        <v>9.0000000000000011E-3</v>
      </c>
      <c r="N552">
        <v>58</v>
      </c>
      <c r="O552">
        <v>1.7</v>
      </c>
      <c r="P552">
        <v>1.94762155775392</v>
      </c>
      <c r="Q552">
        <v>4.3116263128852368E-2</v>
      </c>
      <c r="R552">
        <v>1.840560181397122</v>
      </c>
      <c r="S552">
        <v>0.10269893971885009</v>
      </c>
      <c r="T552">
        <v>5.3947453592674263E-2</v>
      </c>
      <c r="U552">
        <v>3.2650316658414273E-2</v>
      </c>
      <c r="V552">
        <v>2.1647656761969742E-3</v>
      </c>
      <c r="W552">
        <v>8.1030951382263239E-2</v>
      </c>
      <c r="X552">
        <v>5.2301369863013702</v>
      </c>
      <c r="Y552">
        <v>7.3</v>
      </c>
      <c r="Z552" t="s">
        <v>712</v>
      </c>
    </row>
    <row r="553" spans="1:26">
      <c r="A553" t="s">
        <v>1089</v>
      </c>
      <c r="B553" t="s">
        <v>1088</v>
      </c>
      <c r="C553">
        <v>-0.17</v>
      </c>
      <c r="D553">
        <v>-0.08</v>
      </c>
      <c r="E553">
        <v>0.01</v>
      </c>
      <c r="F553">
        <v>0.86</v>
      </c>
      <c r="G553">
        <v>0.91</v>
      </c>
      <c r="H553">
        <v>0.9</v>
      </c>
      <c r="I553">
        <v>0.06</v>
      </c>
      <c r="J553">
        <v>226.93</v>
      </c>
      <c r="K553">
        <v>0.37</v>
      </c>
      <c r="L553">
        <v>0.16839999999999999</v>
      </c>
      <c r="M553">
        <v>1.9E-2</v>
      </c>
      <c r="N553">
        <v>7.22</v>
      </c>
      <c r="O553">
        <v>0.14000000000000001</v>
      </c>
      <c r="P553">
        <v>0.6900369406615583</v>
      </c>
      <c r="Q553">
        <v>1.6253478882272621E-2</v>
      </c>
      <c r="R553">
        <v>0.19160652276446949</v>
      </c>
      <c r="S553">
        <v>9.7731848874794639E-3</v>
      </c>
      <c r="T553">
        <v>3.71536193726118E-3</v>
      </c>
      <c r="U553">
        <v>6.309572698311389E-4</v>
      </c>
      <c r="V553">
        <v>1.0413550936831281E-4</v>
      </c>
      <c r="W553">
        <v>9.0167775418573837E-3</v>
      </c>
      <c r="X553">
        <v>4.3369863013698629</v>
      </c>
      <c r="Y553">
        <v>1.4159999999999999</v>
      </c>
      <c r="Z553" t="s">
        <v>292</v>
      </c>
    </row>
    <row r="554" spans="1:26">
      <c r="A554" t="s">
        <v>1089</v>
      </c>
      <c r="B554" t="s">
        <v>1090</v>
      </c>
      <c r="C554">
        <v>-0.17</v>
      </c>
      <c r="D554">
        <v>-0.08</v>
      </c>
      <c r="E554">
        <v>0.01</v>
      </c>
      <c r="F554">
        <v>0.86</v>
      </c>
      <c r="G554">
        <v>0.91</v>
      </c>
      <c r="H554">
        <v>0.9</v>
      </c>
      <c r="I554">
        <v>0.06</v>
      </c>
      <c r="J554">
        <v>342.85</v>
      </c>
      <c r="K554">
        <v>0.28000000000000003</v>
      </c>
      <c r="L554">
        <v>9.74E-2</v>
      </c>
      <c r="M554">
        <v>1.2E-2</v>
      </c>
      <c r="N554">
        <v>21.92</v>
      </c>
      <c r="O554">
        <v>0.43</v>
      </c>
      <c r="P554">
        <v>0.90854651767359318</v>
      </c>
      <c r="Q554">
        <v>2.1383287455922849E-2</v>
      </c>
      <c r="R554">
        <v>0.67395078468971825</v>
      </c>
      <c r="S554">
        <v>3.4370285810821279E-2</v>
      </c>
      <c r="T554">
        <v>1.3220749882143199E-2</v>
      </c>
      <c r="U554">
        <v>7.9525809987693135E-4</v>
      </c>
      <c r="V554">
        <v>1.8346820253086491E-4</v>
      </c>
      <c r="W554">
        <v>3.1715331044222028E-2</v>
      </c>
      <c r="X554">
        <v>4.3369863013698629</v>
      </c>
      <c r="Y554">
        <v>1.4159999999999999</v>
      </c>
      <c r="Z554" t="s">
        <v>292</v>
      </c>
    </row>
    <row r="555" spans="1:26">
      <c r="A555" t="s">
        <v>1092</v>
      </c>
      <c r="B555" t="s">
        <v>1091</v>
      </c>
      <c r="C555">
        <v>0.28999999999999998</v>
      </c>
      <c r="E555">
        <v>7.0000000000000007E-2</v>
      </c>
      <c r="F555">
        <v>0.96</v>
      </c>
      <c r="I555">
        <v>0.11</v>
      </c>
      <c r="J555">
        <v>43.6</v>
      </c>
      <c r="K555">
        <v>0.2</v>
      </c>
      <c r="L555">
        <v>0.38</v>
      </c>
      <c r="M555">
        <v>0.06</v>
      </c>
      <c r="N555">
        <v>33.1</v>
      </c>
      <c r="O555">
        <v>2.5</v>
      </c>
      <c r="P555">
        <v>0.23843515312429189</v>
      </c>
      <c r="Q555">
        <v>8.3978609080461383E-3</v>
      </c>
      <c r="R555">
        <v>0.5122533071224058</v>
      </c>
      <c r="S555">
        <v>5.4553483603709742E-2</v>
      </c>
      <c r="T555">
        <v>3.8689826821933969E-2</v>
      </c>
      <c r="U555">
        <v>1.3650508885449801E-2</v>
      </c>
      <c r="V555">
        <v>7.8326193749603343E-4</v>
      </c>
      <c r="W555">
        <v>3.5947600499817947E-2</v>
      </c>
      <c r="X555">
        <v>1.3205479452054789</v>
      </c>
      <c r="Y555">
        <v>8.9</v>
      </c>
      <c r="Z555" t="s">
        <v>1093</v>
      </c>
    </row>
    <row r="556" spans="1:26">
      <c r="A556" t="s">
        <v>1095</v>
      </c>
      <c r="B556" t="s">
        <v>1094</v>
      </c>
      <c r="C556">
        <v>0.23</v>
      </c>
      <c r="D556">
        <v>0.28999999999999998</v>
      </c>
      <c r="E556">
        <v>0.03</v>
      </c>
      <c r="F556">
        <v>0.91</v>
      </c>
      <c r="G556">
        <v>0.91</v>
      </c>
      <c r="H556">
        <v>0.9</v>
      </c>
      <c r="I556">
        <v>7.0000000000000007E-2</v>
      </c>
      <c r="J556">
        <v>3.0235799999999999</v>
      </c>
      <c r="K556">
        <v>6.4490200000000001E-5</v>
      </c>
      <c r="L556">
        <v>5.2400000000000002E-2</v>
      </c>
      <c r="M556">
        <v>2.7449999999999999E-2</v>
      </c>
      <c r="N556">
        <v>33.67</v>
      </c>
      <c r="O556">
        <v>0.81</v>
      </c>
      <c r="P556">
        <v>3.9380545852317213E-2</v>
      </c>
      <c r="Q556">
        <v>1.179941583740693E-3</v>
      </c>
      <c r="R556">
        <v>0.22102011951921649</v>
      </c>
      <c r="S556">
        <v>1.411301154304858E-2</v>
      </c>
      <c r="T556">
        <v>4.8604721677331436E-3</v>
      </c>
      <c r="U556">
        <v>3.6347358242110609E-4</v>
      </c>
      <c r="V556">
        <v>1.58381135704337E-6</v>
      </c>
      <c r="W556">
        <v>1.3244651356956801E-2</v>
      </c>
      <c r="Y556">
        <v>4.2</v>
      </c>
      <c r="Z556" t="s">
        <v>1525</v>
      </c>
    </row>
    <row r="557" spans="1:26">
      <c r="A557" t="s">
        <v>1097</v>
      </c>
      <c r="B557" t="s">
        <v>1096</v>
      </c>
      <c r="C557">
        <v>0.23</v>
      </c>
      <c r="D557">
        <v>0.25</v>
      </c>
      <c r="E557">
        <v>0.02</v>
      </c>
      <c r="F557">
        <v>1.03</v>
      </c>
      <c r="G557">
        <v>1.02</v>
      </c>
      <c r="H557">
        <v>0.99</v>
      </c>
      <c r="I557">
        <v>0.09</v>
      </c>
      <c r="J557">
        <v>4.0845000000000002</v>
      </c>
      <c r="K557">
        <v>2.0000000000000001E-4</v>
      </c>
      <c r="L557">
        <v>3.7999999999999999E-2</v>
      </c>
      <c r="M557">
        <v>0.02</v>
      </c>
      <c r="N557">
        <v>9.1199999999999992</v>
      </c>
      <c r="O557">
        <v>0.18</v>
      </c>
      <c r="P557">
        <v>5.0525400593319808E-2</v>
      </c>
      <c r="Q557">
        <v>1.144589551292566E-3</v>
      </c>
      <c r="R557">
        <v>7.3085124356628908E-2</v>
      </c>
      <c r="S557">
        <v>3.6122738773028571E-3</v>
      </c>
      <c r="T557">
        <v>1.4424695596703071E-3</v>
      </c>
      <c r="U557">
        <v>5.5625017035637431E-5</v>
      </c>
      <c r="V557">
        <v>1.192885695623763E-6</v>
      </c>
      <c r="W557">
        <v>3.3113001326627988E-3</v>
      </c>
      <c r="X557">
        <v>4.3369863013698629</v>
      </c>
      <c r="Y557">
        <v>0.91</v>
      </c>
      <c r="Z557" t="s">
        <v>292</v>
      </c>
    </row>
    <row r="558" spans="1:26">
      <c r="A558" t="s">
        <v>1097</v>
      </c>
      <c r="B558" t="s">
        <v>1098</v>
      </c>
      <c r="C558">
        <v>0.23</v>
      </c>
      <c r="D558">
        <v>0.25</v>
      </c>
      <c r="E558">
        <v>0.02</v>
      </c>
      <c r="F558">
        <v>1.03</v>
      </c>
      <c r="G558">
        <v>1.02</v>
      </c>
      <c r="H558">
        <v>0.99</v>
      </c>
      <c r="I558">
        <v>0.09</v>
      </c>
      <c r="J558">
        <v>1353.6</v>
      </c>
      <c r="K558">
        <v>57.1</v>
      </c>
      <c r="L558">
        <v>0.249</v>
      </c>
      <c r="M558">
        <v>7.2999999999999995E-2</v>
      </c>
      <c r="N558">
        <v>6.65</v>
      </c>
      <c r="O558">
        <v>1.43</v>
      </c>
      <c r="P558">
        <v>2.4196027107831291</v>
      </c>
      <c r="Q558">
        <v>8.7376414147070397E-2</v>
      </c>
      <c r="R558">
        <v>0.35742746468267461</v>
      </c>
      <c r="S558">
        <v>7.9012634513254368E-2</v>
      </c>
      <c r="T558">
        <v>7.6860342029507464E-2</v>
      </c>
      <c r="U558">
        <v>6.926402933837855E-3</v>
      </c>
      <c r="V558">
        <v>5.0258836272115649E-3</v>
      </c>
      <c r="W558">
        <v>1.6194124613454521E-2</v>
      </c>
      <c r="X558">
        <v>4.3369863013698629</v>
      </c>
      <c r="Y558">
        <v>0.91</v>
      </c>
      <c r="Z558" t="s">
        <v>292</v>
      </c>
    </row>
    <row r="559" spans="1:26">
      <c r="A559" t="s">
        <v>1100</v>
      </c>
      <c r="B559" t="s">
        <v>1099</v>
      </c>
      <c r="C559">
        <v>7.0000000000000007E-2</v>
      </c>
      <c r="E559">
        <v>0.03</v>
      </c>
      <c r="F559">
        <v>1.51</v>
      </c>
      <c r="I559">
        <v>0.14000000000000001</v>
      </c>
      <c r="J559">
        <v>360.2</v>
      </c>
      <c r="K559">
        <v>1.4</v>
      </c>
      <c r="L559">
        <v>0.13</v>
      </c>
      <c r="M559">
        <v>0.06</v>
      </c>
      <c r="N559">
        <v>47.3</v>
      </c>
      <c r="O559">
        <v>3.5</v>
      </c>
      <c r="P559">
        <v>1.137172141504273</v>
      </c>
      <c r="Q559">
        <v>3.5267700907581842E-2</v>
      </c>
      <c r="R559">
        <v>2.1604091718238969</v>
      </c>
      <c r="S559">
        <v>0.20901886352494181</v>
      </c>
      <c r="T559">
        <v>0.15986114379246599</v>
      </c>
      <c r="U559">
        <v>1.7140872281788629E-2</v>
      </c>
      <c r="V559">
        <v>2.7989754215745491E-3</v>
      </c>
      <c r="W559">
        <v>0.13353522474849699</v>
      </c>
      <c r="X559">
        <v>7.7863013698630139</v>
      </c>
      <c r="Y559">
        <v>7.09</v>
      </c>
      <c r="Z559" t="s">
        <v>137</v>
      </c>
    </row>
    <row r="560" spans="1:26">
      <c r="A560" t="s">
        <v>1100</v>
      </c>
      <c r="B560" t="s">
        <v>1101</v>
      </c>
      <c r="C560">
        <v>7.0000000000000007E-2</v>
      </c>
      <c r="E560">
        <v>0.03</v>
      </c>
      <c r="F560">
        <v>1.51</v>
      </c>
      <c r="I560">
        <v>0.14000000000000001</v>
      </c>
      <c r="J560">
        <v>2732</v>
      </c>
      <c r="K560">
        <v>81</v>
      </c>
      <c r="L560">
        <v>0.23</v>
      </c>
      <c r="M560">
        <v>7.0000000000000007E-2</v>
      </c>
      <c r="N560">
        <v>24.4</v>
      </c>
      <c r="O560">
        <v>2.2000000000000002</v>
      </c>
      <c r="P560">
        <v>4.3898620153695331</v>
      </c>
      <c r="Q560">
        <v>0.16104322657294201</v>
      </c>
      <c r="R560">
        <v>2.1491963635511611</v>
      </c>
      <c r="S560">
        <v>0.23871251098233931</v>
      </c>
      <c r="T560">
        <v>0.19377999999231779</v>
      </c>
      <c r="U560">
        <v>3.6534749712990908E-2</v>
      </c>
      <c r="V560">
        <v>2.1240227604641799E-2</v>
      </c>
      <c r="W560">
        <v>0.1328421593364956</v>
      </c>
      <c r="X560">
        <v>7.7863013698630139</v>
      </c>
      <c r="Y560">
        <v>7.09</v>
      </c>
      <c r="Z560" t="s">
        <v>137</v>
      </c>
    </row>
    <row r="561" spans="1:26">
      <c r="A561" t="s">
        <v>1103</v>
      </c>
      <c r="B561" t="s">
        <v>1102</v>
      </c>
      <c r="C561">
        <v>0</v>
      </c>
      <c r="E561">
        <v>0.03</v>
      </c>
      <c r="F561">
        <v>1.67</v>
      </c>
      <c r="I561">
        <v>0.15</v>
      </c>
      <c r="J561">
        <v>363.3</v>
      </c>
      <c r="K561">
        <v>2.5</v>
      </c>
      <c r="L561">
        <v>8.900000000000001E-2</v>
      </c>
      <c r="M561">
        <v>6.9500000000000006E-2</v>
      </c>
      <c r="N561">
        <v>33.6</v>
      </c>
      <c r="O561">
        <v>3.2</v>
      </c>
      <c r="P561">
        <v>1.205885605455717</v>
      </c>
      <c r="Q561">
        <v>3.6754254689358723E-2</v>
      </c>
      <c r="R561">
        <v>1.7188047234901349</v>
      </c>
      <c r="S561">
        <v>0.1042089518303022</v>
      </c>
      <c r="T561">
        <v>0</v>
      </c>
      <c r="U561">
        <v>1.0716552428937849E-2</v>
      </c>
      <c r="V561">
        <v>3.9425743726262423E-3</v>
      </c>
      <c r="W561">
        <v>0.103581452263059</v>
      </c>
      <c r="Z561" t="s">
        <v>1525</v>
      </c>
    </row>
    <row r="562" spans="1:26">
      <c r="A562" t="s">
        <v>1103</v>
      </c>
      <c r="B562" t="s">
        <v>1105</v>
      </c>
      <c r="C562">
        <v>0</v>
      </c>
      <c r="E562">
        <v>0.03</v>
      </c>
      <c r="F562">
        <v>1.67</v>
      </c>
      <c r="I562">
        <v>0.15</v>
      </c>
      <c r="J562">
        <v>684.7</v>
      </c>
      <c r="K562">
        <v>5</v>
      </c>
      <c r="L562">
        <v>0.27800000000000002</v>
      </c>
      <c r="M562">
        <v>6.5500000000000003E-2</v>
      </c>
      <c r="N562">
        <v>30.1</v>
      </c>
      <c r="O562">
        <v>2.1</v>
      </c>
      <c r="P562">
        <v>1.839907816354027</v>
      </c>
      <c r="Q562">
        <v>5.6158720141206653E-2</v>
      </c>
      <c r="R562">
        <v>1.8342546584013171</v>
      </c>
      <c r="S562">
        <v>0.1164003184240711</v>
      </c>
      <c r="T562">
        <v>0</v>
      </c>
      <c r="U562">
        <v>3.6197424857517993E-2</v>
      </c>
      <c r="V562">
        <v>4.464862125508293E-3</v>
      </c>
      <c r="W562">
        <v>0.1105388871352959</v>
      </c>
      <c r="Z562" t="s">
        <v>1525</v>
      </c>
    </row>
    <row r="563" spans="1:26">
      <c r="A563" t="s">
        <v>1107</v>
      </c>
      <c r="B563" t="s">
        <v>1106</v>
      </c>
      <c r="C563">
        <v>-0.21</v>
      </c>
      <c r="D563">
        <v>-0.15</v>
      </c>
      <c r="E563">
        <v>0.02</v>
      </c>
      <c r="F563">
        <v>0.81</v>
      </c>
      <c r="G563">
        <v>0.88</v>
      </c>
      <c r="H563">
        <v>0.86</v>
      </c>
      <c r="I563">
        <v>0.05</v>
      </c>
      <c r="J563">
        <v>13835.67</v>
      </c>
      <c r="K563">
        <v>299.5</v>
      </c>
      <c r="L563">
        <v>0.74</v>
      </c>
      <c r="M563">
        <v>2E-3</v>
      </c>
      <c r="N563">
        <v>755.3</v>
      </c>
      <c r="O563">
        <v>12</v>
      </c>
      <c r="P563">
        <v>9.3490751070973435</v>
      </c>
      <c r="Q563">
        <v>0.60601596479929509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13.0986301369863</v>
      </c>
      <c r="Y563">
        <v>4.7</v>
      </c>
      <c r="Z563" t="s">
        <v>1525</v>
      </c>
    </row>
    <row r="564" spans="1:26">
      <c r="A564" t="s">
        <v>1110</v>
      </c>
      <c r="B564" t="s">
        <v>1109</v>
      </c>
      <c r="C564">
        <v>-0.65</v>
      </c>
      <c r="E564">
        <v>0.04</v>
      </c>
      <c r="F564">
        <v>2.2999999999999998</v>
      </c>
      <c r="I564">
        <v>0.37</v>
      </c>
      <c r="J564">
        <v>430</v>
      </c>
      <c r="K564">
        <v>0.31</v>
      </c>
      <c r="L564">
        <v>0.2</v>
      </c>
      <c r="M564">
        <v>0.08</v>
      </c>
      <c r="N564">
        <v>113</v>
      </c>
      <c r="O564">
        <v>11</v>
      </c>
      <c r="P564">
        <v>1.550908954301059</v>
      </c>
      <c r="Q564">
        <v>4.7478938130312683E-2</v>
      </c>
      <c r="R564">
        <v>4.7983806116115471</v>
      </c>
      <c r="S564">
        <v>0.55756918119614707</v>
      </c>
      <c r="T564">
        <v>0.46709899759050449</v>
      </c>
      <c r="U564">
        <v>7.997301019352579E-2</v>
      </c>
      <c r="V564">
        <v>6.9626706247435206E-4</v>
      </c>
      <c r="W564">
        <v>0.29377840479254358</v>
      </c>
      <c r="X564">
        <v>2.2547945205479452</v>
      </c>
      <c r="Y564">
        <v>25.9</v>
      </c>
      <c r="Z564" t="s">
        <v>25</v>
      </c>
    </row>
    <row r="565" spans="1:26">
      <c r="A565" t="s">
        <v>1112</v>
      </c>
      <c r="B565" t="s">
        <v>1111</v>
      </c>
      <c r="C565">
        <v>0.36</v>
      </c>
      <c r="D565">
        <v>0.38</v>
      </c>
      <c r="E565">
        <v>0.02</v>
      </c>
      <c r="F565">
        <v>1.37</v>
      </c>
      <c r="G565">
        <v>1.22</v>
      </c>
      <c r="H565">
        <v>1.22</v>
      </c>
      <c r="I565">
        <v>0.13</v>
      </c>
      <c r="J565">
        <v>700</v>
      </c>
      <c r="K565">
        <v>8</v>
      </c>
      <c r="L565">
        <v>0.18</v>
      </c>
      <c r="M565">
        <v>0.13</v>
      </c>
      <c r="N565">
        <v>29</v>
      </c>
      <c r="O565">
        <v>6</v>
      </c>
      <c r="P565">
        <v>1.740616895330273</v>
      </c>
      <c r="Q565">
        <v>7.852109160824379E-2</v>
      </c>
      <c r="R565">
        <v>1.436264291566187</v>
      </c>
      <c r="S565">
        <v>0.30270386813720551</v>
      </c>
      <c r="T565">
        <v>0.29715812928955598</v>
      </c>
      <c r="U565">
        <v>3.6577189089121921E-2</v>
      </c>
      <c r="V565">
        <v>3.1414354583687402E-2</v>
      </c>
      <c r="W565">
        <v>3.1653207527629471E-2</v>
      </c>
      <c r="X565">
        <v>4.3890410958904109</v>
      </c>
      <c r="Y565">
        <v>5.14</v>
      </c>
      <c r="Z565" t="s">
        <v>25</v>
      </c>
    </row>
    <row r="566" spans="1:26">
      <c r="A566" t="s">
        <v>1114</v>
      </c>
      <c r="B566" t="s">
        <v>1113</v>
      </c>
      <c r="C566">
        <v>0.3</v>
      </c>
      <c r="D566">
        <v>0.42</v>
      </c>
      <c r="E566">
        <v>0.02</v>
      </c>
      <c r="F566">
        <v>1.03</v>
      </c>
      <c r="G566">
        <v>1.02</v>
      </c>
      <c r="H566">
        <v>0.99</v>
      </c>
      <c r="I566">
        <v>0.08</v>
      </c>
      <c r="J566">
        <v>4.9473900000000004</v>
      </c>
      <c r="K566">
        <v>9.7492499999999997E-4</v>
      </c>
      <c r="L566">
        <v>4.9500000000000002E-2</v>
      </c>
      <c r="M566">
        <v>5.9299999999999999E-2</v>
      </c>
      <c r="N566">
        <v>11.78</v>
      </c>
      <c r="O566">
        <v>1.18</v>
      </c>
      <c r="P566">
        <v>5.7596858664876863E-2</v>
      </c>
      <c r="Q566">
        <v>1.476862116122532E-3</v>
      </c>
      <c r="R566">
        <v>0.1031970209041382</v>
      </c>
      <c r="S566">
        <v>9.2507343778867514E-3</v>
      </c>
      <c r="T566">
        <v>7.5426394016313621E-3</v>
      </c>
      <c r="U566">
        <v>8.232419326865666E-4</v>
      </c>
      <c r="V566">
        <v>6.8139287800761092E-6</v>
      </c>
      <c r="W566">
        <v>5.2921549181609321E-3</v>
      </c>
      <c r="Y566">
        <v>4.7</v>
      </c>
      <c r="Z566" t="s">
        <v>1525</v>
      </c>
    </row>
    <row r="567" spans="1:26">
      <c r="A567" t="s">
        <v>1116</v>
      </c>
      <c r="B567" t="s">
        <v>1115</v>
      </c>
      <c r="C567">
        <v>0.34</v>
      </c>
      <c r="D567">
        <v>0.33</v>
      </c>
      <c r="E567">
        <v>0.01</v>
      </c>
      <c r="F567">
        <v>1.23</v>
      </c>
      <c r="G567">
        <v>1.22</v>
      </c>
      <c r="H567">
        <v>1.21</v>
      </c>
      <c r="I567">
        <v>0.12</v>
      </c>
      <c r="J567">
        <v>2482.6999999999998</v>
      </c>
      <c r="K567">
        <v>110</v>
      </c>
      <c r="L567">
        <v>0.23</v>
      </c>
      <c r="M567">
        <v>0.14000000000000001</v>
      </c>
      <c r="N567">
        <v>23.021899999999999</v>
      </c>
      <c r="O567">
        <v>1.08893</v>
      </c>
      <c r="P567">
        <v>3.7788520053763528</v>
      </c>
      <c r="Q567">
        <v>9.3185180854538238E-2</v>
      </c>
      <c r="R567">
        <v>1.660066582638867</v>
      </c>
      <c r="S567">
        <v>0.141837021104917</v>
      </c>
      <c r="T567">
        <v>7.8520726083987052E-2</v>
      </c>
      <c r="U567">
        <v>9.1344292574373612E-2</v>
      </c>
      <c r="V567">
        <v>8.5431701732603792E-3</v>
      </c>
      <c r="W567">
        <v>7.4400743199501046E-2</v>
      </c>
      <c r="X567">
        <v>8.3972602739726021</v>
      </c>
      <c r="Y567">
        <v>4.6262400000000001</v>
      </c>
      <c r="Z567" t="s">
        <v>1525</v>
      </c>
    </row>
    <row r="568" spans="1:26">
      <c r="A568" t="s">
        <v>1118</v>
      </c>
      <c r="B568" t="s">
        <v>1117</v>
      </c>
      <c r="C568">
        <v>0.01</v>
      </c>
      <c r="D568">
        <v>-0.06</v>
      </c>
      <c r="E568">
        <v>0.04</v>
      </c>
      <c r="F568">
        <v>1.07</v>
      </c>
      <c r="G568">
        <v>1.0900000000000001</v>
      </c>
      <c r="H568">
        <v>1.1000000000000001</v>
      </c>
      <c r="I568">
        <v>0.1</v>
      </c>
      <c r="J568">
        <v>1293</v>
      </c>
      <c r="K568">
        <v>37</v>
      </c>
      <c r="L568">
        <v>0.5</v>
      </c>
      <c r="M568">
        <v>0.03</v>
      </c>
      <c r="N568">
        <v>91.5</v>
      </c>
      <c r="O568">
        <v>7.6</v>
      </c>
      <c r="P568">
        <v>2.284341294474872</v>
      </c>
      <c r="Q568">
        <v>5.9375517587710737E-2</v>
      </c>
      <c r="R568">
        <v>4.4848710278070314</v>
      </c>
      <c r="S568">
        <v>0.44585183771519099</v>
      </c>
      <c r="T568">
        <v>0.37251387771949113</v>
      </c>
      <c r="U568">
        <v>9.4248520273869804E-2</v>
      </c>
      <c r="V568">
        <v>1.4656441267343249E-2</v>
      </c>
      <c r="W568">
        <v>0.22565388819154869</v>
      </c>
      <c r="X568">
        <v>8</v>
      </c>
      <c r="Y568">
        <v>12</v>
      </c>
      <c r="Z568" t="s">
        <v>33</v>
      </c>
    </row>
    <row r="569" spans="1:26">
      <c r="A569" t="s">
        <v>1120</v>
      </c>
      <c r="B569" t="s">
        <v>1119</v>
      </c>
      <c r="C569">
        <v>-7.0000000000000007E-2</v>
      </c>
      <c r="D569">
        <v>0.11</v>
      </c>
      <c r="E569">
        <v>0.01</v>
      </c>
      <c r="F569">
        <v>0.86</v>
      </c>
      <c r="G569">
        <v>0.93</v>
      </c>
      <c r="H569">
        <v>0.88</v>
      </c>
      <c r="I569">
        <v>0.06</v>
      </c>
      <c r="J569">
        <v>14.07</v>
      </c>
      <c r="K569">
        <v>3.7000000000000002E-3</v>
      </c>
      <c r="L569">
        <v>0.15</v>
      </c>
      <c r="M569">
        <v>0.06</v>
      </c>
      <c r="N569">
        <v>4.0999999999999996</v>
      </c>
      <c r="O569">
        <v>0.27</v>
      </c>
      <c r="P569">
        <v>0.1085176313571786</v>
      </c>
      <c r="Q569">
        <v>2.5237496526179719E-3</v>
      </c>
      <c r="R569">
        <v>4.3532745942333327E-2</v>
      </c>
      <c r="S569">
        <v>3.5325466547544248E-3</v>
      </c>
      <c r="T569">
        <v>2.8667905864463421E-3</v>
      </c>
      <c r="U569">
        <v>4.0081300611866989E-4</v>
      </c>
      <c r="V569">
        <v>4.1253490587380554E-6</v>
      </c>
      <c r="W569">
        <v>2.0247788810387598E-3</v>
      </c>
      <c r="X569">
        <v>7.3890410958904109</v>
      </c>
      <c r="Y569">
        <v>1.82</v>
      </c>
      <c r="Z569" t="s">
        <v>292</v>
      </c>
    </row>
    <row r="570" spans="1:26">
      <c r="A570" t="s">
        <v>1120</v>
      </c>
      <c r="B570" t="s">
        <v>1121</v>
      </c>
      <c r="C570">
        <v>-7.0000000000000007E-2</v>
      </c>
      <c r="D570">
        <v>0.11</v>
      </c>
      <c r="E570">
        <v>0.01</v>
      </c>
      <c r="F570">
        <v>0.86</v>
      </c>
      <c r="G570">
        <v>0.93</v>
      </c>
      <c r="H570">
        <v>0.88</v>
      </c>
      <c r="I570">
        <v>0.06</v>
      </c>
      <c r="J570">
        <v>95.415000000000006</v>
      </c>
      <c r="K570">
        <v>0.39079999999999998</v>
      </c>
      <c r="L570">
        <v>0.41</v>
      </c>
      <c r="M570">
        <v>0.18</v>
      </c>
      <c r="N570">
        <v>3.25</v>
      </c>
      <c r="O570">
        <v>0.61</v>
      </c>
      <c r="P570">
        <v>0.38880381317002211</v>
      </c>
      <c r="Q570">
        <v>9.1038011754860631E-3</v>
      </c>
      <c r="R570">
        <v>6.0257047843289217E-2</v>
      </c>
      <c r="S570">
        <v>1.2819821515358419E-2</v>
      </c>
      <c r="T570">
        <v>1.1309784364432741E-2</v>
      </c>
      <c r="U570">
        <v>5.3455585176520534E-3</v>
      </c>
      <c r="V570">
        <v>8.2094070631184268E-5</v>
      </c>
      <c r="W570">
        <v>2.8026533880599639E-3</v>
      </c>
      <c r="X570">
        <v>7.3890410958904109</v>
      </c>
      <c r="Y570">
        <v>1.82</v>
      </c>
      <c r="Z570" t="s">
        <v>292</v>
      </c>
    </row>
    <row r="571" spans="1:26">
      <c r="A571" t="s">
        <v>1123</v>
      </c>
      <c r="B571" t="s">
        <v>1122</v>
      </c>
      <c r="D571">
        <v>0.02</v>
      </c>
      <c r="G571">
        <v>1.07</v>
      </c>
      <c r="H571">
        <v>1.08</v>
      </c>
      <c r="J571">
        <v>1437</v>
      </c>
      <c r="K571">
        <v>13</v>
      </c>
      <c r="L571">
        <v>0.73499999999999999</v>
      </c>
      <c r="M571">
        <v>3.0000000000000001E-3</v>
      </c>
      <c r="P571">
        <v>0</v>
      </c>
      <c r="R571">
        <v>0</v>
      </c>
      <c r="T571">
        <v>0</v>
      </c>
      <c r="U571">
        <v>0</v>
      </c>
      <c r="V571">
        <v>0</v>
      </c>
    </row>
    <row r="572" spans="1:26">
      <c r="A572" t="s">
        <v>1125</v>
      </c>
      <c r="B572" t="s">
        <v>1124</v>
      </c>
      <c r="C572">
        <v>0.21</v>
      </c>
      <c r="D572">
        <v>0.23</v>
      </c>
      <c r="E572">
        <v>0.02</v>
      </c>
      <c r="F572">
        <v>1.19</v>
      </c>
      <c r="G572">
        <v>1.21</v>
      </c>
      <c r="H572">
        <v>1.1599999999999999</v>
      </c>
      <c r="I572">
        <v>0.11</v>
      </c>
      <c r="J572">
        <v>119.6</v>
      </c>
      <c r="K572">
        <v>0.4</v>
      </c>
      <c r="L572">
        <v>0.35</v>
      </c>
      <c r="M572">
        <v>0.03</v>
      </c>
      <c r="P572">
        <v>0.50279363347681161</v>
      </c>
      <c r="Q572">
        <v>1.126967538442869E-2</v>
      </c>
      <c r="R572">
        <v>0</v>
      </c>
      <c r="S572">
        <v>7.9719456481860337E-2</v>
      </c>
      <c r="T572">
        <v>7.9719456481860337E-2</v>
      </c>
      <c r="U572">
        <v>0</v>
      </c>
      <c r="V572">
        <v>0</v>
      </c>
      <c r="W572">
        <v>0</v>
      </c>
      <c r="X572">
        <v>2.0465753424657529</v>
      </c>
      <c r="Y572">
        <v>10</v>
      </c>
      <c r="Z572" t="s">
        <v>292</v>
      </c>
    </row>
    <row r="573" spans="1:26">
      <c r="A573" t="s">
        <v>1125</v>
      </c>
      <c r="B573" t="s">
        <v>1126</v>
      </c>
      <c r="C573">
        <v>0.21</v>
      </c>
      <c r="D573">
        <v>0.23</v>
      </c>
      <c r="E573">
        <v>0.02</v>
      </c>
      <c r="F573">
        <v>1.19</v>
      </c>
      <c r="G573">
        <v>1.21</v>
      </c>
      <c r="H573">
        <v>1.1599999999999999</v>
      </c>
      <c r="I573">
        <v>0.11</v>
      </c>
      <c r="J573">
        <v>59.9</v>
      </c>
      <c r="K573">
        <v>0.2</v>
      </c>
      <c r="L573">
        <v>0.05</v>
      </c>
      <c r="M573">
        <v>0.1</v>
      </c>
      <c r="P573">
        <v>0.3176422710352948</v>
      </c>
      <c r="Q573">
        <v>7.1530643167438974E-3</v>
      </c>
      <c r="R573">
        <v>0</v>
      </c>
      <c r="S573">
        <v>6.4758201360376163E-4</v>
      </c>
      <c r="T573">
        <v>6.4758201360376163E-4</v>
      </c>
      <c r="U573">
        <v>0</v>
      </c>
      <c r="V573">
        <v>0</v>
      </c>
      <c r="W573">
        <v>0</v>
      </c>
      <c r="Z573" t="s">
        <v>292</v>
      </c>
    </row>
    <row r="574" spans="1:26">
      <c r="A574" t="s">
        <v>1128</v>
      </c>
      <c r="B574" t="s">
        <v>1127</v>
      </c>
      <c r="D574">
        <v>0.02</v>
      </c>
      <c r="G574">
        <v>0.82</v>
      </c>
      <c r="H574">
        <v>0.81</v>
      </c>
      <c r="J574">
        <v>52.865699999999997</v>
      </c>
      <c r="K574">
        <v>1E-4</v>
      </c>
      <c r="L574">
        <v>0.67800000000000005</v>
      </c>
      <c r="M574">
        <v>2.9999999999999997E-4</v>
      </c>
      <c r="P574">
        <v>0</v>
      </c>
      <c r="R574">
        <v>0</v>
      </c>
      <c r="T574">
        <v>0</v>
      </c>
      <c r="U574">
        <v>0</v>
      </c>
      <c r="V574">
        <v>0</v>
      </c>
    </row>
    <row r="575" spans="1:26">
      <c r="A575" t="s">
        <v>1130</v>
      </c>
      <c r="B575" t="s">
        <v>1129</v>
      </c>
      <c r="C575">
        <v>0.02</v>
      </c>
      <c r="E575">
        <v>0.03</v>
      </c>
      <c r="F575">
        <v>1.5</v>
      </c>
      <c r="I575">
        <v>0.15</v>
      </c>
      <c r="J575">
        <v>675</v>
      </c>
      <c r="K575">
        <v>17</v>
      </c>
      <c r="L575">
        <v>0.12</v>
      </c>
      <c r="M575">
        <v>0.08</v>
      </c>
      <c r="N575">
        <v>31.6</v>
      </c>
      <c r="O575">
        <v>1.2</v>
      </c>
      <c r="P575">
        <v>1.58044759495922</v>
      </c>
      <c r="Q575">
        <v>4.1288574056988013E-2</v>
      </c>
      <c r="R575">
        <v>1.5796820569450549</v>
      </c>
      <c r="S575">
        <v>0.1018397900728006</v>
      </c>
      <c r="T575">
        <v>5.9987926213103379E-2</v>
      </c>
      <c r="U575">
        <v>9.4818850957086173E-4</v>
      </c>
      <c r="V575">
        <v>1.642935056625124E-3</v>
      </c>
      <c r="W575">
        <v>8.2275107132554981E-2</v>
      </c>
      <c r="X575">
        <v>9.7917808219178077</v>
      </c>
      <c r="Y575">
        <v>6.08</v>
      </c>
      <c r="Z575" t="s">
        <v>25</v>
      </c>
    </row>
    <row r="576" spans="1:26">
      <c r="A576" t="s">
        <v>1130</v>
      </c>
      <c r="B576" t="s">
        <v>1131</v>
      </c>
      <c r="C576">
        <v>0.02</v>
      </c>
      <c r="E576">
        <v>0.03</v>
      </c>
      <c r="F576">
        <v>1.5</v>
      </c>
      <c r="I576">
        <v>0.15</v>
      </c>
      <c r="J576">
        <v>886</v>
      </c>
      <c r="K576">
        <v>8</v>
      </c>
      <c r="L576">
        <v>0.15</v>
      </c>
      <c r="M576">
        <v>0.06</v>
      </c>
      <c r="N576">
        <v>18.8</v>
      </c>
      <c r="O576">
        <v>1.3</v>
      </c>
      <c r="P576">
        <v>1.9610886590325021</v>
      </c>
      <c r="Q576">
        <v>5.2416622046189333E-2</v>
      </c>
      <c r="R576">
        <v>1.0352477022494719</v>
      </c>
      <c r="S576">
        <v>9.0179996456160233E-2</v>
      </c>
      <c r="T576">
        <v>7.1586277283208197E-2</v>
      </c>
      <c r="U576">
        <v>9.5316923992278778E-3</v>
      </c>
      <c r="V576">
        <v>3.1158696832188811E-3</v>
      </c>
      <c r="W576">
        <v>5.39191511588267E-2</v>
      </c>
      <c r="X576">
        <v>3.054794520547945</v>
      </c>
      <c r="Y576">
        <v>7.18</v>
      </c>
      <c r="Z576" t="s">
        <v>25</v>
      </c>
    </row>
    <row r="577" spans="1:26">
      <c r="A577" t="s">
        <v>1133</v>
      </c>
      <c r="B577" t="s">
        <v>1132</v>
      </c>
      <c r="J577">
        <v>1688.6</v>
      </c>
      <c r="K577">
        <v>1.1000000000000001</v>
      </c>
      <c r="L577">
        <v>0.47499999999999998</v>
      </c>
      <c r="M577">
        <v>2E-3</v>
      </c>
      <c r="P577">
        <v>0</v>
      </c>
      <c r="R577">
        <v>0</v>
      </c>
      <c r="T577">
        <v>0</v>
      </c>
      <c r="U577">
        <v>0</v>
      </c>
      <c r="V577">
        <v>0</v>
      </c>
      <c r="X577">
        <v>9.0986301369863014</v>
      </c>
      <c r="Y577">
        <v>7.77</v>
      </c>
    </row>
    <row r="578" spans="1:26">
      <c r="A578" t="s">
        <v>1135</v>
      </c>
      <c r="B578" t="s">
        <v>1134</v>
      </c>
      <c r="C578">
        <v>-0.35</v>
      </c>
      <c r="E578">
        <v>0.03</v>
      </c>
      <c r="F578">
        <v>1.84</v>
      </c>
      <c r="I578">
        <v>0.18</v>
      </c>
      <c r="J578">
        <v>139.35</v>
      </c>
      <c r="K578">
        <v>0.22</v>
      </c>
      <c r="L578">
        <v>7.5999999999999998E-2</v>
      </c>
      <c r="M578">
        <v>4.65E-2</v>
      </c>
      <c r="N578">
        <v>225.8</v>
      </c>
      <c r="O578">
        <v>4.25</v>
      </c>
      <c r="P578">
        <v>0.64488461097989425</v>
      </c>
      <c r="Q578">
        <v>2.1039797026392311E-2</v>
      </c>
      <c r="R578">
        <v>8.6216506477577433</v>
      </c>
      <c r="S578">
        <v>0.58603230544688367</v>
      </c>
      <c r="T578">
        <v>0.16227641830367759</v>
      </c>
      <c r="U578">
        <v>3.031639818045136E-2</v>
      </c>
      <c r="V578">
        <v>4.5371681437787444E-3</v>
      </c>
      <c r="W578">
        <v>0.56228156398420071</v>
      </c>
      <c r="X578">
        <v>8.8356164383561637</v>
      </c>
      <c r="Y578">
        <v>69.5</v>
      </c>
      <c r="Z578" t="s">
        <v>137</v>
      </c>
    </row>
    <row r="579" spans="1:26">
      <c r="A579" t="s">
        <v>1137</v>
      </c>
      <c r="B579" t="s">
        <v>1136</v>
      </c>
      <c r="C579">
        <v>0.12</v>
      </c>
      <c r="E579">
        <v>0.03</v>
      </c>
      <c r="F579">
        <v>1.52</v>
      </c>
      <c r="I579">
        <v>0.21</v>
      </c>
      <c r="J579">
        <v>792.6</v>
      </c>
      <c r="K579">
        <v>7.7</v>
      </c>
      <c r="L579">
        <v>0.19</v>
      </c>
      <c r="M579">
        <v>6.0999999999999999E-2</v>
      </c>
      <c r="N579">
        <v>23.5</v>
      </c>
      <c r="O579">
        <v>1.6</v>
      </c>
      <c r="P579">
        <v>1.9895107619785559</v>
      </c>
      <c r="Q579">
        <v>3.4282283277657137E-2</v>
      </c>
      <c r="R579">
        <v>1.478392253969625</v>
      </c>
      <c r="S579">
        <v>0.1126934759309082</v>
      </c>
      <c r="T579">
        <v>0.1006564938872936</v>
      </c>
      <c r="U579">
        <v>1.777629030346297E-2</v>
      </c>
      <c r="V579">
        <v>4.7874591452460738E-3</v>
      </c>
      <c r="W579">
        <v>4.7214123879269473E-2</v>
      </c>
      <c r="X579">
        <v>8.742465753424657</v>
      </c>
      <c r="Y579">
        <v>6.3</v>
      </c>
      <c r="Z579" t="s">
        <v>25</v>
      </c>
    </row>
    <row r="580" spans="1:26">
      <c r="A580" t="s">
        <v>1139</v>
      </c>
      <c r="B580" t="s">
        <v>1138</v>
      </c>
      <c r="C580">
        <v>-0.2</v>
      </c>
      <c r="D580">
        <v>-0.28999999999999998</v>
      </c>
      <c r="E580">
        <v>0.05</v>
      </c>
      <c r="F580">
        <v>0.94</v>
      </c>
      <c r="G580">
        <v>1.04</v>
      </c>
      <c r="H580">
        <v>1.03</v>
      </c>
      <c r="I580">
        <v>7.0000000000000007E-2</v>
      </c>
      <c r="J580">
        <v>492.3</v>
      </c>
      <c r="K580">
        <v>2.2999999999999998</v>
      </c>
      <c r="L580">
        <v>9.6000000000000002E-2</v>
      </c>
      <c r="M580">
        <v>6.7000000000000004E-2</v>
      </c>
      <c r="N580">
        <v>8.7899999999999991</v>
      </c>
      <c r="O580">
        <v>0.45</v>
      </c>
      <c r="P580">
        <v>1.2601498998924969</v>
      </c>
      <c r="Q580">
        <v>3.0800189483888719E-2</v>
      </c>
      <c r="R580">
        <v>0.36212645955245187</v>
      </c>
      <c r="S580">
        <v>2.5647733885819389E-2</v>
      </c>
      <c r="T580">
        <v>1.8538897246712559E-2</v>
      </c>
      <c r="U580">
        <v>2.350862940702888E-3</v>
      </c>
      <c r="V580">
        <v>5.6394532938630875E-4</v>
      </c>
      <c r="W580">
        <v>1.755764652375524E-2</v>
      </c>
      <c r="Z580" t="s">
        <v>320</v>
      </c>
    </row>
    <row r="581" spans="1:26">
      <c r="A581" t="s">
        <v>1141</v>
      </c>
      <c r="B581" t="s">
        <v>1140</v>
      </c>
      <c r="D581">
        <v>0.01</v>
      </c>
      <c r="G581">
        <v>1.37</v>
      </c>
      <c r="H581">
        <v>1.36</v>
      </c>
      <c r="J581">
        <v>2499</v>
      </c>
      <c r="K581">
        <v>5.6</v>
      </c>
      <c r="L581">
        <v>0.106</v>
      </c>
      <c r="M581">
        <v>6.0000000000000001E-3</v>
      </c>
      <c r="P581">
        <v>0</v>
      </c>
      <c r="R581">
        <v>0</v>
      </c>
      <c r="T581">
        <v>0</v>
      </c>
      <c r="U581">
        <v>0</v>
      </c>
      <c r="V581">
        <v>0</v>
      </c>
    </row>
    <row r="582" spans="1:26">
      <c r="A582" t="s">
        <v>1143</v>
      </c>
      <c r="B582" t="s">
        <v>1142</v>
      </c>
      <c r="C582">
        <v>-0.38</v>
      </c>
      <c r="E582">
        <v>0.04</v>
      </c>
      <c r="F582">
        <v>2.11</v>
      </c>
      <c r="I582">
        <v>0.23</v>
      </c>
      <c r="J582">
        <v>177.11</v>
      </c>
      <c r="K582">
        <v>0.31</v>
      </c>
      <c r="L582">
        <v>6.6000000000000003E-2</v>
      </c>
      <c r="M582">
        <v>0.02</v>
      </c>
      <c r="N582">
        <v>178.5</v>
      </c>
      <c r="O582">
        <v>4.0999999999999996</v>
      </c>
      <c r="P582">
        <v>0.63549037671141062</v>
      </c>
      <c r="Q582">
        <v>3.6932450672094337E-2</v>
      </c>
      <c r="R582">
        <v>5.2111364271679994</v>
      </c>
      <c r="S582">
        <v>0.61734617927195312</v>
      </c>
      <c r="T582">
        <v>0.1196955705960156</v>
      </c>
      <c r="U582">
        <v>7.5996742733827893E-3</v>
      </c>
      <c r="V582">
        <v>3.1384707370066809E-3</v>
      </c>
      <c r="W582">
        <v>0.60557548694918628</v>
      </c>
      <c r="X582">
        <v>3.8136986301369862</v>
      </c>
      <c r="Y582">
        <v>28.4</v>
      </c>
      <c r="Z582" t="s">
        <v>25</v>
      </c>
    </row>
    <row r="583" spans="1:26">
      <c r="A583" t="s">
        <v>1145</v>
      </c>
      <c r="B583" t="s">
        <v>1144</v>
      </c>
      <c r="C583">
        <v>0.12</v>
      </c>
      <c r="E583">
        <v>0.04</v>
      </c>
      <c r="F583">
        <v>2.33</v>
      </c>
      <c r="I583">
        <v>0.45</v>
      </c>
      <c r="J583">
        <v>299.36</v>
      </c>
      <c r="K583">
        <v>0.28499999999999998</v>
      </c>
      <c r="L583">
        <v>0.05</v>
      </c>
      <c r="M583">
        <v>2.5000000000000001E-2</v>
      </c>
      <c r="N583">
        <v>136.9</v>
      </c>
      <c r="O583">
        <v>4.1999999999999993</v>
      </c>
      <c r="P583">
        <v>1.107603689183861</v>
      </c>
      <c r="Q583">
        <v>5.3008636361776107E-2</v>
      </c>
      <c r="R583">
        <v>7.1895585672098674</v>
      </c>
      <c r="S583">
        <v>0.7226565288046769</v>
      </c>
      <c r="T583">
        <v>0.22057082529058761</v>
      </c>
      <c r="U583">
        <v>9.0094718887341694E-3</v>
      </c>
      <c r="V583">
        <v>2.2415334923601049E-3</v>
      </c>
      <c r="W583">
        <v>0.68810956583856808</v>
      </c>
      <c r="Z583" t="s">
        <v>25</v>
      </c>
    </row>
    <row r="584" spans="1:26">
      <c r="A584" t="s">
        <v>1147</v>
      </c>
      <c r="B584" t="s">
        <v>1146</v>
      </c>
      <c r="C584">
        <v>-0.09</v>
      </c>
      <c r="D584">
        <v>-0.09</v>
      </c>
      <c r="E584">
        <v>0.02</v>
      </c>
      <c r="F584">
        <v>1.34</v>
      </c>
      <c r="G584">
        <v>1.53</v>
      </c>
      <c r="H584">
        <v>1.44</v>
      </c>
      <c r="I584">
        <v>0.09</v>
      </c>
      <c r="J584">
        <v>201.83</v>
      </c>
      <c r="K584">
        <v>0.14000000000000001</v>
      </c>
      <c r="L584">
        <v>0.27800000000000002</v>
      </c>
      <c r="M584">
        <v>6.0000000000000001E-3</v>
      </c>
      <c r="N584">
        <v>29.3</v>
      </c>
      <c r="O584">
        <v>1.4</v>
      </c>
      <c r="P584">
        <v>0.74326759092607386</v>
      </c>
      <c r="Q584">
        <v>1.6582958972205009E-2</v>
      </c>
      <c r="R584">
        <v>0.9904961228863437</v>
      </c>
      <c r="S584">
        <v>6.5270987677553419E-2</v>
      </c>
      <c r="T584">
        <v>4.7327459796617108E-2</v>
      </c>
      <c r="U584">
        <v>9.0279594533911548E-3</v>
      </c>
      <c r="V584">
        <v>9.8409947629045564E-4</v>
      </c>
      <c r="W584">
        <v>4.4022049906059707E-2</v>
      </c>
      <c r="X584">
        <v>2.3561643835616439</v>
      </c>
      <c r="Y584">
        <v>4.4000000000000004</v>
      </c>
      <c r="Z584" t="s">
        <v>115</v>
      </c>
    </row>
    <row r="585" spans="1:26">
      <c r="A585" t="s">
        <v>1147</v>
      </c>
      <c r="B585" t="s">
        <v>1148</v>
      </c>
      <c r="C585">
        <v>-0.09</v>
      </c>
      <c r="D585">
        <v>-0.09</v>
      </c>
      <c r="E585">
        <v>0.02</v>
      </c>
      <c r="F585">
        <v>1.34</v>
      </c>
      <c r="G585">
        <v>1.53</v>
      </c>
      <c r="H585">
        <v>1.44</v>
      </c>
      <c r="I585">
        <v>0.09</v>
      </c>
      <c r="J585">
        <v>607.05999999999995</v>
      </c>
      <c r="K585">
        <v>2.1</v>
      </c>
      <c r="L585">
        <v>3.7999999999999999E-2</v>
      </c>
      <c r="M585">
        <v>8.0000000000000002E-3</v>
      </c>
      <c r="N585">
        <v>46.4</v>
      </c>
      <c r="O585">
        <v>1.7</v>
      </c>
      <c r="P585">
        <v>1.54622956230835</v>
      </c>
      <c r="Q585">
        <v>3.7637496730625219E-2</v>
      </c>
      <c r="R585">
        <v>2.356185172875628</v>
      </c>
      <c r="S585">
        <v>0.13622085912942461</v>
      </c>
      <c r="T585">
        <v>8.6325749868288115E-2</v>
      </c>
      <c r="U585">
        <v>9.4285120963410497E-4</v>
      </c>
      <c r="V585">
        <v>1.170290648779285E-2</v>
      </c>
      <c r="W585">
        <v>0.1047193410166946</v>
      </c>
      <c r="X585">
        <v>2.3561643835616439</v>
      </c>
      <c r="Y585">
        <v>4.4000000000000004</v>
      </c>
      <c r="Z585" t="s">
        <v>115</v>
      </c>
    </row>
    <row r="586" spans="1:26">
      <c r="A586" t="s">
        <v>1150</v>
      </c>
      <c r="B586" t="s">
        <v>1149</v>
      </c>
      <c r="C586">
        <v>0.09</v>
      </c>
      <c r="E586">
        <v>0.04</v>
      </c>
      <c r="F586">
        <v>1.95</v>
      </c>
      <c r="I586">
        <v>0.24</v>
      </c>
      <c r="J586">
        <v>589.64</v>
      </c>
      <c r="K586">
        <v>0.81</v>
      </c>
      <c r="L586">
        <v>0.02</v>
      </c>
      <c r="M586">
        <v>0.03</v>
      </c>
      <c r="N586">
        <v>46</v>
      </c>
      <c r="O586">
        <v>1.6</v>
      </c>
      <c r="P586">
        <v>1.757453455406589</v>
      </c>
      <c r="Q586">
        <v>2.5398933638978941E-2</v>
      </c>
      <c r="R586">
        <v>2.7551484749220672</v>
      </c>
      <c r="S586">
        <v>0.13371594494289071</v>
      </c>
      <c r="T586">
        <v>0.1075179892652514</v>
      </c>
      <c r="U586">
        <v>1.3781254876560961E-3</v>
      </c>
      <c r="V586">
        <v>1.261600426723009E-3</v>
      </c>
      <c r="W586">
        <v>7.947543677659806E-2</v>
      </c>
      <c r="Z586" t="s">
        <v>25</v>
      </c>
    </row>
    <row r="587" spans="1:26">
      <c r="A587" t="s">
        <v>1152</v>
      </c>
      <c r="B587" t="s">
        <v>1151</v>
      </c>
      <c r="C587">
        <v>0.13</v>
      </c>
      <c r="E587">
        <v>0.05</v>
      </c>
      <c r="F587">
        <v>0.78</v>
      </c>
      <c r="I587">
        <v>0.06</v>
      </c>
      <c r="J587">
        <v>2.8174700000000001</v>
      </c>
      <c r="K587">
        <v>3.8224699999999989E-4</v>
      </c>
      <c r="L587">
        <v>1.77E-2</v>
      </c>
      <c r="M587">
        <v>1.9E-2</v>
      </c>
      <c r="N587">
        <v>63.19</v>
      </c>
      <c r="O587">
        <v>1.82</v>
      </c>
      <c r="P587">
        <v>3.5804204223122617E-2</v>
      </c>
      <c r="Q587">
        <v>1.2399725864630699E-3</v>
      </c>
      <c r="R587">
        <v>0.37467455065161581</v>
      </c>
      <c r="S587">
        <v>2.7680957888976621E-2</v>
      </c>
      <c r="T587">
        <v>9.6309862685023534E-3</v>
      </c>
      <c r="U587">
        <v>0</v>
      </c>
      <c r="V587">
        <v>3.1466087703779841E-6</v>
      </c>
      <c r="W587">
        <v>2.5951484027817551E-2</v>
      </c>
      <c r="X587">
        <v>6.0684931506849313</v>
      </c>
      <c r="Y587">
        <v>6.84</v>
      </c>
      <c r="Z587" t="s">
        <v>100</v>
      </c>
    </row>
    <row r="588" spans="1:26">
      <c r="A588" t="s">
        <v>1154</v>
      </c>
      <c r="B588" t="s">
        <v>1153</v>
      </c>
      <c r="C588">
        <v>-0.16</v>
      </c>
      <c r="D588">
        <v>-0.15</v>
      </c>
      <c r="E588">
        <v>0.01</v>
      </c>
      <c r="F588">
        <v>0.85</v>
      </c>
      <c r="G588">
        <v>0.91</v>
      </c>
      <c r="H588">
        <v>0.9</v>
      </c>
      <c r="I588">
        <v>0.05</v>
      </c>
      <c r="J588">
        <v>358</v>
      </c>
      <c r="K588">
        <v>1</v>
      </c>
      <c r="L588">
        <v>0.24</v>
      </c>
      <c r="M588">
        <v>4.2999999999999997E-2</v>
      </c>
      <c r="N588">
        <v>20.9</v>
      </c>
      <c r="O588">
        <v>1.3</v>
      </c>
      <c r="P588">
        <v>0.93511799983859523</v>
      </c>
      <c r="Q588">
        <v>2.2071578029335358E-2</v>
      </c>
      <c r="R588">
        <v>0.6358886013423688</v>
      </c>
      <c r="S588">
        <v>5.0087190058437647E-2</v>
      </c>
      <c r="T588">
        <v>3.9552879509333949E-2</v>
      </c>
      <c r="U588">
        <v>6.9634660079087923E-3</v>
      </c>
      <c r="V588">
        <v>5.920750478048128E-4</v>
      </c>
      <c r="W588">
        <v>2.9924169474935002E-2</v>
      </c>
      <c r="X588">
        <v>10.77</v>
      </c>
      <c r="Y588">
        <v>3.41</v>
      </c>
      <c r="Z588" t="s">
        <v>292</v>
      </c>
    </row>
    <row r="589" spans="1:26">
      <c r="A589" t="s">
        <v>1156</v>
      </c>
      <c r="B589" t="s">
        <v>1155</v>
      </c>
      <c r="C589">
        <v>-0.53</v>
      </c>
      <c r="D589">
        <v>-0.51</v>
      </c>
      <c r="E589">
        <v>0.04</v>
      </c>
      <c r="F589">
        <v>0.88</v>
      </c>
      <c r="G589">
        <v>0.91</v>
      </c>
      <c r="H589">
        <v>0.92</v>
      </c>
      <c r="I589">
        <v>0.06</v>
      </c>
      <c r="J589">
        <v>21.998000000000001</v>
      </c>
      <c r="K589">
        <v>8.9999999999999998E-4</v>
      </c>
      <c r="L589">
        <v>0.17</v>
      </c>
      <c r="M589">
        <v>0.03</v>
      </c>
      <c r="N589">
        <v>34.200000000000003</v>
      </c>
      <c r="O589">
        <v>1.1000000000000001</v>
      </c>
      <c r="P589">
        <v>0.14503961480566571</v>
      </c>
      <c r="Q589">
        <v>4.0290724049633821E-3</v>
      </c>
      <c r="R589">
        <v>0.41353806285103212</v>
      </c>
      <c r="S589">
        <v>2.663559417838884E-2</v>
      </c>
      <c r="T589">
        <v>1.330093184608583E-2</v>
      </c>
      <c r="U589">
        <v>2.171809412563344E-3</v>
      </c>
      <c r="V589">
        <v>5.6396683559859073E-5</v>
      </c>
      <c r="W589">
        <v>2.297433682505734E-2</v>
      </c>
      <c r="X589">
        <v>4.1123287671232873</v>
      </c>
      <c r="Y589">
        <v>10.6</v>
      </c>
      <c r="Z589" t="s">
        <v>1525</v>
      </c>
    </row>
    <row r="590" spans="1:26">
      <c r="A590" t="s">
        <v>1158</v>
      </c>
      <c r="B590" t="s">
        <v>1157</v>
      </c>
      <c r="C590">
        <v>-0.17</v>
      </c>
      <c r="D590">
        <v>-0.18</v>
      </c>
      <c r="E590">
        <v>0.01</v>
      </c>
      <c r="F590">
        <v>0.89</v>
      </c>
      <c r="G590">
        <v>0.96</v>
      </c>
      <c r="H590">
        <v>0.94</v>
      </c>
      <c r="I590">
        <v>0.06</v>
      </c>
      <c r="J590">
        <v>572.4</v>
      </c>
      <c r="K590">
        <v>0.21</v>
      </c>
      <c r="L590">
        <v>0.41</v>
      </c>
      <c r="M590">
        <v>0.06</v>
      </c>
      <c r="P590">
        <v>1.354107621167193</v>
      </c>
      <c r="Q590">
        <v>3.5055182794271472E-2</v>
      </c>
      <c r="R590">
        <v>0</v>
      </c>
      <c r="S590">
        <v>3.8500876675010003E-2</v>
      </c>
      <c r="T590">
        <v>3.8500876675010003E-2</v>
      </c>
      <c r="U590">
        <v>0</v>
      </c>
      <c r="V590">
        <v>0</v>
      </c>
      <c r="W590">
        <v>0</v>
      </c>
      <c r="X590">
        <v>4</v>
      </c>
      <c r="Y590">
        <v>6.8</v>
      </c>
      <c r="Z590" t="s">
        <v>292</v>
      </c>
    </row>
    <row r="591" spans="1:26">
      <c r="A591" t="s">
        <v>1158</v>
      </c>
      <c r="B591" t="s">
        <v>1159</v>
      </c>
      <c r="C591">
        <v>-0.17</v>
      </c>
      <c r="D591">
        <v>-0.18</v>
      </c>
      <c r="E591">
        <v>0.01</v>
      </c>
      <c r="F591">
        <v>0.89</v>
      </c>
      <c r="G591">
        <v>0.96</v>
      </c>
      <c r="H591">
        <v>0.94</v>
      </c>
      <c r="I591">
        <v>0.06</v>
      </c>
      <c r="J591">
        <v>152.6</v>
      </c>
      <c r="K591">
        <v>0.6</v>
      </c>
      <c r="L591">
        <v>0.02</v>
      </c>
      <c r="M591">
        <v>0.1</v>
      </c>
      <c r="P591">
        <v>0.53579912926154227</v>
      </c>
      <c r="Q591">
        <v>1.2257976163305311E-2</v>
      </c>
      <c r="R591">
        <v>0</v>
      </c>
      <c r="S591">
        <v>7.2402099559671479E-4</v>
      </c>
      <c r="T591">
        <v>7.2402099559671479E-4</v>
      </c>
      <c r="U591">
        <v>0</v>
      </c>
      <c r="V591">
        <v>0</v>
      </c>
      <c r="W591">
        <v>0</v>
      </c>
      <c r="Z591" t="s">
        <v>292</v>
      </c>
    </row>
    <row r="592" spans="1:26">
      <c r="A592" t="s">
        <v>1161</v>
      </c>
      <c r="B592" t="s">
        <v>1160</v>
      </c>
      <c r="D592">
        <v>-0.03</v>
      </c>
      <c r="G592">
        <v>0.84</v>
      </c>
      <c r="H592">
        <v>0.83</v>
      </c>
      <c r="J592">
        <v>3138</v>
      </c>
      <c r="K592">
        <v>342</v>
      </c>
      <c r="L592">
        <v>0.32</v>
      </c>
      <c r="M592">
        <v>0.02</v>
      </c>
      <c r="P592">
        <v>0</v>
      </c>
      <c r="R592">
        <v>0</v>
      </c>
      <c r="T592">
        <v>0</v>
      </c>
      <c r="U592">
        <v>0</v>
      </c>
      <c r="V592">
        <v>0</v>
      </c>
    </row>
    <row r="593" spans="1:26">
      <c r="A593" t="s">
        <v>1163</v>
      </c>
      <c r="B593" t="s">
        <v>1162</v>
      </c>
      <c r="C593">
        <v>-0.42</v>
      </c>
      <c r="E593">
        <v>0.03</v>
      </c>
      <c r="F593">
        <v>3.05</v>
      </c>
      <c r="I593">
        <v>0.42</v>
      </c>
      <c r="J593">
        <v>480.5</v>
      </c>
      <c r="K593">
        <v>0.5</v>
      </c>
      <c r="L593">
        <v>7.0000000000000007E-2</v>
      </c>
      <c r="M593">
        <v>0.03</v>
      </c>
      <c r="N593">
        <v>146.19999999999999</v>
      </c>
      <c r="O593">
        <v>2.7</v>
      </c>
      <c r="P593">
        <v>1.201158590654924</v>
      </c>
      <c r="Q593">
        <v>2.4037618907087131E-2</v>
      </c>
      <c r="R593">
        <v>5.6189524333413674</v>
      </c>
      <c r="S593">
        <v>0.24784838154060079</v>
      </c>
      <c r="T593">
        <v>0.1037699833790813</v>
      </c>
      <c r="U593">
        <v>1.1857903838827131E-2</v>
      </c>
      <c r="V593">
        <v>1.9489949473955491E-3</v>
      </c>
      <c r="W593">
        <v>0.22475809733365459</v>
      </c>
      <c r="X593">
        <v>7.1369863013698627</v>
      </c>
      <c r="Y593">
        <v>38.799999999999997</v>
      </c>
      <c r="Z593" t="s">
        <v>25</v>
      </c>
    </row>
    <row r="594" spans="1:26">
      <c r="A594" t="s">
        <v>1165</v>
      </c>
      <c r="B594" t="s">
        <v>1164</v>
      </c>
      <c r="C594">
        <v>0.25</v>
      </c>
      <c r="D594">
        <v>0.28000000000000003</v>
      </c>
      <c r="E594">
        <v>0.02</v>
      </c>
      <c r="F594">
        <v>1.07</v>
      </c>
      <c r="G594">
        <v>1.04</v>
      </c>
      <c r="H594">
        <v>1.01</v>
      </c>
      <c r="I594">
        <v>0.09</v>
      </c>
      <c r="J594">
        <v>1973</v>
      </c>
      <c r="K594">
        <v>31</v>
      </c>
      <c r="L594">
        <v>0.46500000000000002</v>
      </c>
      <c r="M594">
        <v>0.03</v>
      </c>
      <c r="N594">
        <v>48.3</v>
      </c>
      <c r="O594">
        <v>2.7</v>
      </c>
      <c r="P594">
        <v>3.1404467629750838</v>
      </c>
      <c r="Q594">
        <v>8.5579714543454935E-2</v>
      </c>
      <c r="R594">
        <v>2.742621830783238</v>
      </c>
      <c r="S594">
        <v>0.2124539150147968</v>
      </c>
      <c r="T594">
        <v>0.1533142638326033</v>
      </c>
      <c r="U594">
        <v>4.8814486988518598E-2</v>
      </c>
      <c r="V594">
        <v>1.4364128527501329E-2</v>
      </c>
      <c r="W594">
        <v>0.13799355123437679</v>
      </c>
      <c r="X594">
        <v>5.0999999999999996</v>
      </c>
      <c r="Y594">
        <v>2.9</v>
      </c>
      <c r="Z594" t="s">
        <v>292</v>
      </c>
    </row>
    <row r="595" spans="1:26">
      <c r="A595" t="s">
        <v>1167</v>
      </c>
      <c r="B595" t="s">
        <v>1166</v>
      </c>
      <c r="D595">
        <v>-0.34</v>
      </c>
      <c r="G595">
        <v>0.98</v>
      </c>
      <c r="H595">
        <v>0.99</v>
      </c>
      <c r="J595">
        <v>1718</v>
      </c>
      <c r="K595">
        <v>11</v>
      </c>
      <c r="L595">
        <v>0.28899999999999998</v>
      </c>
      <c r="M595">
        <v>2E-3</v>
      </c>
      <c r="P595">
        <v>0</v>
      </c>
      <c r="R595">
        <v>0</v>
      </c>
      <c r="T595">
        <v>0</v>
      </c>
      <c r="U595">
        <v>0</v>
      </c>
      <c r="V595">
        <v>0</v>
      </c>
      <c r="X595">
        <v>4.3205479452054796</v>
      </c>
    </row>
    <row r="596" spans="1:26">
      <c r="A596" t="s">
        <v>1169</v>
      </c>
      <c r="B596" t="s">
        <v>1168</v>
      </c>
      <c r="C596">
        <v>0.25</v>
      </c>
      <c r="D596">
        <v>0.1</v>
      </c>
      <c r="E596">
        <v>0.04</v>
      </c>
      <c r="F596">
        <v>1.37</v>
      </c>
      <c r="G596">
        <v>1.3</v>
      </c>
      <c r="H596">
        <v>1.27</v>
      </c>
      <c r="I596">
        <v>0.1</v>
      </c>
      <c r="J596">
        <v>352.2</v>
      </c>
      <c r="K596">
        <v>1.7</v>
      </c>
      <c r="L596">
        <v>0.17</v>
      </c>
      <c r="M596">
        <v>7.0000000000000007E-2</v>
      </c>
      <c r="N596">
        <v>73.599999999999994</v>
      </c>
      <c r="O596">
        <v>4.1500000000000004</v>
      </c>
      <c r="P596">
        <v>1.0845207036441951</v>
      </c>
      <c r="Q596">
        <v>2.660387521023418E-2</v>
      </c>
      <c r="R596">
        <v>3.107874281716263</v>
      </c>
      <c r="S596">
        <v>0.23463812390723279</v>
      </c>
      <c r="T596">
        <v>0.1752401938739469</v>
      </c>
      <c r="U596">
        <v>3.80843414194455E-2</v>
      </c>
      <c r="V596">
        <v>4.8532960106301669E-3</v>
      </c>
      <c r="W596">
        <v>0.15123475823436799</v>
      </c>
      <c r="X596">
        <v>9.3780821917808215</v>
      </c>
      <c r="Y596">
        <v>11.8</v>
      </c>
      <c r="Z596" t="s">
        <v>618</v>
      </c>
    </row>
    <row r="597" spans="1:26">
      <c r="A597" t="s">
        <v>1169</v>
      </c>
      <c r="B597" t="s">
        <v>1170</v>
      </c>
      <c r="C597">
        <v>0.25</v>
      </c>
      <c r="D597">
        <v>0.1</v>
      </c>
      <c r="E597">
        <v>0.04</v>
      </c>
      <c r="F597">
        <v>1.37</v>
      </c>
      <c r="G597">
        <v>1.3</v>
      </c>
      <c r="H597">
        <v>1.27</v>
      </c>
      <c r="I597">
        <v>0.1</v>
      </c>
      <c r="J597">
        <v>2374</v>
      </c>
      <c r="K597">
        <v>174.5</v>
      </c>
      <c r="L597">
        <v>0.76</v>
      </c>
      <c r="M597">
        <v>0.20499999999999999</v>
      </c>
      <c r="N597">
        <v>93.3</v>
      </c>
      <c r="O597">
        <v>96.1</v>
      </c>
      <c r="P597">
        <v>3.8698912053663381</v>
      </c>
      <c r="Q597">
        <v>0.21172568561057481</v>
      </c>
      <c r="R597">
        <v>4.9082616270485486</v>
      </c>
      <c r="S597">
        <v>5.376589603002544</v>
      </c>
      <c r="T597">
        <v>5.0555620831657597</v>
      </c>
      <c r="U597">
        <v>1.810386272476713</v>
      </c>
      <c r="V597">
        <v>0.1202599907217034</v>
      </c>
      <c r="W597">
        <v>0.2388448480315595</v>
      </c>
      <c r="X597">
        <v>9.3780821917808215</v>
      </c>
      <c r="Y597">
        <v>11.8</v>
      </c>
      <c r="Z597" t="s">
        <v>618</v>
      </c>
    </row>
    <row r="598" spans="1:26">
      <c r="A598" t="s">
        <v>1172</v>
      </c>
      <c r="B598" t="s">
        <v>1171</v>
      </c>
      <c r="C598">
        <v>-7.0000000000000007E-2</v>
      </c>
      <c r="D598">
        <v>-0.11</v>
      </c>
      <c r="E598">
        <v>0.01</v>
      </c>
      <c r="F598">
        <v>0.94</v>
      </c>
      <c r="G598">
        <v>1.01</v>
      </c>
      <c r="H598">
        <v>1.01</v>
      </c>
      <c r="I598">
        <v>7.0000000000000007E-2</v>
      </c>
      <c r="J598">
        <v>2496</v>
      </c>
      <c r="K598">
        <v>176</v>
      </c>
      <c r="L598">
        <v>0.1</v>
      </c>
      <c r="M598">
        <v>0.04</v>
      </c>
      <c r="N598">
        <v>24.1</v>
      </c>
      <c r="O598">
        <v>1.5</v>
      </c>
      <c r="P598">
        <v>3.5292067043077662</v>
      </c>
      <c r="Q598">
        <v>0.18761209997120321</v>
      </c>
      <c r="R598">
        <v>1.5353647251127289</v>
      </c>
      <c r="S598">
        <v>0.12798356799723609</v>
      </c>
      <c r="T598">
        <v>9.5562119820294361E-2</v>
      </c>
      <c r="U598">
        <v>1.1631550947823709E-2</v>
      </c>
      <c r="V598">
        <v>3.6087632427863288E-2</v>
      </c>
      <c r="W598">
        <v>7.6223780679355355E-2</v>
      </c>
      <c r="X598">
        <v>5.5561643835616437</v>
      </c>
      <c r="Y598">
        <v>1.79</v>
      </c>
      <c r="Z598" t="s">
        <v>109</v>
      </c>
    </row>
    <row r="599" spans="1:26">
      <c r="A599" t="s">
        <v>1174</v>
      </c>
      <c r="B599" t="s">
        <v>1173</v>
      </c>
      <c r="C599">
        <v>0.27</v>
      </c>
      <c r="E599">
        <v>0.03</v>
      </c>
      <c r="F599">
        <v>1.1000000000000001</v>
      </c>
      <c r="I599">
        <v>0.1</v>
      </c>
      <c r="J599">
        <v>1103</v>
      </c>
      <c r="K599">
        <v>33</v>
      </c>
      <c r="L599">
        <v>0.03</v>
      </c>
      <c r="M599">
        <v>4.4999999999999998E-2</v>
      </c>
      <c r="N599">
        <v>54.7</v>
      </c>
      <c r="O599">
        <v>5.3</v>
      </c>
      <c r="P599">
        <v>2.2025057585664531</v>
      </c>
      <c r="Q599">
        <v>7.1548875730283581E-2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Z599" t="s">
        <v>1525</v>
      </c>
    </row>
    <row r="600" spans="1:26">
      <c r="A600" t="s">
        <v>1176</v>
      </c>
      <c r="B600" t="s">
        <v>1175</v>
      </c>
      <c r="C600">
        <v>0.34</v>
      </c>
      <c r="D600">
        <v>0.38</v>
      </c>
      <c r="E600">
        <v>0.05</v>
      </c>
      <c r="F600">
        <v>1.1599999999999999</v>
      </c>
      <c r="G600">
        <v>1.1399999999999999</v>
      </c>
      <c r="H600">
        <v>1.1100000000000001</v>
      </c>
      <c r="I600">
        <v>0.12</v>
      </c>
      <c r="J600">
        <v>6.2770999999999999</v>
      </c>
      <c r="K600">
        <v>2.1000000000000001E-4</v>
      </c>
      <c r="L600">
        <v>0.1249</v>
      </c>
      <c r="M600">
        <v>8.6999999999999994E-3</v>
      </c>
      <c r="N600">
        <v>184.7</v>
      </c>
      <c r="O600">
        <v>3.7</v>
      </c>
      <c r="P600">
        <v>7.0005244962947091E-2</v>
      </c>
      <c r="Q600">
        <v>1.810481146425742E-3</v>
      </c>
      <c r="R600">
        <v>1.8357833398712251</v>
      </c>
      <c r="S600">
        <v>0.1018471934885626</v>
      </c>
      <c r="T600">
        <v>3.6775302422975283E-2</v>
      </c>
      <c r="U600">
        <v>2.0264295721948039E-3</v>
      </c>
      <c r="V600">
        <v>2.0471974171391901E-5</v>
      </c>
      <c r="W600">
        <v>9.4954310682994411E-2</v>
      </c>
      <c r="Y600">
        <v>13</v>
      </c>
      <c r="Z600" t="s">
        <v>1525</v>
      </c>
    </row>
    <row r="601" spans="1:26">
      <c r="A601" t="s">
        <v>1178</v>
      </c>
      <c r="B601" t="s">
        <v>1177</v>
      </c>
      <c r="C601">
        <v>-0.06</v>
      </c>
      <c r="D601">
        <v>0.08</v>
      </c>
      <c r="E601">
        <v>0.02</v>
      </c>
      <c r="F601">
        <v>0.87</v>
      </c>
      <c r="G601">
        <v>0.94</v>
      </c>
      <c r="H601">
        <v>0.94</v>
      </c>
      <c r="I601">
        <v>0.06</v>
      </c>
      <c r="J601">
        <v>8.6669999999999998</v>
      </c>
      <c r="K601">
        <v>3.0000000000000001E-3</v>
      </c>
      <c r="L601">
        <v>0.1</v>
      </c>
      <c r="M601">
        <v>0.04</v>
      </c>
      <c r="N601">
        <v>3.51</v>
      </c>
      <c r="O601">
        <v>0.15</v>
      </c>
      <c r="P601">
        <v>7.856276593838285E-2</v>
      </c>
      <c r="Q601">
        <v>1.827131011248417E-3</v>
      </c>
      <c r="R601">
        <v>3.1912201534387501E-2</v>
      </c>
      <c r="S601">
        <v>2.019806300303858E-3</v>
      </c>
      <c r="T601">
        <v>1.3637692963413459E-3</v>
      </c>
      <c r="U601">
        <v>1.289381880177273E-4</v>
      </c>
      <c r="V601">
        <v>3.68203556833906E-6</v>
      </c>
      <c r="W601">
        <v>1.4842884434598841E-3</v>
      </c>
      <c r="X601">
        <v>2.2630136986301368</v>
      </c>
      <c r="Y601">
        <v>0.81</v>
      </c>
      <c r="Z601" t="s">
        <v>292</v>
      </c>
    </row>
    <row r="602" spans="1:26">
      <c r="A602" t="s">
        <v>1178</v>
      </c>
      <c r="B602" t="s">
        <v>1179</v>
      </c>
      <c r="C602">
        <v>-0.06</v>
      </c>
      <c r="D602">
        <v>0.08</v>
      </c>
      <c r="E602">
        <v>0.02</v>
      </c>
      <c r="F602">
        <v>0.87</v>
      </c>
      <c r="G602">
        <v>0.94</v>
      </c>
      <c r="H602">
        <v>0.94</v>
      </c>
      <c r="I602">
        <v>0.06</v>
      </c>
      <c r="J602">
        <v>31.56</v>
      </c>
      <c r="K602">
        <v>0.04</v>
      </c>
      <c r="L602">
        <v>0.13</v>
      </c>
      <c r="M602">
        <v>0.06</v>
      </c>
      <c r="N602">
        <v>2.66</v>
      </c>
      <c r="O602">
        <v>0.16</v>
      </c>
      <c r="P602">
        <v>0.18594973393782269</v>
      </c>
      <c r="Q602">
        <v>4.3272657620502036E-3</v>
      </c>
      <c r="R602">
        <v>3.7076773594962129E-2</v>
      </c>
      <c r="S602">
        <v>2.8345011456532682E-3</v>
      </c>
      <c r="T602">
        <v>2.2301818703736619E-3</v>
      </c>
      <c r="U602">
        <v>2.941703123188939E-4</v>
      </c>
      <c r="V602">
        <v>1.566403665811783E-5</v>
      </c>
      <c r="W602">
        <v>1.724501097440099E-3</v>
      </c>
      <c r="X602">
        <v>2.2630136986301368</v>
      </c>
      <c r="Y602">
        <v>0.81</v>
      </c>
      <c r="Z602" t="s">
        <v>292</v>
      </c>
    </row>
    <row r="603" spans="1:26">
      <c r="A603" t="s">
        <v>1178</v>
      </c>
      <c r="B603" t="s">
        <v>1180</v>
      </c>
      <c r="C603">
        <v>-0.06</v>
      </c>
      <c r="D603">
        <v>0.08</v>
      </c>
      <c r="E603">
        <v>0.02</v>
      </c>
      <c r="F603">
        <v>0.87</v>
      </c>
      <c r="G603">
        <v>0.94</v>
      </c>
      <c r="H603">
        <v>0.94</v>
      </c>
      <c r="I603">
        <v>0.06</v>
      </c>
      <c r="J603">
        <v>197</v>
      </c>
      <c r="K603">
        <v>3</v>
      </c>
      <c r="L603">
        <v>7.0000000000000007E-2</v>
      </c>
      <c r="M603">
        <v>7.0000000000000007E-2</v>
      </c>
      <c r="N603">
        <v>2.2000000000000002</v>
      </c>
      <c r="O603">
        <v>0.19</v>
      </c>
      <c r="P603">
        <v>0.63039833614372875</v>
      </c>
      <c r="Q603">
        <v>1.599649607435193E-2</v>
      </c>
      <c r="R603">
        <v>5.680508875208972E-2</v>
      </c>
      <c r="S603">
        <v>5.5865786031370802E-3</v>
      </c>
      <c r="T603">
        <v>4.9058940285895657E-3</v>
      </c>
      <c r="U603">
        <v>2.7971554103631762E-4</v>
      </c>
      <c r="V603">
        <v>2.8835070432532863E-4</v>
      </c>
      <c r="W603">
        <v>2.6420971512599871E-3</v>
      </c>
      <c r="X603">
        <v>2.2630136986301368</v>
      </c>
      <c r="Y603">
        <v>0.81</v>
      </c>
      <c r="Z603" t="s">
        <v>292</v>
      </c>
    </row>
    <row r="604" spans="1:26">
      <c r="A604" t="s">
        <v>1182</v>
      </c>
      <c r="B604" t="s">
        <v>1181</v>
      </c>
      <c r="C604">
        <v>0.18</v>
      </c>
      <c r="D604">
        <v>0.19</v>
      </c>
      <c r="E604">
        <v>0.01</v>
      </c>
      <c r="F604">
        <v>1</v>
      </c>
      <c r="G604">
        <v>1.02</v>
      </c>
      <c r="H604">
        <v>1</v>
      </c>
      <c r="I604">
        <v>0.08</v>
      </c>
      <c r="J604">
        <v>2231</v>
      </c>
      <c r="K604">
        <v>400</v>
      </c>
      <c r="L604">
        <v>0.1</v>
      </c>
      <c r="M604">
        <v>0.06</v>
      </c>
      <c r="N604">
        <v>30.4</v>
      </c>
      <c r="O604">
        <v>1.3</v>
      </c>
      <c r="P604">
        <v>3.178130893655315</v>
      </c>
      <c r="Q604">
        <v>8.4236241038074769E-2</v>
      </c>
      <c r="R604">
        <v>1.9040692974841229</v>
      </c>
      <c r="S604">
        <v>0.1211398164869098</v>
      </c>
      <c r="T604">
        <v>8.1424016010834183E-2</v>
      </c>
      <c r="U604">
        <v>2.495311290258255E-3</v>
      </c>
      <c r="V604">
        <v>1.196948784685377E-2</v>
      </c>
      <c r="W604">
        <v>8.8856567215925733E-2</v>
      </c>
      <c r="X604">
        <v>7.5</v>
      </c>
      <c r="Y604">
        <v>4.3</v>
      </c>
      <c r="Z604" t="s">
        <v>292</v>
      </c>
    </row>
    <row r="605" spans="1:26">
      <c r="A605" t="s">
        <v>1184</v>
      </c>
      <c r="B605" t="s">
        <v>1183</v>
      </c>
      <c r="C605">
        <v>0.28000000000000003</v>
      </c>
      <c r="E605">
        <v>0.03</v>
      </c>
      <c r="F605">
        <v>0.96</v>
      </c>
      <c r="I605">
        <v>0.08</v>
      </c>
      <c r="J605">
        <v>615</v>
      </c>
      <c r="K605">
        <v>7</v>
      </c>
      <c r="L605">
        <v>0.19</v>
      </c>
      <c r="M605">
        <v>0.13</v>
      </c>
      <c r="N605">
        <v>7.76</v>
      </c>
      <c r="O605">
        <v>0.57999999999999996</v>
      </c>
      <c r="P605">
        <v>1.3919683779814349</v>
      </c>
      <c r="Q605">
        <v>3.5783103372062218E-2</v>
      </c>
      <c r="R605">
        <v>0.30798434576882572</v>
      </c>
      <c r="S605">
        <v>2.9231805086077981E-2</v>
      </c>
      <c r="T605">
        <v>2.3019448523958621E-2</v>
      </c>
      <c r="U605">
        <v>9.7133770218615027E-3</v>
      </c>
      <c r="V605">
        <v>1.168504292889854E-3</v>
      </c>
      <c r="W605">
        <v>1.5129055581626531E-2</v>
      </c>
      <c r="X605">
        <v>7.065753424657534</v>
      </c>
      <c r="Y605">
        <v>2.63</v>
      </c>
      <c r="Z605" t="s">
        <v>292</v>
      </c>
    </row>
    <row r="606" spans="1:26">
      <c r="A606" t="s">
        <v>1186</v>
      </c>
      <c r="B606" t="s">
        <v>1185</v>
      </c>
      <c r="C606">
        <v>-0.02</v>
      </c>
      <c r="D606">
        <v>0.02</v>
      </c>
      <c r="E606">
        <v>0.01</v>
      </c>
      <c r="F606">
        <v>1.0900000000000001</v>
      </c>
      <c r="G606">
        <v>1.07</v>
      </c>
      <c r="H606">
        <v>1.07</v>
      </c>
      <c r="I606">
        <v>0.09</v>
      </c>
      <c r="J606">
        <v>3658</v>
      </c>
      <c r="K606">
        <v>32</v>
      </c>
      <c r="L606">
        <v>0.22</v>
      </c>
      <c r="M606">
        <v>0.03</v>
      </c>
      <c r="N606">
        <v>41</v>
      </c>
      <c r="O606">
        <v>1.3</v>
      </c>
      <c r="P606">
        <v>4.7691590868353799</v>
      </c>
      <c r="Q606">
        <v>0.106725340299725</v>
      </c>
      <c r="R606">
        <v>3.1909375156313668</v>
      </c>
      <c r="S606">
        <v>0.17269588798766111</v>
      </c>
      <c r="T606">
        <v>0.1011760675687995</v>
      </c>
      <c r="U606">
        <v>2.213134468596787E-2</v>
      </c>
      <c r="V606">
        <v>9.3047202934393811E-3</v>
      </c>
      <c r="W606">
        <v>0.1378800161075282</v>
      </c>
      <c r="X606">
        <v>12.36986301369863</v>
      </c>
      <c r="Y606">
        <v>3.7</v>
      </c>
      <c r="Z606" t="s">
        <v>109</v>
      </c>
    </row>
    <row r="607" spans="1:26">
      <c r="A607" t="s">
        <v>1188</v>
      </c>
      <c r="B607" t="s">
        <v>1187</v>
      </c>
      <c r="C607">
        <v>0.15</v>
      </c>
      <c r="E607">
        <v>0.02</v>
      </c>
      <c r="F607">
        <v>1.03</v>
      </c>
      <c r="I607">
        <v>0.08</v>
      </c>
      <c r="J607">
        <v>39.475000000000001</v>
      </c>
      <c r="K607">
        <v>4.0000000000000001E-3</v>
      </c>
      <c r="L607">
        <v>0.42299999999999999</v>
      </c>
      <c r="M607">
        <v>6.0000000000000001E-3</v>
      </c>
      <c r="N607">
        <v>318.39999999999998</v>
      </c>
      <c r="O607">
        <v>4.5</v>
      </c>
      <c r="P607">
        <v>0.23713070906696401</v>
      </c>
      <c r="Q607">
        <v>6.240302378061187E-3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Z607" t="s">
        <v>1525</v>
      </c>
    </row>
    <row r="608" spans="1:26">
      <c r="A608" t="s">
        <v>1190</v>
      </c>
      <c r="B608" t="s">
        <v>1189</v>
      </c>
      <c r="D608">
        <v>0.12</v>
      </c>
      <c r="G608">
        <v>0.99</v>
      </c>
      <c r="H608">
        <v>0.99</v>
      </c>
      <c r="P608">
        <v>0</v>
      </c>
      <c r="R608">
        <v>0</v>
      </c>
      <c r="T608">
        <v>0</v>
      </c>
      <c r="U608">
        <v>0</v>
      </c>
    </row>
    <row r="609" spans="1:26">
      <c r="A609" t="s">
        <v>1192</v>
      </c>
      <c r="B609" t="s">
        <v>1191</v>
      </c>
      <c r="D609">
        <v>0.2</v>
      </c>
      <c r="G609">
        <v>0.93</v>
      </c>
      <c r="H609">
        <v>0.91</v>
      </c>
      <c r="J609">
        <v>2.5485799</v>
      </c>
      <c r="K609">
        <v>1.6000000000000001E-4</v>
      </c>
      <c r="L609">
        <v>2.9000000000000001E-2</v>
      </c>
      <c r="M609">
        <v>0.02</v>
      </c>
      <c r="P609">
        <v>0</v>
      </c>
      <c r="R609">
        <v>0</v>
      </c>
      <c r="T609">
        <v>0</v>
      </c>
      <c r="U609">
        <v>0</v>
      </c>
      <c r="V609">
        <v>0</v>
      </c>
      <c r="X609">
        <v>0.21917808219178081</v>
      </c>
      <c r="Y609">
        <v>14.8</v>
      </c>
    </row>
    <row r="610" spans="1:26">
      <c r="A610" t="s">
        <v>1194</v>
      </c>
      <c r="B610" t="s">
        <v>1193</v>
      </c>
      <c r="C610">
        <v>0.05</v>
      </c>
      <c r="D610">
        <v>0.14000000000000001</v>
      </c>
      <c r="E610">
        <v>0.02</v>
      </c>
      <c r="F610">
        <v>0.89</v>
      </c>
      <c r="G610">
        <v>0.91</v>
      </c>
      <c r="H610">
        <v>0.89</v>
      </c>
      <c r="I610">
        <v>0.06</v>
      </c>
      <c r="J610">
        <v>1260</v>
      </c>
      <c r="K610">
        <v>7</v>
      </c>
      <c r="L610">
        <v>0.25600000000000001</v>
      </c>
      <c r="M610">
        <v>9.0000000000000011E-3</v>
      </c>
      <c r="N610">
        <v>64.290000000000006</v>
      </c>
      <c r="O610">
        <v>0.48</v>
      </c>
      <c r="P610">
        <v>2.1970930788013598</v>
      </c>
      <c r="Q610">
        <v>5.0038965631187912E-2</v>
      </c>
      <c r="R610">
        <v>3.055050465312493</v>
      </c>
      <c r="S610">
        <v>0.13950576494512451</v>
      </c>
      <c r="T610">
        <v>2.2809522839477309E-2</v>
      </c>
      <c r="U610">
        <v>7.5324852237004117E-3</v>
      </c>
      <c r="V610">
        <v>5.6575008616898013E-3</v>
      </c>
      <c r="W610">
        <v>0.13730563889044911</v>
      </c>
      <c r="X610">
        <v>4.3452054794520549</v>
      </c>
      <c r="Y610">
        <v>1.7</v>
      </c>
      <c r="Z610" t="s">
        <v>109</v>
      </c>
    </row>
    <row r="611" spans="1:26">
      <c r="A611" t="s">
        <v>1196</v>
      </c>
      <c r="B611" t="s">
        <v>1195</v>
      </c>
      <c r="C611">
        <v>0.26</v>
      </c>
      <c r="D611">
        <v>0.33</v>
      </c>
      <c r="E611">
        <v>0.02</v>
      </c>
      <c r="F611">
        <v>1.1299999999999999</v>
      </c>
      <c r="G611">
        <v>1.0900000000000001</v>
      </c>
      <c r="H611">
        <v>1.06</v>
      </c>
      <c r="I611">
        <v>0.1</v>
      </c>
      <c r="J611">
        <v>188.9</v>
      </c>
      <c r="K611">
        <v>0.1</v>
      </c>
      <c r="L611">
        <v>0.28999999999999998</v>
      </c>
      <c r="M611">
        <v>0.03</v>
      </c>
      <c r="N611">
        <v>102</v>
      </c>
      <c r="O611">
        <v>5</v>
      </c>
      <c r="P611">
        <v>0.6619834567246895</v>
      </c>
      <c r="Q611">
        <v>1.8341424153985139E-2</v>
      </c>
      <c r="R611">
        <v>2.990387186208725</v>
      </c>
      <c r="S611">
        <v>0.22243023546866539</v>
      </c>
      <c r="T611">
        <v>0.14658760716709429</v>
      </c>
      <c r="U611">
        <v>2.947264059444225E-2</v>
      </c>
      <c r="V611">
        <v>4.7642918526957919E-3</v>
      </c>
      <c r="W611">
        <v>0.16460846896561779</v>
      </c>
      <c r="X611">
        <v>6.3232876712328769</v>
      </c>
      <c r="Y611">
        <v>7.9</v>
      </c>
      <c r="Z611" t="s">
        <v>1525</v>
      </c>
    </row>
    <row r="612" spans="1:26">
      <c r="A612" t="s">
        <v>1196</v>
      </c>
      <c r="B612" t="s">
        <v>1197</v>
      </c>
      <c r="C612">
        <v>0.26</v>
      </c>
      <c r="D612">
        <v>0.33</v>
      </c>
      <c r="E612">
        <v>0.02</v>
      </c>
      <c r="F612">
        <v>1.1299999999999999</v>
      </c>
      <c r="G612">
        <v>1.0900000000000001</v>
      </c>
      <c r="H612">
        <v>1.06</v>
      </c>
      <c r="I612">
        <v>0.1</v>
      </c>
      <c r="J612">
        <v>379.1</v>
      </c>
      <c r="K612">
        <v>0.5</v>
      </c>
      <c r="L612">
        <v>0.28000000000000003</v>
      </c>
      <c r="M612">
        <v>0.05</v>
      </c>
      <c r="N612">
        <v>68</v>
      </c>
      <c r="O612">
        <v>4</v>
      </c>
      <c r="P612">
        <v>1.0530643050775621</v>
      </c>
      <c r="Q612">
        <v>2.9324534051563531E-2</v>
      </c>
      <c r="R612">
        <v>2.5358625092916371</v>
      </c>
      <c r="S612">
        <v>0.20694736816701129</v>
      </c>
      <c r="T612">
        <v>0.14916838289950801</v>
      </c>
      <c r="U612">
        <v>3.2590644244262147E-2</v>
      </c>
      <c r="V612">
        <v>5.3697459169754066E-3</v>
      </c>
      <c r="W612">
        <v>0.1395887619793561</v>
      </c>
      <c r="X612">
        <v>6.3232876712328769</v>
      </c>
      <c r="Y612">
        <v>7.9</v>
      </c>
      <c r="Z612" t="s">
        <v>1525</v>
      </c>
    </row>
    <row r="613" spans="1:26">
      <c r="A613" t="s">
        <v>1199</v>
      </c>
      <c r="B613" t="s">
        <v>1198</v>
      </c>
      <c r="C613">
        <v>0.16</v>
      </c>
      <c r="E613">
        <v>0.04</v>
      </c>
      <c r="F613">
        <v>1.21</v>
      </c>
      <c r="I613">
        <v>0.25</v>
      </c>
      <c r="J613">
        <v>1800</v>
      </c>
      <c r="K613">
        <v>110</v>
      </c>
      <c r="L613">
        <v>4.5999999999999999E-2</v>
      </c>
      <c r="M613">
        <v>0.08</v>
      </c>
      <c r="N613">
        <v>16.2</v>
      </c>
      <c r="O613">
        <v>1.1000000000000001</v>
      </c>
      <c r="P613">
        <v>3.0189011199161579</v>
      </c>
      <c r="Q613">
        <v>7.5454762097990333E-2</v>
      </c>
      <c r="R613">
        <v>1.0673687111462811</v>
      </c>
      <c r="S613">
        <v>8.4626445300611017E-2</v>
      </c>
      <c r="T613">
        <v>7.247565322598204E-2</v>
      </c>
      <c r="U613">
        <v>5.6388334603916634E-3</v>
      </c>
      <c r="V613">
        <v>8.0404422685218975E-3</v>
      </c>
      <c r="W613">
        <v>4.257311098589156E-2</v>
      </c>
      <c r="X613">
        <v>4.838356164383562</v>
      </c>
      <c r="Y613">
        <v>4</v>
      </c>
      <c r="Z613" t="s">
        <v>25</v>
      </c>
    </row>
    <row r="614" spans="1:26">
      <c r="A614" t="s">
        <v>1201</v>
      </c>
      <c r="B614" t="s">
        <v>1200</v>
      </c>
      <c r="J614">
        <v>6936.3</v>
      </c>
      <c r="K614">
        <v>134.69999999999999</v>
      </c>
      <c r="L614">
        <v>0.53200000000000003</v>
      </c>
      <c r="M614">
        <v>6.0000000000000001E-3</v>
      </c>
      <c r="P614">
        <v>0</v>
      </c>
      <c r="R614">
        <v>0</v>
      </c>
      <c r="T614">
        <v>0</v>
      </c>
      <c r="U614">
        <v>0</v>
      </c>
      <c r="V614">
        <v>0</v>
      </c>
    </row>
    <row r="615" spans="1:26">
      <c r="A615" t="s">
        <v>1203</v>
      </c>
      <c r="B615" t="s">
        <v>1202</v>
      </c>
      <c r="C615">
        <v>0.13</v>
      </c>
      <c r="D615">
        <v>0.14000000000000001</v>
      </c>
      <c r="E615">
        <v>0.02</v>
      </c>
      <c r="F615">
        <v>1.19</v>
      </c>
      <c r="G615">
        <v>1.28</v>
      </c>
      <c r="H615">
        <v>1.27</v>
      </c>
      <c r="I615">
        <v>0.11</v>
      </c>
      <c r="J615">
        <v>51.638500000000001</v>
      </c>
      <c r="K615">
        <v>1.5E-3</v>
      </c>
      <c r="L615">
        <v>0.63800000000000001</v>
      </c>
      <c r="M615">
        <v>6.1000000000000004E-3</v>
      </c>
      <c r="N615">
        <v>108</v>
      </c>
      <c r="O615">
        <v>4</v>
      </c>
      <c r="P615">
        <v>0.28609679088635942</v>
      </c>
      <c r="Q615">
        <v>7.3358300289748136E-3</v>
      </c>
      <c r="R615">
        <v>1.705855687631459</v>
      </c>
      <c r="S615">
        <v>0.10937064283697059</v>
      </c>
      <c r="T615">
        <v>6.3179840282646643E-2</v>
      </c>
      <c r="U615">
        <v>1.7819417728532912E-2</v>
      </c>
      <c r="V615">
        <v>4.4046520976321292E-5</v>
      </c>
      <c r="W615">
        <v>8.747977885289536E-2</v>
      </c>
      <c r="X615">
        <v>12.6027397260274</v>
      </c>
      <c r="Y615">
        <v>12.8</v>
      </c>
      <c r="Z615" t="s">
        <v>1525</v>
      </c>
    </row>
    <row r="616" spans="1:26">
      <c r="A616" t="s">
        <v>1203</v>
      </c>
      <c r="B616" t="s">
        <v>1204</v>
      </c>
      <c r="C616">
        <v>0.13</v>
      </c>
      <c r="D616">
        <v>0.14000000000000001</v>
      </c>
      <c r="E616">
        <v>0.02</v>
      </c>
      <c r="F616">
        <v>1.19</v>
      </c>
      <c r="G616">
        <v>1.28</v>
      </c>
      <c r="H616">
        <v>1.27</v>
      </c>
      <c r="I616">
        <v>0.11</v>
      </c>
      <c r="J616">
        <v>2448.9</v>
      </c>
      <c r="K616">
        <v>5.5</v>
      </c>
      <c r="L616">
        <v>0.38290000000000002</v>
      </c>
      <c r="M616">
        <v>8.0000000000000002E-3</v>
      </c>
      <c r="N616">
        <v>115</v>
      </c>
      <c r="O616">
        <v>3</v>
      </c>
      <c r="P616">
        <v>3.8206190618021072</v>
      </c>
      <c r="Q616">
        <v>9.9130836463119376E-2</v>
      </c>
      <c r="R616">
        <v>7.9061941010692172</v>
      </c>
      <c r="S616">
        <v>0.46054625139851751</v>
      </c>
      <c r="T616">
        <v>0.20624854176702309</v>
      </c>
      <c r="U616">
        <v>7.0227998092713934E-2</v>
      </c>
      <c r="V616">
        <v>1.5686893057677009E-2</v>
      </c>
      <c r="W616">
        <v>0.40544585133688299</v>
      </c>
      <c r="X616">
        <v>12.6027397260274</v>
      </c>
      <c r="Y616">
        <v>12.8</v>
      </c>
      <c r="Z616" t="s">
        <v>1525</v>
      </c>
    </row>
    <row r="617" spans="1:26">
      <c r="A617" t="s">
        <v>1206</v>
      </c>
      <c r="B617" t="s">
        <v>1205</v>
      </c>
      <c r="C617">
        <v>-0.11</v>
      </c>
      <c r="D617">
        <v>-0.21</v>
      </c>
      <c r="E617">
        <v>0.01</v>
      </c>
      <c r="F617">
        <v>1</v>
      </c>
      <c r="G617">
        <v>1.07</v>
      </c>
      <c r="H617">
        <v>1.06</v>
      </c>
      <c r="I617">
        <v>0.08</v>
      </c>
      <c r="J617">
        <v>1275</v>
      </c>
      <c r="K617">
        <v>13</v>
      </c>
      <c r="L617">
        <v>0.82</v>
      </c>
      <c r="M617">
        <v>0.06</v>
      </c>
      <c r="N617">
        <v>41.59</v>
      </c>
      <c r="O617">
        <v>15.154999999999999</v>
      </c>
      <c r="P617">
        <v>2.2945099486739942</v>
      </c>
      <c r="Q617">
        <v>5.6283506981021941E-2</v>
      </c>
      <c r="R617">
        <v>1.261240420876808</v>
      </c>
      <c r="S617">
        <v>0.50064881871897549</v>
      </c>
      <c r="T617">
        <v>0.45958400044212588</v>
      </c>
      <c r="U617">
        <v>0.18941705954560109</v>
      </c>
      <c r="V617">
        <v>4.2865687506924207E-3</v>
      </c>
      <c r="W617">
        <v>5.9452410411701392E-2</v>
      </c>
      <c r="X617">
        <v>11.12602739726027</v>
      </c>
      <c r="Y617">
        <v>3.81</v>
      </c>
      <c r="Z617" t="s">
        <v>292</v>
      </c>
    </row>
    <row r="618" spans="1:26">
      <c r="A618" t="s">
        <v>1206</v>
      </c>
      <c r="B618" t="s">
        <v>1207</v>
      </c>
      <c r="C618">
        <v>-0.11</v>
      </c>
      <c r="D618">
        <v>-0.21</v>
      </c>
      <c r="E618">
        <v>0.01</v>
      </c>
      <c r="F618">
        <v>1</v>
      </c>
      <c r="G618">
        <v>1.07</v>
      </c>
      <c r="H618">
        <v>1.06</v>
      </c>
      <c r="I618">
        <v>0.08</v>
      </c>
      <c r="J618">
        <v>4046</v>
      </c>
      <c r="K618">
        <v>276</v>
      </c>
      <c r="L618">
        <v>0.53</v>
      </c>
      <c r="M618">
        <v>0.08</v>
      </c>
      <c r="N618">
        <v>30.04</v>
      </c>
      <c r="O618">
        <v>6.31</v>
      </c>
      <c r="P618">
        <v>4.9548868441074463</v>
      </c>
      <c r="Q618">
        <v>0.25379749307330107</v>
      </c>
      <c r="R618">
        <v>1.9833688334817161</v>
      </c>
      <c r="S618">
        <v>0.44499122108218048</v>
      </c>
      <c r="T618">
        <v>0.41661309385052009</v>
      </c>
      <c r="U618">
        <v>0.1169445675700525</v>
      </c>
      <c r="V618">
        <v>4.5098846436064738E-2</v>
      </c>
      <c r="W618">
        <v>9.3492133564794688E-2</v>
      </c>
      <c r="X618">
        <v>11.12602739726027</v>
      </c>
      <c r="Y618">
        <v>3.81</v>
      </c>
      <c r="Z618" t="s">
        <v>292</v>
      </c>
    </row>
    <row r="619" spans="1:26">
      <c r="A619" t="s">
        <v>1209</v>
      </c>
      <c r="B619" t="s">
        <v>1208</v>
      </c>
      <c r="C619">
        <v>0.3</v>
      </c>
      <c r="D619">
        <v>0.21</v>
      </c>
      <c r="E619">
        <v>0.01</v>
      </c>
      <c r="F619">
        <v>1.24</v>
      </c>
      <c r="G619">
        <v>1.21</v>
      </c>
      <c r="H619">
        <v>1.18</v>
      </c>
      <c r="I619">
        <v>0.12</v>
      </c>
      <c r="J619">
        <v>3.50928</v>
      </c>
      <c r="K619">
        <v>7.2946000000000003E-5</v>
      </c>
      <c r="L619">
        <v>2.1100000000000001E-2</v>
      </c>
      <c r="M619">
        <v>2.1399999999999999E-2</v>
      </c>
      <c r="N619">
        <v>54.84</v>
      </c>
      <c r="O619">
        <v>1.87</v>
      </c>
      <c r="P619">
        <v>4.8445198062553693E-2</v>
      </c>
      <c r="Q619">
        <v>1.0503025621789229E-3</v>
      </c>
      <c r="R619">
        <v>0.47084020997229459</v>
      </c>
      <c r="S619">
        <v>2.5599515669163658E-2</v>
      </c>
      <c r="T619">
        <v>1.5437383933517859E-2</v>
      </c>
      <c r="U619">
        <v>4.6478573934736811E-4</v>
      </c>
      <c r="V619">
        <v>2.8623046197612268E-6</v>
      </c>
      <c r="W619">
        <v>2.041583566275532E-2</v>
      </c>
      <c r="Y619">
        <v>6.6</v>
      </c>
      <c r="Z619" t="s">
        <v>292</v>
      </c>
    </row>
    <row r="620" spans="1:26">
      <c r="A620" t="s">
        <v>1211</v>
      </c>
      <c r="B620" t="s">
        <v>1210</v>
      </c>
      <c r="C620">
        <v>0.24</v>
      </c>
      <c r="E620">
        <v>0.06</v>
      </c>
      <c r="F620">
        <v>1.34</v>
      </c>
      <c r="I620">
        <v>0.17</v>
      </c>
      <c r="J620">
        <v>341.7</v>
      </c>
      <c r="K620">
        <v>6.1</v>
      </c>
      <c r="L620">
        <v>0.13</v>
      </c>
      <c r="M620">
        <v>0.1</v>
      </c>
      <c r="N620">
        <v>26.7</v>
      </c>
      <c r="O620">
        <v>6.6</v>
      </c>
      <c r="P620">
        <v>1.03905387446718</v>
      </c>
      <c r="Q620">
        <v>2.9750506164000861E-2</v>
      </c>
      <c r="R620">
        <v>1.07326896500114</v>
      </c>
      <c r="S620">
        <v>0.27157382545492892</v>
      </c>
      <c r="T620">
        <v>0.2653024407867986</v>
      </c>
      <c r="U620">
        <v>1.4192347212913049E-2</v>
      </c>
      <c r="V620">
        <v>6.386636119897527E-3</v>
      </c>
      <c r="W620">
        <v>5.5899425260476032E-2</v>
      </c>
      <c r="X620">
        <v>10.12054794520548</v>
      </c>
      <c r="Y620">
        <v>4.63</v>
      </c>
      <c r="Z620" t="s">
        <v>327</v>
      </c>
    </row>
    <row r="621" spans="1:26">
      <c r="A621" t="s">
        <v>1211</v>
      </c>
      <c r="B621" t="s">
        <v>1212</v>
      </c>
      <c r="C621">
        <v>0.24</v>
      </c>
      <c r="E621">
        <v>0.06</v>
      </c>
      <c r="F621">
        <v>1.34</v>
      </c>
      <c r="I621">
        <v>0.17</v>
      </c>
      <c r="J621">
        <v>5040</v>
      </c>
      <c r="K621">
        <v>3414</v>
      </c>
      <c r="L621">
        <v>0.36</v>
      </c>
      <c r="M621">
        <v>0.16</v>
      </c>
      <c r="N621">
        <v>57</v>
      </c>
      <c r="O621">
        <v>11</v>
      </c>
      <c r="P621">
        <v>6.2492577558535167</v>
      </c>
      <c r="Q621">
        <v>2.8267739441049251</v>
      </c>
      <c r="R621">
        <v>5.2872268539020526</v>
      </c>
      <c r="S621">
        <v>1.632349411884179</v>
      </c>
      <c r="T621">
        <v>1.0203420244372381</v>
      </c>
      <c r="U621">
        <v>0.34989001239057699</v>
      </c>
      <c r="V621">
        <v>1.193822253916774</v>
      </c>
      <c r="W621">
        <v>0.27537639864073199</v>
      </c>
      <c r="X621">
        <v>10.12054794520548</v>
      </c>
      <c r="Y621">
        <v>4.63</v>
      </c>
      <c r="Z621" t="s">
        <v>327</v>
      </c>
    </row>
    <row r="622" spans="1:26">
      <c r="A622" t="s">
        <v>1214</v>
      </c>
      <c r="B622" t="s">
        <v>1213</v>
      </c>
      <c r="C622">
        <v>0.3</v>
      </c>
      <c r="D622">
        <v>0.3</v>
      </c>
      <c r="E622">
        <v>0.02</v>
      </c>
      <c r="F622">
        <v>1.26</v>
      </c>
      <c r="G622">
        <v>1.27</v>
      </c>
      <c r="H622">
        <v>1.26</v>
      </c>
      <c r="I622">
        <v>0.12</v>
      </c>
      <c r="J622">
        <v>418.2</v>
      </c>
      <c r="K622">
        <v>5.7</v>
      </c>
      <c r="L622">
        <v>0.1</v>
      </c>
      <c r="M622">
        <v>0.05</v>
      </c>
      <c r="N622">
        <v>58.2</v>
      </c>
      <c r="O622">
        <v>3.1</v>
      </c>
      <c r="P622">
        <v>1.179498665736799</v>
      </c>
      <c r="Q622">
        <v>2.7350046239294962E-2</v>
      </c>
      <c r="R622">
        <v>2.471830914122203</v>
      </c>
      <c r="S622">
        <v>0.1695270875717583</v>
      </c>
      <c r="T622">
        <v>0.13166109680032351</v>
      </c>
      <c r="U622">
        <v>1.24839945157687E-2</v>
      </c>
      <c r="V622">
        <v>1.123022148381151E-2</v>
      </c>
      <c r="W622">
        <v>0.105464785669214</v>
      </c>
      <c r="X622">
        <v>3.054794520547945</v>
      </c>
      <c r="Y622">
        <v>5.48</v>
      </c>
      <c r="Z622" t="s">
        <v>115</v>
      </c>
    </row>
    <row r="623" spans="1:26">
      <c r="A623" t="s">
        <v>1216</v>
      </c>
      <c r="B623" t="s">
        <v>1215</v>
      </c>
      <c r="C623">
        <v>0.37</v>
      </c>
      <c r="D623">
        <v>0.39</v>
      </c>
      <c r="E623">
        <v>0.02</v>
      </c>
      <c r="F623">
        <v>1.17</v>
      </c>
      <c r="G623">
        <v>1.07</v>
      </c>
      <c r="H623">
        <v>1.03</v>
      </c>
      <c r="I623">
        <v>0.11</v>
      </c>
      <c r="J623">
        <v>3.9710100000000002</v>
      </c>
      <c r="K623">
        <v>2.03E-4</v>
      </c>
      <c r="L623">
        <v>6.1600000000000002E-2</v>
      </c>
      <c r="M623">
        <v>5.0650000000000001E-2</v>
      </c>
      <c r="N623">
        <v>27.24</v>
      </c>
      <c r="O623">
        <v>1.31</v>
      </c>
      <c r="P623">
        <v>5.1736587739046248E-2</v>
      </c>
      <c r="Q623">
        <v>1.4739782124627079E-3</v>
      </c>
      <c r="R623">
        <v>0.23763297056174701</v>
      </c>
      <c r="S623">
        <v>2.001240363826811E-2</v>
      </c>
      <c r="T623">
        <v>1.4636813404165569E-2</v>
      </c>
      <c r="U623">
        <v>1.708554620704303E-3</v>
      </c>
      <c r="V623">
        <v>4.5879288292450619E-6</v>
      </c>
      <c r="W623">
        <v>1.354034020294854E-2</v>
      </c>
      <c r="Y623">
        <v>6.9</v>
      </c>
      <c r="Z623" t="s">
        <v>1525</v>
      </c>
    </row>
    <row r="624" spans="1:26">
      <c r="A624" t="s">
        <v>1218</v>
      </c>
      <c r="B624" t="s">
        <v>1217</v>
      </c>
      <c r="C624">
        <v>-0.11</v>
      </c>
      <c r="E624">
        <v>0.1</v>
      </c>
      <c r="F624">
        <v>1.68</v>
      </c>
      <c r="I624">
        <v>0.24</v>
      </c>
      <c r="J624">
        <v>415.4</v>
      </c>
      <c r="K624">
        <v>0.2</v>
      </c>
      <c r="L624">
        <v>0.85599999999999998</v>
      </c>
      <c r="M624">
        <v>9.0000000000000011E-3</v>
      </c>
      <c r="N624">
        <v>186.8</v>
      </c>
      <c r="O624">
        <v>7</v>
      </c>
      <c r="P624">
        <v>1.2958423794143401</v>
      </c>
      <c r="Q624">
        <v>6.1708181755903119E-2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Z624" t="s">
        <v>1219</v>
      </c>
    </row>
    <row r="625" spans="1:26">
      <c r="A625" t="s">
        <v>1221</v>
      </c>
      <c r="B625" t="s">
        <v>1220</v>
      </c>
      <c r="C625">
        <v>-0.51</v>
      </c>
      <c r="E625">
        <v>0.1</v>
      </c>
      <c r="F625">
        <v>0.74</v>
      </c>
      <c r="I625">
        <v>0.05</v>
      </c>
      <c r="J625">
        <v>119.1135</v>
      </c>
      <c r="K625">
        <v>2.7000000000000001E-3</v>
      </c>
      <c r="L625">
        <v>0.69396999999999998</v>
      </c>
      <c r="M625">
        <v>3.6000000000000002E-4</v>
      </c>
      <c r="N625">
        <v>2817.1</v>
      </c>
      <c r="O625">
        <v>1.6</v>
      </c>
      <c r="P625">
        <v>0.43818191073293378</v>
      </c>
      <c r="Q625">
        <v>1.4790951947701079E-2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28.460273972602739</v>
      </c>
      <c r="Y625">
        <v>5.0999999999999996</v>
      </c>
      <c r="Z625" t="s">
        <v>129</v>
      </c>
    </row>
    <row r="626" spans="1:26">
      <c r="A626" t="s">
        <v>1223</v>
      </c>
      <c r="B626" t="s">
        <v>1222</v>
      </c>
      <c r="C626">
        <v>0.28000000000000003</v>
      </c>
      <c r="E626">
        <v>0.04</v>
      </c>
      <c r="F626">
        <v>0.97</v>
      </c>
      <c r="I626">
        <v>0.08</v>
      </c>
      <c r="J626">
        <v>5.7561</v>
      </c>
      <c r="K626">
        <v>1.5E-3</v>
      </c>
      <c r="L626">
        <v>0.09</v>
      </c>
      <c r="M626">
        <v>0.215</v>
      </c>
      <c r="N626">
        <v>5.96</v>
      </c>
      <c r="O626">
        <v>1.74</v>
      </c>
      <c r="P626">
        <v>6.2106894088591581E-2</v>
      </c>
      <c r="Q626">
        <v>1.707440353150501E-3</v>
      </c>
      <c r="R626">
        <v>5.1216561912106967E-2</v>
      </c>
      <c r="S626">
        <v>1.524811991788933E-2</v>
      </c>
      <c r="T626">
        <v>1.4952486195816459E-2</v>
      </c>
      <c r="U626">
        <v>9.9913345397647938E-4</v>
      </c>
      <c r="V626">
        <v>4.4644062962733366E-6</v>
      </c>
      <c r="W626">
        <v>2.8160308955110362E-3</v>
      </c>
      <c r="X626">
        <v>7.2219178082191782</v>
      </c>
      <c r="Y626">
        <v>1.74</v>
      </c>
      <c r="Z626" t="s">
        <v>115</v>
      </c>
    </row>
    <row r="627" spans="1:26">
      <c r="A627" t="s">
        <v>1225</v>
      </c>
      <c r="B627" t="s">
        <v>1224</v>
      </c>
      <c r="C627">
        <v>-0.22</v>
      </c>
      <c r="E627">
        <v>0.04</v>
      </c>
      <c r="F627">
        <v>0.77</v>
      </c>
      <c r="I627">
        <v>0.05</v>
      </c>
      <c r="J627">
        <v>5.3979200000000001</v>
      </c>
      <c r="K627">
        <v>2.5000000000000001E-4</v>
      </c>
      <c r="L627">
        <v>5.8000000000000003E-2</v>
      </c>
      <c r="M627">
        <v>4.8000000000000001E-2</v>
      </c>
      <c r="N627">
        <v>3.59</v>
      </c>
      <c r="O627">
        <v>0.2</v>
      </c>
      <c r="P627">
        <v>5.5222910805844211E-2</v>
      </c>
      <c r="Q627">
        <v>1.434362333064021E-3</v>
      </c>
      <c r="R627">
        <v>2.5980181918413579E-2</v>
      </c>
      <c r="S627">
        <v>1.9540135950592771E-3</v>
      </c>
      <c r="T627">
        <v>1.411179797796838E-3</v>
      </c>
      <c r="U627">
        <v>7.2572961904710868E-5</v>
      </c>
      <c r="V627">
        <v>4.0108322462500352E-7</v>
      </c>
      <c r="W627">
        <v>1.3496198399175891E-3</v>
      </c>
      <c r="X627">
        <v>10.22191780821918</v>
      </c>
      <c r="Y627">
        <v>2.78</v>
      </c>
      <c r="Z627" t="s">
        <v>115</v>
      </c>
    </row>
    <row r="628" spans="1:26">
      <c r="A628" t="s">
        <v>1225</v>
      </c>
      <c r="B628" t="s">
        <v>1226</v>
      </c>
      <c r="C628">
        <v>-0.22</v>
      </c>
      <c r="E628">
        <v>0.04</v>
      </c>
      <c r="F628">
        <v>0.77</v>
      </c>
      <c r="I628">
        <v>0.05</v>
      </c>
      <c r="J628">
        <v>15.298999999999999</v>
      </c>
      <c r="K628">
        <v>3.3E-3</v>
      </c>
      <c r="L628">
        <v>9.8000000000000004E-2</v>
      </c>
      <c r="M628">
        <v>8.2500000000000004E-2</v>
      </c>
      <c r="N628">
        <v>2.31</v>
      </c>
      <c r="O628">
        <v>0.21</v>
      </c>
      <c r="P628">
        <v>0.1105970887496428</v>
      </c>
      <c r="Q628">
        <v>2.8726943559765411E-3</v>
      </c>
      <c r="R628">
        <v>2.3583489913375812E-2</v>
      </c>
      <c r="S628">
        <v>2.4327428127665692E-3</v>
      </c>
      <c r="T628">
        <v>2.092907113524692E-3</v>
      </c>
      <c r="U628">
        <v>1.9252149236229091E-4</v>
      </c>
      <c r="V628">
        <v>1.6699640982737741E-6</v>
      </c>
      <c r="W628">
        <v>1.225116359136406E-3</v>
      </c>
      <c r="X628">
        <v>10.22191780821918</v>
      </c>
      <c r="Y628">
        <v>2.41</v>
      </c>
      <c r="Z628" t="s">
        <v>115</v>
      </c>
    </row>
    <row r="629" spans="1:26">
      <c r="A629" t="s">
        <v>1225</v>
      </c>
      <c r="B629" t="s">
        <v>1227</v>
      </c>
      <c r="C629">
        <v>-0.22</v>
      </c>
      <c r="E629">
        <v>0.04</v>
      </c>
      <c r="F629">
        <v>0.77</v>
      </c>
      <c r="I629">
        <v>0.05</v>
      </c>
      <c r="J629">
        <v>24.451000000000001</v>
      </c>
      <c r="K629">
        <v>1.7000000000000001E-2</v>
      </c>
      <c r="L629">
        <v>0.21</v>
      </c>
      <c r="M629">
        <v>0.13</v>
      </c>
      <c r="N629">
        <v>1.65</v>
      </c>
      <c r="O629">
        <v>0.21</v>
      </c>
      <c r="P629">
        <v>0.15118176658968929</v>
      </c>
      <c r="Q629">
        <v>3.9273529459335384E-3</v>
      </c>
      <c r="R629">
        <v>1.9349051902202999E-2</v>
      </c>
      <c r="S629">
        <v>2.7123963792729539E-3</v>
      </c>
      <c r="T629">
        <v>2.4626066057349271E-3</v>
      </c>
      <c r="U629">
        <v>5.3134492356190892E-4</v>
      </c>
      <c r="V629">
        <v>4.22047946825962E-6</v>
      </c>
      <c r="W629">
        <v>1.0051455533611939E-3</v>
      </c>
      <c r="X629">
        <v>10.22191780821918</v>
      </c>
      <c r="Y629">
        <v>2.41</v>
      </c>
      <c r="Z629" t="s">
        <v>115</v>
      </c>
    </row>
    <row r="630" spans="1:26">
      <c r="A630" t="s">
        <v>1229</v>
      </c>
      <c r="B630" t="s">
        <v>1228</v>
      </c>
      <c r="C630">
        <v>0.23</v>
      </c>
      <c r="D630">
        <v>0.24</v>
      </c>
      <c r="E630">
        <v>0.02</v>
      </c>
      <c r="F630">
        <v>1.07</v>
      </c>
      <c r="G630">
        <v>1.06</v>
      </c>
      <c r="H630">
        <v>1.01</v>
      </c>
      <c r="I630">
        <v>0.09</v>
      </c>
      <c r="J630">
        <v>1966</v>
      </c>
      <c r="K630">
        <v>41</v>
      </c>
      <c r="L630">
        <v>0.59</v>
      </c>
      <c r="M630">
        <v>0.02</v>
      </c>
      <c r="N630">
        <v>26</v>
      </c>
      <c r="O630">
        <v>1</v>
      </c>
      <c r="P630">
        <v>3.1331206157993119</v>
      </c>
      <c r="Q630">
        <v>8.1571194702917293E-2</v>
      </c>
      <c r="R630">
        <v>1.3448683476127821</v>
      </c>
      <c r="S630">
        <v>8.2831956332203985E-2</v>
      </c>
      <c r="T630">
        <v>5.1725705677414677E-2</v>
      </c>
      <c r="U630">
        <v>2.434337552052588E-2</v>
      </c>
      <c r="V630">
        <v>9.3483889005517053E-3</v>
      </c>
      <c r="W630">
        <v>5.9208040460940102E-2</v>
      </c>
      <c r="X630">
        <v>7.2904109589041104</v>
      </c>
      <c r="Y630">
        <v>5.13</v>
      </c>
      <c r="Z630" t="s">
        <v>712</v>
      </c>
    </row>
    <row r="631" spans="1:26">
      <c r="A631" t="s">
        <v>1231</v>
      </c>
      <c r="B631" t="s">
        <v>1230</v>
      </c>
      <c r="C631">
        <v>0.27</v>
      </c>
      <c r="D631">
        <v>0.28999999999999998</v>
      </c>
      <c r="E631">
        <v>0.03</v>
      </c>
      <c r="F631">
        <v>1.03</v>
      </c>
      <c r="G631">
        <v>0.98</v>
      </c>
      <c r="H631">
        <v>0.95</v>
      </c>
      <c r="I631">
        <v>0.09</v>
      </c>
      <c r="J631">
        <v>111.4367</v>
      </c>
      <c r="K631">
        <v>4.0000000000000002E-4</v>
      </c>
      <c r="L631">
        <v>0.93400000000000005</v>
      </c>
      <c r="M631">
        <v>3.0000000000000001E-3</v>
      </c>
      <c r="N631">
        <v>472</v>
      </c>
      <c r="O631">
        <v>5</v>
      </c>
      <c r="P631">
        <v>0.45340912082705992</v>
      </c>
      <c r="Q631">
        <v>1.3602273668085091E-2</v>
      </c>
      <c r="R631">
        <v>3.9917356381558422</v>
      </c>
      <c r="S631">
        <v>0.2585120390131066</v>
      </c>
      <c r="T631">
        <v>4.2285335149955951E-2</v>
      </c>
      <c r="U631">
        <v>8.7625295807971265E-2</v>
      </c>
      <c r="V631">
        <v>4.7760873968879102E-6</v>
      </c>
      <c r="W631">
        <v>0.23950413828935049</v>
      </c>
      <c r="X631">
        <v>7.9260273972602739</v>
      </c>
      <c r="Y631">
        <v>5.4207400000000003</v>
      </c>
      <c r="Z631" t="s">
        <v>1525</v>
      </c>
    </row>
    <row r="632" spans="1:26">
      <c r="A632" t="s">
        <v>1233</v>
      </c>
      <c r="B632" t="s">
        <v>1232</v>
      </c>
      <c r="C632">
        <v>-0.03</v>
      </c>
      <c r="D632">
        <v>-0.12</v>
      </c>
      <c r="E632">
        <v>0.02</v>
      </c>
      <c r="F632">
        <v>0.94</v>
      </c>
      <c r="G632">
        <v>0.98</v>
      </c>
      <c r="H632">
        <v>0.96</v>
      </c>
      <c r="I632">
        <v>7.0000000000000007E-2</v>
      </c>
      <c r="J632">
        <v>1001.7</v>
      </c>
      <c r="K632">
        <v>7</v>
      </c>
      <c r="L632">
        <v>0.52600000000000002</v>
      </c>
      <c r="M632">
        <v>4.2000000000000003E-2</v>
      </c>
      <c r="N632">
        <v>168</v>
      </c>
      <c r="O632">
        <v>9</v>
      </c>
      <c r="P632">
        <v>1.9403814656587099</v>
      </c>
      <c r="Q632">
        <v>4.7543152075381852E-2</v>
      </c>
      <c r="R632">
        <v>6.8909577849189407</v>
      </c>
      <c r="S632">
        <v>0.5392026575102119</v>
      </c>
      <c r="T632">
        <v>0.36915845276351461</v>
      </c>
      <c r="U632">
        <v>0.21046590377815369</v>
      </c>
      <c r="V632">
        <v>1.60516137547611E-2</v>
      </c>
      <c r="W632">
        <v>0.33152374222977721</v>
      </c>
      <c r="X632">
        <v>6.1013698630136988</v>
      </c>
      <c r="Y632">
        <v>26</v>
      </c>
      <c r="Z632" t="s">
        <v>1525</v>
      </c>
    </row>
    <row r="633" spans="1:26">
      <c r="A633" t="s">
        <v>1235</v>
      </c>
      <c r="B633" t="s">
        <v>1234</v>
      </c>
      <c r="C633">
        <v>-0.21</v>
      </c>
      <c r="E633">
        <v>0.02</v>
      </c>
      <c r="F633">
        <v>2.11</v>
      </c>
      <c r="I633">
        <v>0.16</v>
      </c>
      <c r="J633">
        <v>184.02</v>
      </c>
      <c r="K633">
        <v>0.18</v>
      </c>
      <c r="L633">
        <v>0</v>
      </c>
      <c r="M633">
        <v>0</v>
      </c>
      <c r="N633">
        <v>58.58</v>
      </c>
      <c r="O633">
        <v>0.97</v>
      </c>
      <c r="P633">
        <v>0.81247297923598283</v>
      </c>
      <c r="Q633">
        <v>2.054327499307464E-2</v>
      </c>
      <c r="R633">
        <v>2.6963080121131</v>
      </c>
      <c r="S633">
        <v>0.143434715265774</v>
      </c>
      <c r="T633">
        <v>4.464695752389395E-2</v>
      </c>
      <c r="U633">
        <v>0</v>
      </c>
      <c r="V633">
        <v>8.7913531532869357E-4</v>
      </c>
      <c r="W633">
        <v>0.13630625021740789</v>
      </c>
      <c r="X633">
        <v>4.0821917808219181</v>
      </c>
      <c r="Y633">
        <v>24</v>
      </c>
      <c r="Z633" t="s">
        <v>137</v>
      </c>
    </row>
    <row r="634" spans="1:26">
      <c r="A634" t="s">
        <v>1237</v>
      </c>
      <c r="B634" t="s">
        <v>1236</v>
      </c>
      <c r="C634">
        <v>-0.25</v>
      </c>
      <c r="E634">
        <v>0.13</v>
      </c>
      <c r="F634">
        <v>1.44</v>
      </c>
      <c r="I634">
        <v>0.11</v>
      </c>
      <c r="J634">
        <v>705</v>
      </c>
      <c r="K634">
        <v>34</v>
      </c>
      <c r="L634">
        <v>0.27</v>
      </c>
      <c r="M634">
        <v>0.16800000000000001</v>
      </c>
      <c r="N634">
        <v>28.7</v>
      </c>
      <c r="O634">
        <v>2.1</v>
      </c>
      <c r="P634">
        <v>1.75139860339304</v>
      </c>
      <c r="Q634">
        <v>9.5416299109611122E-2</v>
      </c>
      <c r="R634">
        <v>1.598755777109977</v>
      </c>
      <c r="S634">
        <v>0.1855788934695897</v>
      </c>
      <c r="T634">
        <v>0.1169821300324374</v>
      </c>
      <c r="U634">
        <v>1.7804560723105271E-2</v>
      </c>
      <c r="V634">
        <v>2.570103849727624E-2</v>
      </c>
      <c r="W634">
        <v>0.14063129520874801</v>
      </c>
      <c r="X634">
        <v>2.8958904109589039</v>
      </c>
      <c r="Y634">
        <v>7.7</v>
      </c>
      <c r="Z634" t="s">
        <v>137</v>
      </c>
    </row>
    <row r="635" spans="1:26">
      <c r="A635" t="s">
        <v>1239</v>
      </c>
      <c r="B635" t="s">
        <v>1238</v>
      </c>
      <c r="C635">
        <v>0.26</v>
      </c>
      <c r="D635">
        <v>0.3</v>
      </c>
      <c r="E635">
        <v>0.01</v>
      </c>
      <c r="F635">
        <v>1.1299999999999999</v>
      </c>
      <c r="G635">
        <v>1.1399999999999999</v>
      </c>
      <c r="H635">
        <v>1.1299999999999999</v>
      </c>
      <c r="I635">
        <v>0.1</v>
      </c>
      <c r="J635">
        <v>442.4</v>
      </c>
      <c r="K635">
        <v>0.48</v>
      </c>
      <c r="L635">
        <v>0.20300000000000001</v>
      </c>
      <c r="M635">
        <v>6.3E-2</v>
      </c>
      <c r="N635">
        <v>39.31</v>
      </c>
      <c r="O635">
        <v>0.55000000000000004</v>
      </c>
      <c r="P635">
        <v>1.175750237104312</v>
      </c>
      <c r="Q635">
        <v>2.8007127610885928E-2</v>
      </c>
      <c r="R635">
        <v>1.583555218473006</v>
      </c>
      <c r="S635">
        <v>7.8775717909927892E-2</v>
      </c>
      <c r="T635">
        <v>2.2156076574921219E-2</v>
      </c>
      <c r="U635">
        <v>5.3023852747180484E-3</v>
      </c>
      <c r="V635">
        <v>5.7623114613527681E-4</v>
      </c>
      <c r="W635">
        <v>7.5407391355857403E-2</v>
      </c>
      <c r="X635">
        <v>10.12054794520548</v>
      </c>
      <c r="Y635">
        <v>4.09</v>
      </c>
      <c r="Z635" t="s">
        <v>292</v>
      </c>
    </row>
    <row r="636" spans="1:26">
      <c r="A636" t="s">
        <v>1239</v>
      </c>
      <c r="B636" t="s">
        <v>1240</v>
      </c>
      <c r="C636">
        <v>0.26</v>
      </c>
      <c r="D636">
        <v>0.3</v>
      </c>
      <c r="E636">
        <v>0.01</v>
      </c>
      <c r="F636">
        <v>1.1299999999999999</v>
      </c>
      <c r="G636">
        <v>1.1399999999999999</v>
      </c>
      <c r="H636">
        <v>1.1299999999999999</v>
      </c>
      <c r="I636">
        <v>0.1</v>
      </c>
      <c r="J636">
        <v>219.3</v>
      </c>
      <c r="K636">
        <v>0.7</v>
      </c>
      <c r="L636">
        <v>0.42499999999999999</v>
      </c>
      <c r="M636">
        <v>1.6E-2</v>
      </c>
      <c r="N636">
        <v>58.5</v>
      </c>
      <c r="O636">
        <v>2.2999999999999998</v>
      </c>
      <c r="P636">
        <v>0.74119272764995092</v>
      </c>
      <c r="Q636">
        <v>1.7717292333678449E-2</v>
      </c>
      <c r="R636">
        <v>1.708993686679775</v>
      </c>
      <c r="S636">
        <v>0.1064065987217922</v>
      </c>
      <c r="T636">
        <v>6.7191204775444116E-2</v>
      </c>
      <c r="U636">
        <v>1.3476377671137541E-2</v>
      </c>
      <c r="V636">
        <v>1.811910185199083E-3</v>
      </c>
      <c r="W636">
        <v>8.138065174665593E-2</v>
      </c>
      <c r="X636">
        <v>10.12054794520548</v>
      </c>
      <c r="Y636">
        <v>4.09</v>
      </c>
      <c r="Z636" t="s">
        <v>292</v>
      </c>
    </row>
    <row r="637" spans="1:26">
      <c r="A637" t="s">
        <v>1239</v>
      </c>
      <c r="B637" t="s">
        <v>1241</v>
      </c>
      <c r="C637">
        <v>0.26</v>
      </c>
      <c r="D637">
        <v>0.3</v>
      </c>
      <c r="E637">
        <v>0.01</v>
      </c>
      <c r="F637">
        <v>1.1299999999999999</v>
      </c>
      <c r="G637">
        <v>1.1399999999999999</v>
      </c>
      <c r="H637">
        <v>1.1299999999999999</v>
      </c>
      <c r="I637">
        <v>0.1</v>
      </c>
      <c r="J637">
        <v>1078</v>
      </c>
      <c r="K637">
        <v>13</v>
      </c>
      <c r="L637">
        <v>0</v>
      </c>
      <c r="M637">
        <v>0</v>
      </c>
      <c r="N637">
        <v>5.3</v>
      </c>
      <c r="O637">
        <v>0.56999999999999995</v>
      </c>
      <c r="P637">
        <v>2.1377484743012829</v>
      </c>
      <c r="Q637">
        <v>5.3722102428576557E-2</v>
      </c>
      <c r="R637">
        <v>0.28229267032804001</v>
      </c>
      <c r="S637">
        <v>3.3222052966826697E-2</v>
      </c>
      <c r="T637">
        <v>3.035977775226089E-2</v>
      </c>
      <c r="U637">
        <v>0</v>
      </c>
      <c r="V637">
        <v>1.1347571781894E-3</v>
      </c>
      <c r="W637">
        <v>1.344250811085904E-2</v>
      </c>
      <c r="Z637" t="s">
        <v>292</v>
      </c>
    </row>
    <row r="638" spans="1:26">
      <c r="A638" t="s">
        <v>1243</v>
      </c>
      <c r="B638" t="s">
        <v>1242</v>
      </c>
      <c r="C638">
        <v>0.34</v>
      </c>
      <c r="E638">
        <v>0.03</v>
      </c>
      <c r="F638">
        <v>0.99</v>
      </c>
      <c r="I638">
        <v>0.08</v>
      </c>
      <c r="J638">
        <v>2.9857200000000002</v>
      </c>
      <c r="K638">
        <v>5.3037299999999988E-5</v>
      </c>
      <c r="L638">
        <v>6.9999999999999993E-3</v>
      </c>
      <c r="M638">
        <v>1.025E-2</v>
      </c>
      <c r="N638">
        <v>56</v>
      </c>
      <c r="O638">
        <v>1.05</v>
      </c>
      <c r="P638">
        <v>4.0325277721117658E-2</v>
      </c>
      <c r="Q638">
        <v>9.6012579720069526E-4</v>
      </c>
      <c r="R638">
        <v>0.39271345396014162</v>
      </c>
      <c r="S638">
        <v>2.2154785956899861E-2</v>
      </c>
      <c r="T638">
        <v>1.1879232593100369E-2</v>
      </c>
      <c r="U638">
        <v>6.6379791904095707E-5</v>
      </c>
      <c r="V638">
        <v>2.4990992475604341E-6</v>
      </c>
      <c r="W638">
        <v>1.8700640664768651E-2</v>
      </c>
      <c r="X638">
        <v>3.9863013698630141</v>
      </c>
      <c r="Y638">
        <v>9</v>
      </c>
      <c r="Z638" t="s">
        <v>292</v>
      </c>
    </row>
    <row r="639" spans="1:26">
      <c r="A639" t="s">
        <v>1245</v>
      </c>
      <c r="B639" t="s">
        <v>1244</v>
      </c>
      <c r="C639">
        <v>0.04</v>
      </c>
      <c r="D639">
        <v>-0.06</v>
      </c>
      <c r="E639">
        <v>0.01</v>
      </c>
      <c r="F639">
        <v>1.1200000000000001</v>
      </c>
      <c r="G639">
        <v>1.1399999999999999</v>
      </c>
      <c r="H639">
        <v>1.1499999999999999</v>
      </c>
      <c r="I639">
        <v>0.1</v>
      </c>
      <c r="J639">
        <v>1313</v>
      </c>
      <c r="K639">
        <v>28</v>
      </c>
      <c r="L639">
        <v>0.15</v>
      </c>
      <c r="M639">
        <v>0.05</v>
      </c>
      <c r="N639">
        <v>11.8</v>
      </c>
      <c r="O639">
        <v>0.8</v>
      </c>
      <c r="P639">
        <v>2.4308354842085129</v>
      </c>
      <c r="Q639">
        <v>6.7857821261457035E-2</v>
      </c>
      <c r="R639">
        <v>0.67368070286342352</v>
      </c>
      <c r="S639">
        <v>5.6648930753347142E-2</v>
      </c>
      <c r="T639">
        <v>4.5673267990740563E-2</v>
      </c>
      <c r="U639">
        <v>7.236467907995852E-3</v>
      </c>
      <c r="V639">
        <v>4.7887940289860062E-3</v>
      </c>
      <c r="W639">
        <v>3.2369042780224552E-2</v>
      </c>
      <c r="X639">
        <v>6.0821917808219181</v>
      </c>
      <c r="Y639">
        <v>2.4900000000000002</v>
      </c>
      <c r="Z639" t="s">
        <v>109</v>
      </c>
    </row>
    <row r="640" spans="1:26">
      <c r="A640" t="s">
        <v>1247</v>
      </c>
      <c r="B640" t="s">
        <v>1246</v>
      </c>
      <c r="C640">
        <v>-0.09</v>
      </c>
      <c r="D640">
        <v>0.02</v>
      </c>
      <c r="E640">
        <v>0.02</v>
      </c>
      <c r="F640">
        <v>0.82</v>
      </c>
      <c r="G640">
        <v>0.84</v>
      </c>
      <c r="H640">
        <v>0.83</v>
      </c>
      <c r="I640">
        <v>0.06</v>
      </c>
      <c r="J640">
        <v>788</v>
      </c>
      <c r="K640">
        <v>25</v>
      </c>
      <c r="L640">
        <v>0.41</v>
      </c>
      <c r="M640">
        <v>0.12</v>
      </c>
      <c r="P640">
        <v>1.5634842817338599</v>
      </c>
      <c r="Q640">
        <v>5.543319729522353E-2</v>
      </c>
      <c r="R640">
        <v>0</v>
      </c>
      <c r="S640">
        <v>1.19805741659792E-2</v>
      </c>
      <c r="T640">
        <v>1.19805741659792E-2</v>
      </c>
      <c r="U640">
        <v>0</v>
      </c>
      <c r="V640">
        <v>0</v>
      </c>
      <c r="W640">
        <v>0</v>
      </c>
      <c r="X640">
        <v>6.5</v>
      </c>
      <c r="Y640">
        <v>1.1499999999999999</v>
      </c>
      <c r="Z640" t="s">
        <v>100</v>
      </c>
    </row>
    <row r="641" spans="1:26">
      <c r="A641" t="s">
        <v>1247</v>
      </c>
      <c r="B641" t="s">
        <v>1248</v>
      </c>
      <c r="C641">
        <v>-0.09</v>
      </c>
      <c r="D641">
        <v>0.02</v>
      </c>
      <c r="E641">
        <v>0.02</v>
      </c>
      <c r="F641">
        <v>0.82</v>
      </c>
      <c r="G641">
        <v>0.84</v>
      </c>
      <c r="H641">
        <v>0.83</v>
      </c>
      <c r="I641">
        <v>0.06</v>
      </c>
      <c r="J641">
        <v>3700</v>
      </c>
      <c r="K641">
        <v>840</v>
      </c>
      <c r="L641">
        <v>0</v>
      </c>
      <c r="M641">
        <v>7.0000000000000007E-2</v>
      </c>
      <c r="P641">
        <v>4.3840670792768872</v>
      </c>
      <c r="Q641">
        <v>0.67515963564800674</v>
      </c>
      <c r="R641">
        <v>0</v>
      </c>
      <c r="S641">
        <v>5.3322432420572644E-3</v>
      </c>
      <c r="T641">
        <v>5.3322432420572644E-3</v>
      </c>
      <c r="U641">
        <v>0</v>
      </c>
      <c r="V641">
        <v>0</v>
      </c>
      <c r="W641">
        <v>0</v>
      </c>
      <c r="Z641" t="s">
        <v>100</v>
      </c>
    </row>
    <row r="642" spans="1:26">
      <c r="A642" t="s">
        <v>1250</v>
      </c>
      <c r="B642" t="s">
        <v>1249</v>
      </c>
      <c r="C642">
        <v>-0.26</v>
      </c>
      <c r="D642">
        <v>0.06</v>
      </c>
      <c r="E642">
        <v>0.14000000000000001</v>
      </c>
      <c r="F642">
        <v>0.66</v>
      </c>
      <c r="G642">
        <v>0.72</v>
      </c>
      <c r="H642">
        <v>0.73</v>
      </c>
      <c r="I642">
        <v>0.05</v>
      </c>
      <c r="J642">
        <v>58.43</v>
      </c>
      <c r="K642">
        <v>0.13</v>
      </c>
      <c r="L642">
        <v>0.11</v>
      </c>
      <c r="M642">
        <v>0.1</v>
      </c>
      <c r="N642">
        <v>0.76900000000000002</v>
      </c>
      <c r="O642">
        <v>0.09</v>
      </c>
      <c r="P642">
        <v>0.2566906165304883</v>
      </c>
      <c r="Q642">
        <v>6.4932583421787029E-3</v>
      </c>
      <c r="R642">
        <v>1.1059468115170321E-2</v>
      </c>
      <c r="S642">
        <v>1.4151154280447979E-3</v>
      </c>
      <c r="T642">
        <v>1.2943460732969161E-3</v>
      </c>
      <c r="U642">
        <v>1.231441940144483E-4</v>
      </c>
      <c r="V642">
        <v>8.2020129783338587E-6</v>
      </c>
      <c r="W642">
        <v>5.5855899571567258E-4</v>
      </c>
      <c r="X642">
        <v>7.5205479452054798</v>
      </c>
      <c r="Y642">
        <v>0.77</v>
      </c>
      <c r="Z642" t="s">
        <v>100</v>
      </c>
    </row>
    <row r="643" spans="1:26">
      <c r="A643" t="s">
        <v>1252</v>
      </c>
      <c r="B643" t="s">
        <v>1251</v>
      </c>
      <c r="C643">
        <v>0.06</v>
      </c>
      <c r="D643">
        <v>-0.03</v>
      </c>
      <c r="E643">
        <v>0.03</v>
      </c>
      <c r="F643">
        <v>1.1599999999999999</v>
      </c>
      <c r="G643">
        <v>1.1499999999999999</v>
      </c>
      <c r="H643">
        <v>1.1599999999999999</v>
      </c>
      <c r="I643">
        <v>0.11</v>
      </c>
      <c r="J643">
        <v>227.55</v>
      </c>
      <c r="K643">
        <v>0.77</v>
      </c>
      <c r="L643">
        <v>0.28799999999999998</v>
      </c>
      <c r="M643">
        <v>5.2999999999999999E-2</v>
      </c>
      <c r="N643">
        <v>58.3</v>
      </c>
      <c r="O643">
        <v>1.8</v>
      </c>
      <c r="P643">
        <v>0.74983232909370345</v>
      </c>
      <c r="Q643">
        <v>1.834980815301961E-2</v>
      </c>
      <c r="R643">
        <v>1.769236860329755</v>
      </c>
      <c r="S643">
        <v>0.1034538521383756</v>
      </c>
      <c r="T643">
        <v>5.4624808723731717E-2</v>
      </c>
      <c r="U643">
        <v>1.4983748507570669E-2</v>
      </c>
      <c r="V643">
        <v>5.1959966529508219E-4</v>
      </c>
      <c r="W643">
        <v>8.6568164419804514E-2</v>
      </c>
      <c r="X643">
        <v>9.8876712328767127</v>
      </c>
      <c r="Y643">
        <v>14.2</v>
      </c>
      <c r="Z643" t="s">
        <v>1525</v>
      </c>
    </row>
    <row r="644" spans="1:26">
      <c r="A644" t="s">
        <v>1254</v>
      </c>
      <c r="B644" t="s">
        <v>1253</v>
      </c>
      <c r="C644">
        <v>0.22</v>
      </c>
      <c r="E644">
        <v>0.02</v>
      </c>
      <c r="F644">
        <v>1.24</v>
      </c>
      <c r="I644">
        <v>0.12</v>
      </c>
      <c r="J644">
        <v>1.9980899999999999</v>
      </c>
      <c r="K644">
        <v>6.7780000000000002E-3</v>
      </c>
      <c r="L644">
        <v>5.7500000000000002E-2</v>
      </c>
      <c r="M644">
        <v>7.9050000000000009E-2</v>
      </c>
      <c r="N644">
        <v>189.65</v>
      </c>
      <c r="O644">
        <v>12.09</v>
      </c>
      <c r="P644">
        <v>3.4810522587345072E-2</v>
      </c>
      <c r="Q644">
        <v>7.5470280047626448E-4</v>
      </c>
      <c r="R644">
        <v>1.510792673189814</v>
      </c>
      <c r="S644">
        <v>6.5766609157089609E-2</v>
      </c>
      <c r="T644">
        <v>5.8191340325077076E-3</v>
      </c>
      <c r="U644">
        <v>4.8348459843504019E-5</v>
      </c>
      <c r="V644">
        <v>4.7120239319760247E-5</v>
      </c>
      <c r="W644">
        <v>6.5508625395764269E-2</v>
      </c>
      <c r="X644">
        <v>0.23835616438356161</v>
      </c>
      <c r="Y644">
        <v>3.2</v>
      </c>
      <c r="Z644" t="s">
        <v>115</v>
      </c>
    </row>
    <row r="645" spans="1:26">
      <c r="A645" t="s">
        <v>1256</v>
      </c>
      <c r="B645" t="s">
        <v>1255</v>
      </c>
      <c r="C645">
        <v>0.02</v>
      </c>
      <c r="D645">
        <v>0</v>
      </c>
      <c r="E645">
        <v>0.02</v>
      </c>
      <c r="F645">
        <v>1.01</v>
      </c>
      <c r="G645">
        <v>1.06</v>
      </c>
      <c r="H645">
        <v>1.06</v>
      </c>
      <c r="I645">
        <v>0.08</v>
      </c>
      <c r="J645">
        <v>1534</v>
      </c>
      <c r="K645">
        <v>280</v>
      </c>
      <c r="L645">
        <v>0.73</v>
      </c>
      <c r="M645">
        <v>0.21</v>
      </c>
      <c r="N645">
        <v>37</v>
      </c>
      <c r="O645">
        <v>15</v>
      </c>
      <c r="P645">
        <v>2.6042839240861322</v>
      </c>
      <c r="Q645">
        <v>0.32267888526831179</v>
      </c>
      <c r="R645">
        <v>1.4345816348519891</v>
      </c>
      <c r="S645">
        <v>0.75631890067593666</v>
      </c>
      <c r="T645">
        <v>0.58158714926431987</v>
      </c>
      <c r="U645">
        <v>0.47082287437981118</v>
      </c>
      <c r="V645">
        <v>8.7284410638539145E-2</v>
      </c>
      <c r="W645">
        <v>6.6947142959759481E-2</v>
      </c>
      <c r="X645">
        <v>12.87671232876712</v>
      </c>
      <c r="Y645">
        <v>6.27</v>
      </c>
      <c r="Z645" t="s">
        <v>115</v>
      </c>
    </row>
    <row r="646" spans="1:26">
      <c r="A646" t="s">
        <v>1258</v>
      </c>
      <c r="B646" t="s">
        <v>1257</v>
      </c>
      <c r="C646">
        <v>0.37</v>
      </c>
      <c r="D646">
        <v>0.31</v>
      </c>
      <c r="E646">
        <v>0.06</v>
      </c>
      <c r="F646">
        <v>1.39</v>
      </c>
      <c r="G646">
        <v>1.39</v>
      </c>
      <c r="H646">
        <v>1.4</v>
      </c>
      <c r="I646">
        <v>0.11</v>
      </c>
      <c r="J646">
        <v>1475</v>
      </c>
      <c r="K646">
        <v>55</v>
      </c>
      <c r="L646">
        <v>0.7</v>
      </c>
      <c r="M646">
        <v>0.2</v>
      </c>
      <c r="N646">
        <v>132</v>
      </c>
      <c r="O646">
        <v>17</v>
      </c>
      <c r="P646">
        <v>2.851645608106117</v>
      </c>
      <c r="Q646">
        <v>0.1022112147472863</v>
      </c>
      <c r="R646">
        <v>6.6684578665850829</v>
      </c>
      <c r="S646">
        <v>2.052796335447979</v>
      </c>
      <c r="T646">
        <v>0.8588165434238364</v>
      </c>
      <c r="U646">
        <v>1.8305570614155131</v>
      </c>
      <c r="V646">
        <v>8.2884787042300526E-2</v>
      </c>
      <c r="W646">
        <v>0.34438045320392452</v>
      </c>
      <c r="X646">
        <v>8.087671232876712</v>
      </c>
      <c r="Y646">
        <v>26.2</v>
      </c>
      <c r="Z646" t="s">
        <v>115</v>
      </c>
    </row>
    <row r="647" spans="1:26">
      <c r="A647" t="s">
        <v>1260</v>
      </c>
      <c r="B647" t="s">
        <v>1259</v>
      </c>
      <c r="C647">
        <v>0.14000000000000001</v>
      </c>
      <c r="D647">
        <v>0.08</v>
      </c>
      <c r="E647">
        <v>0.05</v>
      </c>
      <c r="F647">
        <v>1.36</v>
      </c>
      <c r="G647">
        <v>1.29</v>
      </c>
      <c r="H647">
        <v>1.28</v>
      </c>
      <c r="I647">
        <v>0.14000000000000001</v>
      </c>
      <c r="J647">
        <v>1634</v>
      </c>
      <c r="K647">
        <v>17</v>
      </c>
      <c r="L647">
        <v>0.72299999999999998</v>
      </c>
      <c r="M647">
        <v>1.6E-2</v>
      </c>
      <c r="P647">
        <v>3.0020462676723101</v>
      </c>
      <c r="Q647">
        <v>7.6993590561666769E-2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Z647" t="s">
        <v>46</v>
      </c>
    </row>
    <row r="648" spans="1:26">
      <c r="A648" t="s">
        <v>1261</v>
      </c>
      <c r="B648" t="s">
        <v>1261</v>
      </c>
      <c r="C648">
        <v>0.04</v>
      </c>
      <c r="E648">
        <v>0.1</v>
      </c>
      <c r="F648">
        <v>2.23</v>
      </c>
      <c r="I648">
        <v>0.33</v>
      </c>
      <c r="J648">
        <v>1270</v>
      </c>
      <c r="K648">
        <v>57</v>
      </c>
      <c r="L648">
        <v>0.17</v>
      </c>
      <c r="M648">
        <v>0.16</v>
      </c>
      <c r="P648">
        <v>3.004391863212605</v>
      </c>
      <c r="Q648">
        <v>0.17276672456421119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Z648" t="s">
        <v>902</v>
      </c>
    </row>
    <row r="649" spans="1:26">
      <c r="A649" t="s">
        <v>1261</v>
      </c>
      <c r="B649" t="s">
        <v>1262</v>
      </c>
      <c r="C649">
        <v>0.04</v>
      </c>
      <c r="E649">
        <v>0.1</v>
      </c>
      <c r="F649">
        <v>2.23</v>
      </c>
      <c r="I649">
        <v>0.33</v>
      </c>
      <c r="J649">
        <v>1270</v>
      </c>
      <c r="K649">
        <v>57</v>
      </c>
      <c r="L649">
        <v>0.17</v>
      </c>
      <c r="M649">
        <v>0.16</v>
      </c>
      <c r="N649">
        <v>49</v>
      </c>
      <c r="O649">
        <v>12</v>
      </c>
      <c r="P649">
        <v>2.9999143724300259</v>
      </c>
      <c r="Q649">
        <v>0.1730737328180203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Z649" t="s">
        <v>902</v>
      </c>
    </row>
    <row r="650" spans="1:26">
      <c r="A650" t="s">
        <v>1264</v>
      </c>
      <c r="B650" t="s">
        <v>1263</v>
      </c>
      <c r="C650">
        <v>-0.17</v>
      </c>
      <c r="E650">
        <v>0.08</v>
      </c>
      <c r="F650">
        <v>1.06</v>
      </c>
      <c r="I650">
        <v>0.11</v>
      </c>
      <c r="J650">
        <v>13.481</v>
      </c>
      <c r="K650">
        <v>1E-3</v>
      </c>
      <c r="L650">
        <v>0.05</v>
      </c>
      <c r="M650">
        <v>0.02</v>
      </c>
      <c r="N650">
        <v>956</v>
      </c>
      <c r="O650">
        <v>25</v>
      </c>
      <c r="P650">
        <v>0.11308060357919381</v>
      </c>
      <c r="Q650">
        <v>3.9115972028590691E-3</v>
      </c>
      <c r="R650">
        <v>2.1880154933662351E-2</v>
      </c>
      <c r="S650">
        <v>1.513880426324175E-3</v>
      </c>
      <c r="T650">
        <v>0</v>
      </c>
      <c r="U650">
        <v>2.1934992414699098E-5</v>
      </c>
      <c r="V650">
        <v>5.4101216362936354E-7</v>
      </c>
      <c r="W650">
        <v>1.5137214105049421E-3</v>
      </c>
      <c r="Z650" t="s">
        <v>1265</v>
      </c>
    </row>
    <row r="651" spans="1:26">
      <c r="A651" t="s">
        <v>1264</v>
      </c>
      <c r="B651" t="s">
        <v>1266</v>
      </c>
      <c r="C651">
        <v>-0.17</v>
      </c>
      <c r="E651">
        <v>0.08</v>
      </c>
      <c r="F651">
        <v>1.06</v>
      </c>
      <c r="I651">
        <v>0.11</v>
      </c>
      <c r="J651">
        <v>674</v>
      </c>
      <c r="K651">
        <v>4</v>
      </c>
      <c r="L651">
        <v>0.5</v>
      </c>
      <c r="M651">
        <v>0.02</v>
      </c>
      <c r="N651">
        <v>1370</v>
      </c>
      <c r="O651">
        <v>54</v>
      </c>
      <c r="P651">
        <v>1.5346640148718871</v>
      </c>
      <c r="Q651">
        <v>5.3431978358383113E-2</v>
      </c>
      <c r="R651">
        <v>6.9893561083167965E-2</v>
      </c>
      <c r="S651">
        <v>4.9263281929466541E-3</v>
      </c>
      <c r="T651">
        <v>0</v>
      </c>
      <c r="U651">
        <v>9.3191414777557286E-4</v>
      </c>
      <c r="V651">
        <v>1.3826619403198409E-4</v>
      </c>
      <c r="W651">
        <v>4.8354035969487268E-3</v>
      </c>
      <c r="Z651" t="s">
        <v>1265</v>
      </c>
    </row>
    <row r="652" spans="1:26">
      <c r="A652" t="s">
        <v>1264</v>
      </c>
      <c r="B652" t="s">
        <v>1267</v>
      </c>
      <c r="C652">
        <v>-0.17</v>
      </c>
      <c r="E652">
        <v>0.08</v>
      </c>
      <c r="F652">
        <v>1.06</v>
      </c>
      <c r="I652">
        <v>0.11</v>
      </c>
      <c r="J652">
        <v>13.481</v>
      </c>
      <c r="K652">
        <v>1E-3</v>
      </c>
      <c r="L652">
        <v>0.05</v>
      </c>
      <c r="M652">
        <v>0.02</v>
      </c>
      <c r="N652">
        <v>956</v>
      </c>
      <c r="P652">
        <v>0.1155169314633562</v>
      </c>
      <c r="Q652">
        <v>3.0668265097102839E-3</v>
      </c>
      <c r="R652">
        <v>12.12692892569522</v>
      </c>
      <c r="S652">
        <v>0.6440225585182241</v>
      </c>
      <c r="T652">
        <v>0</v>
      </c>
      <c r="U652">
        <v>1.21573222312734E-2</v>
      </c>
      <c r="V652">
        <v>2.9985235827449062E-4</v>
      </c>
      <c r="W652">
        <v>0.64390773056788786</v>
      </c>
      <c r="Z652" t="s">
        <v>1265</v>
      </c>
    </row>
    <row r="653" spans="1:26">
      <c r="A653" t="s">
        <v>1264</v>
      </c>
      <c r="B653" t="s">
        <v>1268</v>
      </c>
      <c r="C653">
        <v>-0.17</v>
      </c>
      <c r="E653">
        <v>0.08</v>
      </c>
      <c r="F653">
        <v>1.06</v>
      </c>
      <c r="I653">
        <v>0.11</v>
      </c>
      <c r="J653">
        <v>674</v>
      </c>
      <c r="K653">
        <v>4</v>
      </c>
      <c r="L653">
        <v>0.5</v>
      </c>
      <c r="M653">
        <v>0.02</v>
      </c>
      <c r="N653">
        <v>1370</v>
      </c>
      <c r="P653">
        <v>1.5677284363014601</v>
      </c>
      <c r="Q653">
        <v>4.2080755695974907E-2</v>
      </c>
      <c r="R653">
        <v>55.513713864180922</v>
      </c>
      <c r="S653">
        <v>3.0411278230000232</v>
      </c>
      <c r="T653">
        <v>0</v>
      </c>
      <c r="U653">
        <v>0.74018285152241226</v>
      </c>
      <c r="V653">
        <v>0.1098194141724647</v>
      </c>
      <c r="W653">
        <v>2.9476308246467751</v>
      </c>
      <c r="Z653" t="s">
        <v>1265</v>
      </c>
    </row>
    <row r="654" spans="1:26">
      <c r="A654" t="s">
        <v>1270</v>
      </c>
      <c r="B654" t="s">
        <v>1269</v>
      </c>
      <c r="C654">
        <v>0.02</v>
      </c>
      <c r="E654">
        <v>0.03</v>
      </c>
      <c r="F654">
        <v>0.79</v>
      </c>
      <c r="I654">
        <v>0.06</v>
      </c>
      <c r="J654">
        <v>2754</v>
      </c>
      <c r="K654">
        <v>87</v>
      </c>
      <c r="L654">
        <v>0.53</v>
      </c>
      <c r="M654">
        <v>0.12</v>
      </c>
      <c r="N654">
        <v>34.700000000000003</v>
      </c>
      <c r="O654">
        <v>4.5</v>
      </c>
      <c r="P654">
        <v>3.6440726180170411</v>
      </c>
      <c r="Q654">
        <v>0.13769445826236659</v>
      </c>
      <c r="R654">
        <v>1.820545499981677</v>
      </c>
      <c r="S654">
        <v>0.3083545802493094</v>
      </c>
      <c r="T654">
        <v>0.23609379682759499</v>
      </c>
      <c r="U654">
        <v>0.1610161226516961</v>
      </c>
      <c r="V654">
        <v>1.917059531571122E-2</v>
      </c>
      <c r="W654">
        <v>0.1142303058812033</v>
      </c>
      <c r="X654">
        <v>10.49</v>
      </c>
      <c r="Y654">
        <v>9.1999999999999993</v>
      </c>
      <c r="Z654" t="s">
        <v>137</v>
      </c>
    </row>
    <row r="655" spans="1:26">
      <c r="A655" t="s">
        <v>1272</v>
      </c>
      <c r="B655" t="s">
        <v>1271</v>
      </c>
      <c r="C655">
        <v>0.4</v>
      </c>
      <c r="E655">
        <v>0.04</v>
      </c>
      <c r="F655">
        <v>1.19</v>
      </c>
      <c r="I655">
        <v>0.12</v>
      </c>
      <c r="J655">
        <v>3.4156599999999999</v>
      </c>
      <c r="K655">
        <v>8.4000000000000003E-4</v>
      </c>
      <c r="L655">
        <v>7.6100000000000001E-2</v>
      </c>
      <c r="M655">
        <v>6.3450000000000006E-2</v>
      </c>
      <c r="N655">
        <v>34.130000000000003</v>
      </c>
      <c r="O655">
        <v>3.57</v>
      </c>
      <c r="P655">
        <v>4.6928101201058718E-2</v>
      </c>
      <c r="Q655">
        <v>7.9540990139075215E-4</v>
      </c>
      <c r="R655">
        <v>0.29598087134199852</v>
      </c>
      <c r="S655">
        <v>2.6720622672768191E-2</v>
      </c>
      <c r="T655">
        <v>2.4596748310969401E-2</v>
      </c>
      <c r="U655">
        <v>2.885351812176569E-3</v>
      </c>
      <c r="V655">
        <v>1.7040921160327059E-5</v>
      </c>
      <c r="W655">
        <v>1.0033249875999951E-2</v>
      </c>
      <c r="Y655">
        <v>6.2</v>
      </c>
      <c r="Z655" t="s">
        <v>1525</v>
      </c>
    </row>
    <row r="656" spans="1:26">
      <c r="A656" t="s">
        <v>1274</v>
      </c>
      <c r="B656" t="s">
        <v>1273</v>
      </c>
      <c r="C656">
        <v>-0.09</v>
      </c>
      <c r="D656">
        <v>-0.15</v>
      </c>
      <c r="E656">
        <v>0.01</v>
      </c>
      <c r="F656">
        <v>1</v>
      </c>
      <c r="G656">
        <v>1.04</v>
      </c>
      <c r="H656">
        <v>1.05</v>
      </c>
      <c r="I656">
        <v>0.08</v>
      </c>
      <c r="J656">
        <v>2199</v>
      </c>
      <c r="K656">
        <v>61</v>
      </c>
      <c r="L656">
        <v>0.25</v>
      </c>
      <c r="M656">
        <v>0.09</v>
      </c>
      <c r="N656">
        <v>28.9</v>
      </c>
      <c r="O656">
        <v>2.2000000000000002</v>
      </c>
      <c r="P656">
        <v>3.2446483584083921</v>
      </c>
      <c r="Q656">
        <v>8.6786697139808702E-2</v>
      </c>
      <c r="R656">
        <v>1.7659466888638991</v>
      </c>
      <c r="S656">
        <v>0.16042169272397089</v>
      </c>
      <c r="T656">
        <v>0.1344319278719924</v>
      </c>
      <c r="U656">
        <v>1.8395278008998948E-2</v>
      </c>
      <c r="V656">
        <v>1.0327173619087131E-2</v>
      </c>
      <c r="W656">
        <v>8.4959634515788987E-2</v>
      </c>
      <c r="X656">
        <v>11.052054794520551</v>
      </c>
      <c r="Y656">
        <v>9.1</v>
      </c>
      <c r="Z656" t="s">
        <v>1525</v>
      </c>
    </row>
    <row r="657" spans="1:26">
      <c r="A657" t="s">
        <v>1276</v>
      </c>
      <c r="B657" t="s">
        <v>1275</v>
      </c>
      <c r="D657">
        <v>-0.45</v>
      </c>
      <c r="G657">
        <v>1.01</v>
      </c>
      <c r="H657">
        <v>1.02</v>
      </c>
      <c r="J657">
        <v>298.5</v>
      </c>
      <c r="K657">
        <v>0.1</v>
      </c>
      <c r="L657">
        <v>0.9</v>
      </c>
      <c r="M657">
        <v>3.6999999999999998E-2</v>
      </c>
      <c r="P657">
        <v>0</v>
      </c>
      <c r="R657">
        <v>0</v>
      </c>
      <c r="T657">
        <v>0</v>
      </c>
      <c r="U657">
        <v>0</v>
      </c>
      <c r="V657">
        <v>0</v>
      </c>
      <c r="X657">
        <v>9</v>
      </c>
      <c r="Y657">
        <v>11.63</v>
      </c>
    </row>
    <row r="658" spans="1:26">
      <c r="A658" t="s">
        <v>1278</v>
      </c>
      <c r="B658" t="s">
        <v>1277</v>
      </c>
      <c r="C658">
        <v>0.3</v>
      </c>
      <c r="D658">
        <v>0.3</v>
      </c>
      <c r="E658">
        <v>0.03</v>
      </c>
      <c r="F658">
        <v>1.36</v>
      </c>
      <c r="G658">
        <v>1.5</v>
      </c>
      <c r="H658">
        <v>1.53</v>
      </c>
      <c r="I658">
        <v>0.09</v>
      </c>
      <c r="J658">
        <v>256</v>
      </c>
      <c r="K658">
        <v>0.7</v>
      </c>
      <c r="L658">
        <v>0.7</v>
      </c>
      <c r="M658">
        <v>0.02</v>
      </c>
      <c r="P658">
        <v>0.90143162801082133</v>
      </c>
      <c r="Q658">
        <v>4.0621886082271809E-3</v>
      </c>
      <c r="R658">
        <v>0</v>
      </c>
      <c r="S658">
        <v>0.1201305694653662</v>
      </c>
      <c r="T658">
        <v>0.1201305694653662</v>
      </c>
      <c r="U658">
        <v>0</v>
      </c>
      <c r="V658">
        <v>0</v>
      </c>
      <c r="W658">
        <v>0</v>
      </c>
      <c r="X658">
        <v>8.0630136986301366</v>
      </c>
      <c r="Y658">
        <v>15.2</v>
      </c>
      <c r="Z658" t="s">
        <v>1525</v>
      </c>
    </row>
    <row r="659" spans="1:26">
      <c r="A659" t="s">
        <v>1278</v>
      </c>
      <c r="B659" t="s">
        <v>1279</v>
      </c>
      <c r="C659">
        <v>0.3</v>
      </c>
      <c r="D659">
        <v>0.3</v>
      </c>
      <c r="E659">
        <v>0.03</v>
      </c>
      <c r="F659">
        <v>1.36</v>
      </c>
      <c r="G659">
        <v>1.5</v>
      </c>
      <c r="H659">
        <v>1.53</v>
      </c>
      <c r="I659">
        <v>0.09</v>
      </c>
      <c r="J659">
        <v>85.2</v>
      </c>
      <c r="K659">
        <v>0.1</v>
      </c>
      <c r="L659">
        <v>0</v>
      </c>
      <c r="M659">
        <v>0.05</v>
      </c>
      <c r="P659">
        <v>0.43203446352599489</v>
      </c>
      <c r="Q659">
        <v>1.9752445684218189E-3</v>
      </c>
      <c r="R659">
        <v>0</v>
      </c>
      <c r="S659">
        <v>2.2488189110419889E-3</v>
      </c>
      <c r="T659">
        <v>2.2488189110419889E-3</v>
      </c>
      <c r="U659">
        <v>0</v>
      </c>
      <c r="V659">
        <v>0</v>
      </c>
      <c r="W659">
        <v>0</v>
      </c>
      <c r="Z659" t="s">
        <v>1525</v>
      </c>
    </row>
    <row r="660" spans="1:26">
      <c r="A660" t="s">
        <v>1281</v>
      </c>
      <c r="B660" t="s">
        <v>1280</v>
      </c>
      <c r="C660">
        <v>-0.24</v>
      </c>
      <c r="D660">
        <v>-0.24</v>
      </c>
      <c r="E660">
        <v>0.01</v>
      </c>
      <c r="F660">
        <v>0.86</v>
      </c>
      <c r="G660">
        <v>0.96</v>
      </c>
      <c r="H660">
        <v>0.94</v>
      </c>
      <c r="I660">
        <v>0.06</v>
      </c>
      <c r="J660">
        <v>49.77</v>
      </c>
      <c r="K660">
        <v>7.0000000000000007E-2</v>
      </c>
      <c r="L660">
        <v>0.31</v>
      </c>
      <c r="M660">
        <v>0.1</v>
      </c>
      <c r="N660">
        <v>3.69</v>
      </c>
      <c r="O660">
        <v>0.25</v>
      </c>
      <c r="P660">
        <v>0.25193161339419512</v>
      </c>
      <c r="Q660">
        <v>5.8636349061800108E-3</v>
      </c>
      <c r="R660">
        <v>5.7405243437789223E-2</v>
      </c>
      <c r="S660">
        <v>5.1119391933660144E-3</v>
      </c>
      <c r="T660">
        <v>3.889244135351572E-3</v>
      </c>
      <c r="U660">
        <v>1.9687604232453428E-3</v>
      </c>
      <c r="V660">
        <v>2.6912913004120598E-5</v>
      </c>
      <c r="W660">
        <v>2.6700113226878698E-3</v>
      </c>
      <c r="X660">
        <v>4.4000000000000004</v>
      </c>
      <c r="Y660">
        <v>1.23</v>
      </c>
      <c r="Z660" t="s">
        <v>292</v>
      </c>
    </row>
    <row r="661" spans="1:26">
      <c r="A661" t="s">
        <v>1283</v>
      </c>
      <c r="B661" t="s">
        <v>1282</v>
      </c>
      <c r="C661">
        <v>0.36</v>
      </c>
      <c r="E661">
        <v>0.02</v>
      </c>
      <c r="F661">
        <v>1.22</v>
      </c>
      <c r="I661">
        <v>0.12</v>
      </c>
      <c r="J661">
        <v>1179</v>
      </c>
      <c r="K661">
        <v>34</v>
      </c>
      <c r="L661">
        <v>0.12</v>
      </c>
      <c r="M661">
        <v>0.05</v>
      </c>
      <c r="N661">
        <v>20.8</v>
      </c>
      <c r="O661">
        <v>2.2000000000000002</v>
      </c>
      <c r="P661">
        <v>2.353878080638248</v>
      </c>
      <c r="Q661">
        <v>7.7382269931120476E-2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Z661" t="s">
        <v>1525</v>
      </c>
    </row>
    <row r="662" spans="1:26">
      <c r="A662" t="s">
        <v>1285</v>
      </c>
      <c r="B662" t="s">
        <v>1284</v>
      </c>
      <c r="D662">
        <v>-0.19</v>
      </c>
      <c r="G662">
        <v>0.96</v>
      </c>
      <c r="H662">
        <v>0.94</v>
      </c>
      <c r="J662">
        <v>145.40199999999999</v>
      </c>
      <c r="K662">
        <v>1.2999999999999999E-2</v>
      </c>
      <c r="L662">
        <v>0.3226</v>
      </c>
      <c r="M662">
        <v>1.4E-3</v>
      </c>
      <c r="P662">
        <v>0</v>
      </c>
      <c r="R662">
        <v>0</v>
      </c>
      <c r="T662">
        <v>0</v>
      </c>
      <c r="U662">
        <v>0</v>
      </c>
      <c r="V662">
        <v>0</v>
      </c>
      <c r="X662">
        <v>3.937260273972603</v>
      </c>
      <c r="Y662">
        <v>9.07</v>
      </c>
    </row>
    <row r="663" spans="1:26">
      <c r="A663" t="s">
        <v>1287</v>
      </c>
      <c r="B663" t="s">
        <v>1286</v>
      </c>
      <c r="C663">
        <v>0.27</v>
      </c>
      <c r="D663">
        <v>0.28000000000000003</v>
      </c>
      <c r="E663">
        <v>0.02</v>
      </c>
      <c r="F663">
        <v>1.06</v>
      </c>
      <c r="G663">
        <v>1.04</v>
      </c>
      <c r="H663">
        <v>1.02</v>
      </c>
      <c r="I663">
        <v>0.09</v>
      </c>
      <c r="J663">
        <v>325.81</v>
      </c>
      <c r="K663">
        <v>0.26</v>
      </c>
      <c r="L663">
        <v>0.33400000000000002</v>
      </c>
      <c r="M663">
        <v>1.0999999999999999E-2</v>
      </c>
      <c r="P663">
        <v>0.94227455417935357</v>
      </c>
      <c r="Q663">
        <v>2.094543428691337E-2</v>
      </c>
      <c r="R663">
        <v>0</v>
      </c>
      <c r="S663">
        <v>5.6030148819331618E-2</v>
      </c>
      <c r="T663">
        <v>5.6030148819331618E-2</v>
      </c>
      <c r="U663">
        <v>0</v>
      </c>
      <c r="V663">
        <v>0</v>
      </c>
      <c r="W663">
        <v>0</v>
      </c>
      <c r="X663">
        <v>3.9753424657534251</v>
      </c>
      <c r="Y663">
        <v>7.9</v>
      </c>
      <c r="Z663" t="s">
        <v>292</v>
      </c>
    </row>
    <row r="664" spans="1:26">
      <c r="A664" t="s">
        <v>1287</v>
      </c>
      <c r="B664" t="s">
        <v>1288</v>
      </c>
      <c r="C664">
        <v>0.27</v>
      </c>
      <c r="D664">
        <v>0.28000000000000003</v>
      </c>
      <c r="E664">
        <v>0.02</v>
      </c>
      <c r="F664">
        <v>1.06</v>
      </c>
      <c r="G664">
        <v>1.04</v>
      </c>
      <c r="H664">
        <v>1.02</v>
      </c>
      <c r="I664">
        <v>0.09</v>
      </c>
      <c r="J664">
        <v>162</v>
      </c>
      <c r="K664">
        <v>3</v>
      </c>
      <c r="L664">
        <v>0.04</v>
      </c>
      <c r="M664">
        <v>0.21</v>
      </c>
      <c r="P664">
        <v>0.59139529684327408</v>
      </c>
      <c r="Q664">
        <v>1.503404257633967E-2</v>
      </c>
      <c r="R664">
        <v>0</v>
      </c>
      <c r="S664">
        <v>8.3038896204003904E-4</v>
      </c>
      <c r="T664">
        <v>8.3038896204003904E-4</v>
      </c>
      <c r="U664">
        <v>0</v>
      </c>
      <c r="V664">
        <v>0</v>
      </c>
      <c r="W664">
        <v>0</v>
      </c>
      <c r="Z664" t="s">
        <v>292</v>
      </c>
    </row>
    <row r="665" spans="1:26">
      <c r="A665" t="s">
        <v>1290</v>
      </c>
      <c r="B665" t="s">
        <v>1289</v>
      </c>
      <c r="C665">
        <v>0.08</v>
      </c>
      <c r="E665">
        <v>0.04</v>
      </c>
      <c r="F665">
        <v>0.83</v>
      </c>
      <c r="I665">
        <v>7.0000000000000007E-2</v>
      </c>
      <c r="J665">
        <v>143.58000000000001</v>
      </c>
      <c r="K665">
        <v>0.6</v>
      </c>
      <c r="L665">
        <v>0.14000000000000001</v>
      </c>
      <c r="M665">
        <v>0.03</v>
      </c>
      <c r="N665">
        <v>18.3</v>
      </c>
      <c r="O665">
        <v>0.5</v>
      </c>
      <c r="P665">
        <v>0.50453746463703852</v>
      </c>
      <c r="Q665">
        <v>1.6270865242488861E-2</v>
      </c>
      <c r="R665">
        <v>0.41220470204521897</v>
      </c>
      <c r="S665">
        <v>2.884187822575067E-2</v>
      </c>
      <c r="T665">
        <v>1.1262423553148059E-2</v>
      </c>
      <c r="U665">
        <v>1.765870816595185E-3</v>
      </c>
      <c r="V665">
        <v>5.741812258604523E-4</v>
      </c>
      <c r="W665">
        <v>2.6487049127403631E-2</v>
      </c>
      <c r="X665">
        <v>1.0493150684931509</v>
      </c>
      <c r="Y665">
        <v>2</v>
      </c>
      <c r="Z665" t="s">
        <v>100</v>
      </c>
    </row>
    <row r="666" spans="1:26">
      <c r="A666" t="s">
        <v>1292</v>
      </c>
      <c r="B666" t="s">
        <v>1291</v>
      </c>
      <c r="C666">
        <v>0.02</v>
      </c>
      <c r="D666">
        <v>-0.02</v>
      </c>
      <c r="E666">
        <v>0.01</v>
      </c>
      <c r="F666">
        <v>1.05</v>
      </c>
      <c r="G666">
        <v>1.1299999999999999</v>
      </c>
      <c r="H666">
        <v>1.1499999999999999</v>
      </c>
      <c r="I666">
        <v>0.09</v>
      </c>
      <c r="J666">
        <v>13.186</v>
      </c>
      <c r="K666">
        <v>5.8999999999999999E-3</v>
      </c>
      <c r="L666">
        <v>0.15</v>
      </c>
      <c r="M666">
        <v>0.11</v>
      </c>
      <c r="N666">
        <v>2.21</v>
      </c>
      <c r="O666">
        <v>0.23</v>
      </c>
      <c r="P666">
        <v>0.11071961944526849</v>
      </c>
      <c r="Q666">
        <v>2.484321077912919E-3</v>
      </c>
      <c r="R666">
        <v>2.606477994006054E-2</v>
      </c>
      <c r="S666">
        <v>2.986606685768636E-3</v>
      </c>
      <c r="T666">
        <v>2.712624156657884E-3</v>
      </c>
      <c r="U666">
        <v>4.3996815244091943E-4</v>
      </c>
      <c r="V666">
        <v>3.9534020840376994E-6</v>
      </c>
      <c r="W666">
        <v>1.1695734588488701E-3</v>
      </c>
      <c r="X666">
        <v>7.4876712328767123</v>
      </c>
      <c r="Y666">
        <v>1.42</v>
      </c>
      <c r="Z666" t="s">
        <v>292</v>
      </c>
    </row>
    <row r="667" spans="1:26">
      <c r="A667" t="s">
        <v>1292</v>
      </c>
      <c r="B667" t="s">
        <v>1293</v>
      </c>
      <c r="C667">
        <v>0.02</v>
      </c>
      <c r="D667">
        <v>-0.02</v>
      </c>
      <c r="E667">
        <v>0.01</v>
      </c>
      <c r="F667">
        <v>1.05</v>
      </c>
      <c r="G667">
        <v>1.1299999999999999</v>
      </c>
      <c r="H667">
        <v>1.1499999999999999</v>
      </c>
      <c r="I667">
        <v>0.09</v>
      </c>
      <c r="J667">
        <v>46.024999999999999</v>
      </c>
      <c r="K667">
        <v>7.2500000000000004E-3</v>
      </c>
      <c r="L667">
        <v>0.24</v>
      </c>
      <c r="M667">
        <v>0.18</v>
      </c>
      <c r="N667">
        <v>1.82</v>
      </c>
      <c r="O667">
        <v>0.96</v>
      </c>
      <c r="P667">
        <v>0.25476811174388342</v>
      </c>
      <c r="Q667">
        <v>5.7222958545888681E-3</v>
      </c>
      <c r="R667">
        <v>3.1970738960871041E-2</v>
      </c>
      <c r="S667">
        <v>1.6987939306230972E-2</v>
      </c>
      <c r="T667">
        <v>1.6863686484855051E-2</v>
      </c>
      <c r="U667">
        <v>1.4655517010925599E-3</v>
      </c>
      <c r="V667">
        <v>1.6902871223201778E-5</v>
      </c>
      <c r="W667">
        <v>1.434584440551906E-3</v>
      </c>
      <c r="X667">
        <v>7.4876712328767123</v>
      </c>
      <c r="Y667">
        <v>1.42</v>
      </c>
      <c r="Z667" t="s">
        <v>292</v>
      </c>
    </row>
    <row r="668" spans="1:26">
      <c r="A668" t="s">
        <v>1295</v>
      </c>
      <c r="B668" t="s">
        <v>1294</v>
      </c>
      <c r="C668">
        <v>0.09</v>
      </c>
      <c r="E668">
        <v>0.05</v>
      </c>
      <c r="F668">
        <v>0.99</v>
      </c>
      <c r="I668">
        <v>0.09</v>
      </c>
      <c r="J668">
        <v>30.052</v>
      </c>
      <c r="K668">
        <v>2.7E-2</v>
      </c>
      <c r="L668">
        <v>0.2</v>
      </c>
      <c r="M668">
        <v>0.06</v>
      </c>
      <c r="N668">
        <v>46.6</v>
      </c>
      <c r="O668">
        <v>3</v>
      </c>
      <c r="P668">
        <v>0.18798752742766289</v>
      </c>
      <c r="Q668">
        <v>5.1165459564535302E-3</v>
      </c>
      <c r="R668">
        <v>0.68892751914889538</v>
      </c>
      <c r="S668">
        <v>5.8710832404688669E-2</v>
      </c>
      <c r="T668">
        <v>4.4351557026752933E-2</v>
      </c>
      <c r="U668">
        <v>8.6115939893611944E-3</v>
      </c>
      <c r="V668">
        <v>2.063206333135918E-4</v>
      </c>
      <c r="W668">
        <v>3.7492654103341252E-2</v>
      </c>
      <c r="X668">
        <v>2.331506849315069</v>
      </c>
      <c r="Y668">
        <v>15.1</v>
      </c>
      <c r="Z668" t="s">
        <v>1296</v>
      </c>
    </row>
    <row r="669" spans="1:26">
      <c r="A669" t="s">
        <v>1295</v>
      </c>
      <c r="B669" t="s">
        <v>1297</v>
      </c>
      <c r="C669">
        <v>0.09</v>
      </c>
      <c r="E669">
        <v>0.05</v>
      </c>
      <c r="F669">
        <v>0.99</v>
      </c>
      <c r="I669">
        <v>0.09</v>
      </c>
      <c r="J669">
        <v>192.9</v>
      </c>
      <c r="K669">
        <v>0.9</v>
      </c>
      <c r="L669">
        <v>0.06</v>
      </c>
      <c r="M669">
        <v>0.06</v>
      </c>
      <c r="N669">
        <v>63.9</v>
      </c>
      <c r="O669">
        <v>4.3</v>
      </c>
      <c r="P669">
        <v>0.64928434854029271</v>
      </c>
      <c r="Q669">
        <v>1.7782651837297721E-2</v>
      </c>
      <c r="R669">
        <v>1.788638878469117</v>
      </c>
      <c r="S669">
        <v>0.15495747210516661</v>
      </c>
      <c r="T669">
        <v>0.12036224064815659</v>
      </c>
      <c r="U669">
        <v>6.4623644745973709E-3</v>
      </c>
      <c r="V669">
        <v>2.7817089867326881E-3</v>
      </c>
      <c r="W669">
        <v>9.7340891345258085E-2</v>
      </c>
      <c r="X669">
        <v>2.331506849315069</v>
      </c>
      <c r="Y669">
        <v>15.1</v>
      </c>
      <c r="Z669" t="s">
        <v>1296</v>
      </c>
    </row>
    <row r="670" spans="1:26">
      <c r="A670" t="s">
        <v>1299</v>
      </c>
      <c r="B670" t="s">
        <v>1298</v>
      </c>
      <c r="C670">
        <v>0</v>
      </c>
      <c r="E670">
        <v>0.05</v>
      </c>
      <c r="F670">
        <v>1.43</v>
      </c>
      <c r="I670">
        <v>0.22</v>
      </c>
      <c r="J670">
        <v>507</v>
      </c>
      <c r="K670">
        <v>16</v>
      </c>
      <c r="L670">
        <v>0.157</v>
      </c>
      <c r="M670">
        <v>8.5999999999999993E-2</v>
      </c>
      <c r="N670">
        <v>23.5</v>
      </c>
      <c r="O670">
        <v>1.9</v>
      </c>
      <c r="P670">
        <v>1.3860208349167109</v>
      </c>
      <c r="Q670">
        <v>4.9641808720666078E-2</v>
      </c>
      <c r="R670">
        <v>1.1283587360251079</v>
      </c>
      <c r="S670">
        <v>0.11395767147607171</v>
      </c>
      <c r="T670">
        <v>9.1229004189264051E-2</v>
      </c>
      <c r="U670">
        <v>1.5620119991481029E-2</v>
      </c>
      <c r="V670">
        <v>1.1869651398028751E-2</v>
      </c>
      <c r="W670">
        <v>6.5412100639136703E-2</v>
      </c>
      <c r="X670">
        <v>2.838356164383562</v>
      </c>
      <c r="Y670">
        <v>5.7</v>
      </c>
      <c r="Z670" t="s">
        <v>25</v>
      </c>
    </row>
    <row r="671" spans="1:26">
      <c r="A671" t="s">
        <v>1301</v>
      </c>
      <c r="B671" t="s">
        <v>1300</v>
      </c>
      <c r="C671">
        <v>-0.18</v>
      </c>
      <c r="J671">
        <v>482</v>
      </c>
      <c r="K671">
        <v>5</v>
      </c>
      <c r="L671">
        <v>0.11</v>
      </c>
      <c r="M671">
        <v>0.105</v>
      </c>
      <c r="N671">
        <v>116</v>
      </c>
      <c r="O671">
        <v>12.5</v>
      </c>
      <c r="P671">
        <v>0</v>
      </c>
      <c r="R671">
        <v>0</v>
      </c>
      <c r="T671">
        <v>0</v>
      </c>
      <c r="U671">
        <v>0</v>
      </c>
      <c r="V671">
        <v>0</v>
      </c>
      <c r="X671">
        <v>8.0246575342465754</v>
      </c>
      <c r="Y671">
        <v>50.9</v>
      </c>
      <c r="Z671" t="s">
        <v>860</v>
      </c>
    </row>
    <row r="672" spans="1:26">
      <c r="A672" t="s">
        <v>1303</v>
      </c>
      <c r="B672" t="s">
        <v>1302</v>
      </c>
      <c r="C672">
        <v>0.26</v>
      </c>
      <c r="E672">
        <v>0.04</v>
      </c>
      <c r="F672">
        <v>0.92</v>
      </c>
      <c r="I672">
        <v>0.08</v>
      </c>
      <c r="J672">
        <v>4375</v>
      </c>
      <c r="K672">
        <v>169</v>
      </c>
      <c r="L672">
        <v>0.06</v>
      </c>
      <c r="M672">
        <v>0.04</v>
      </c>
      <c r="N672">
        <v>59</v>
      </c>
      <c r="O672">
        <v>4</v>
      </c>
      <c r="P672">
        <v>5.2893528169953976</v>
      </c>
      <c r="Q672">
        <v>0.2056409933853722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11.17808219178082</v>
      </c>
      <c r="Y672">
        <v>7.9</v>
      </c>
      <c r="Z672" t="s">
        <v>1525</v>
      </c>
    </row>
    <row r="673" spans="1:26">
      <c r="A673" t="s">
        <v>1306</v>
      </c>
      <c r="B673" t="s">
        <v>1305</v>
      </c>
      <c r="C673">
        <v>-0.2</v>
      </c>
      <c r="E673">
        <v>0.02</v>
      </c>
      <c r="F673">
        <v>1.33</v>
      </c>
      <c r="I673">
        <v>0.1</v>
      </c>
      <c r="J673">
        <v>361.1</v>
      </c>
      <c r="K673">
        <v>9.9</v>
      </c>
      <c r="L673">
        <v>0.28000000000000003</v>
      </c>
      <c r="M673">
        <v>0.14000000000000001</v>
      </c>
      <c r="N673">
        <v>25.9</v>
      </c>
      <c r="O673">
        <v>3.5</v>
      </c>
      <c r="P673">
        <v>1.11334420650794</v>
      </c>
      <c r="Q673">
        <v>3.1228461563642021E-2</v>
      </c>
      <c r="R673">
        <v>1.140771049768412</v>
      </c>
      <c r="S673">
        <v>0.16195652977281899</v>
      </c>
      <c r="T673">
        <v>0.15415824996870431</v>
      </c>
      <c r="U673">
        <v>0</v>
      </c>
      <c r="V673">
        <v>1.0425213138287899E-2</v>
      </c>
      <c r="W673">
        <v>4.8543448926315381E-2</v>
      </c>
      <c r="X673">
        <v>3.8328767123287668</v>
      </c>
      <c r="Y673">
        <v>5.4</v>
      </c>
      <c r="Z673" t="s">
        <v>25</v>
      </c>
    </row>
    <row r="674" spans="1:26">
      <c r="A674" t="s">
        <v>1308</v>
      </c>
      <c r="B674" t="s">
        <v>1307</v>
      </c>
      <c r="C674">
        <v>-0.28999999999999998</v>
      </c>
      <c r="E674">
        <v>0.05</v>
      </c>
      <c r="F674">
        <v>3.66</v>
      </c>
      <c r="I674">
        <v>1.03</v>
      </c>
      <c r="J674">
        <v>647.29999999999995</v>
      </c>
      <c r="K674">
        <v>16.8</v>
      </c>
      <c r="L674">
        <v>0.3</v>
      </c>
      <c r="M674">
        <v>0.1</v>
      </c>
      <c r="N674">
        <v>104.8</v>
      </c>
      <c r="O674">
        <v>10.6</v>
      </c>
      <c r="P674">
        <v>2.257886932855349</v>
      </c>
      <c r="Q674">
        <v>0.21335634585023461</v>
      </c>
      <c r="R674">
        <v>10.10294667309997</v>
      </c>
      <c r="S674">
        <v>2.1647384312934048</v>
      </c>
      <c r="T674">
        <v>1.021862926859348</v>
      </c>
      <c r="U674">
        <v>0.33306417603626259</v>
      </c>
      <c r="V674">
        <v>8.7403833414737939E-2</v>
      </c>
      <c r="W674">
        <v>1.8770502015595569</v>
      </c>
      <c r="X674">
        <v>5.0410958904109586</v>
      </c>
      <c r="Y674">
        <v>50</v>
      </c>
      <c r="Z674" t="s">
        <v>28</v>
      </c>
    </row>
    <row r="675" spans="1:26">
      <c r="A675" t="s">
        <v>1310</v>
      </c>
      <c r="B675" t="s">
        <v>1309</v>
      </c>
      <c r="C675">
        <v>0.38</v>
      </c>
      <c r="E675">
        <v>0.02</v>
      </c>
      <c r="F675">
        <v>1.25</v>
      </c>
      <c r="I675">
        <v>0.13</v>
      </c>
      <c r="J675">
        <v>498.9</v>
      </c>
      <c r="K675">
        <v>1</v>
      </c>
      <c r="L675">
        <v>0.71</v>
      </c>
      <c r="M675">
        <v>0.04</v>
      </c>
      <c r="N675">
        <v>20.8</v>
      </c>
      <c r="O675">
        <v>1.5</v>
      </c>
      <c r="P675">
        <v>1.323186276865836</v>
      </c>
      <c r="Q675">
        <v>3.2061363488112678E-2</v>
      </c>
      <c r="R675">
        <v>0.65956282541454436</v>
      </c>
      <c r="S675">
        <v>6.8614173830606764E-2</v>
      </c>
      <c r="T675">
        <v>4.7564626832779643E-2</v>
      </c>
      <c r="U675">
        <v>3.7772906315331853E-2</v>
      </c>
      <c r="V675">
        <v>4.4067804196869399E-4</v>
      </c>
      <c r="W675">
        <v>3.1914330261994091E-2</v>
      </c>
      <c r="X675">
        <v>5.0191780821917806</v>
      </c>
      <c r="Y675">
        <v>4.5999999999999996</v>
      </c>
      <c r="Z675" t="s">
        <v>115</v>
      </c>
    </row>
    <row r="676" spans="1:26">
      <c r="A676" t="s">
        <v>1312</v>
      </c>
      <c r="B676" t="s">
        <v>1311</v>
      </c>
      <c r="C676">
        <v>-0.18</v>
      </c>
      <c r="D676">
        <v>-0.28999999999999998</v>
      </c>
      <c r="E676">
        <v>0.01</v>
      </c>
      <c r="F676">
        <v>0.96</v>
      </c>
      <c r="G676">
        <v>0.99</v>
      </c>
      <c r="H676">
        <v>0.96</v>
      </c>
      <c r="I676">
        <v>7.0000000000000007E-2</v>
      </c>
      <c r="J676">
        <v>8.1256000000000004</v>
      </c>
      <c r="K676">
        <v>1.2999999999999999E-3</v>
      </c>
      <c r="L676">
        <v>0.1</v>
      </c>
      <c r="M676">
        <v>0.05</v>
      </c>
      <c r="N676">
        <v>3.02</v>
      </c>
      <c r="O676">
        <v>0.18</v>
      </c>
      <c r="P676">
        <v>7.8066635207392682E-2</v>
      </c>
      <c r="Q676">
        <v>1.897471208335867E-3</v>
      </c>
      <c r="R676">
        <v>2.8917938603339119E-2</v>
      </c>
      <c r="S676">
        <v>2.2289384199041949E-3</v>
      </c>
      <c r="T676">
        <v>1.7235857445698809E-3</v>
      </c>
      <c r="U676">
        <v>1.4605019496635919E-4</v>
      </c>
      <c r="V676">
        <v>1.542176175065671E-6</v>
      </c>
      <c r="W676">
        <v>1.405733126551207E-3</v>
      </c>
      <c r="X676">
        <v>7.4438356164383563</v>
      </c>
      <c r="Y676">
        <v>1.48</v>
      </c>
      <c r="Z676" t="s">
        <v>292</v>
      </c>
    </row>
    <row r="677" spans="1:26">
      <c r="A677" t="s">
        <v>1312</v>
      </c>
      <c r="B677" t="s">
        <v>1313</v>
      </c>
      <c r="C677">
        <v>-0.18</v>
      </c>
      <c r="D677">
        <v>-0.28999999999999998</v>
      </c>
      <c r="E677">
        <v>0.01</v>
      </c>
      <c r="F677">
        <v>0.96</v>
      </c>
      <c r="G677">
        <v>0.99</v>
      </c>
      <c r="H677">
        <v>0.96</v>
      </c>
      <c r="I677">
        <v>7.0000000000000007E-2</v>
      </c>
      <c r="J677">
        <v>103.49</v>
      </c>
      <c r="K677">
        <v>0.57940000000000003</v>
      </c>
      <c r="L677">
        <v>0.37</v>
      </c>
      <c r="M677">
        <v>0.19</v>
      </c>
      <c r="N677">
        <v>1.98</v>
      </c>
      <c r="O677">
        <v>0.37</v>
      </c>
      <c r="P677">
        <v>0.42575598268003267</v>
      </c>
      <c r="Q677">
        <v>1.0469786747622299E-2</v>
      </c>
      <c r="R677">
        <v>4.134149606383343E-2</v>
      </c>
      <c r="S677">
        <v>8.6640408063697535E-3</v>
      </c>
      <c r="T677">
        <v>7.7254310826355404E-3</v>
      </c>
      <c r="U677">
        <v>3.36728904331768E-3</v>
      </c>
      <c r="V677">
        <v>7.7231512600326572E-5</v>
      </c>
      <c r="W677">
        <v>2.00965605865857E-3</v>
      </c>
      <c r="X677">
        <v>7.4438356164383563</v>
      </c>
      <c r="Y677">
        <v>1.48</v>
      </c>
      <c r="Z677" t="s">
        <v>292</v>
      </c>
    </row>
    <row r="678" spans="1:26">
      <c r="A678" t="s">
        <v>1315</v>
      </c>
      <c r="B678" t="s">
        <v>1314</v>
      </c>
      <c r="C678">
        <v>-0.35</v>
      </c>
      <c r="E678">
        <v>0.02</v>
      </c>
      <c r="F678">
        <v>0.75</v>
      </c>
      <c r="I678">
        <v>0.04</v>
      </c>
      <c r="J678">
        <v>9.4939999999999998</v>
      </c>
      <c r="K678">
        <v>5.0000000000000001E-3</v>
      </c>
      <c r="L678">
        <v>0</v>
      </c>
      <c r="M678">
        <v>0</v>
      </c>
      <c r="N678">
        <v>2.75</v>
      </c>
      <c r="O678">
        <v>0.39</v>
      </c>
      <c r="P678">
        <v>7.9761135807160904E-2</v>
      </c>
      <c r="Q678">
        <v>2.1271479671418889E-3</v>
      </c>
      <c r="R678">
        <v>2.3644679655084259E-2</v>
      </c>
      <c r="S678">
        <v>3.5825296250863049E-3</v>
      </c>
      <c r="T678">
        <v>3.353245478357404E-3</v>
      </c>
      <c r="U678">
        <v>0</v>
      </c>
      <c r="V678">
        <v>4.1508109780008893E-6</v>
      </c>
      <c r="W678">
        <v>1.2610495816044939E-3</v>
      </c>
      <c r="X678">
        <v>5.5205479452054798</v>
      </c>
      <c r="Y678">
        <v>2.78</v>
      </c>
      <c r="Z678" t="s">
        <v>150</v>
      </c>
    </row>
    <row r="679" spans="1:26">
      <c r="A679" t="s">
        <v>1317</v>
      </c>
      <c r="B679" t="s">
        <v>1316</v>
      </c>
      <c r="C679">
        <v>0.05</v>
      </c>
      <c r="E679">
        <v>0.05</v>
      </c>
      <c r="F679">
        <v>1.24</v>
      </c>
      <c r="I679">
        <v>0.2</v>
      </c>
      <c r="J679">
        <v>436.9</v>
      </c>
      <c r="K679">
        <v>4.5</v>
      </c>
      <c r="L679">
        <v>0.21</v>
      </c>
      <c r="M679">
        <v>0.105</v>
      </c>
      <c r="N679">
        <v>41.2</v>
      </c>
      <c r="O679">
        <v>1.9</v>
      </c>
      <c r="P679">
        <v>1.324029896897317</v>
      </c>
      <c r="Q679">
        <v>3.1316485423784138E-2</v>
      </c>
      <c r="R679">
        <v>2.1211826353361332</v>
      </c>
      <c r="S679">
        <v>0.1372663330976471</v>
      </c>
      <c r="T679">
        <v>9.782152929948186E-2</v>
      </c>
      <c r="U679">
        <v>0</v>
      </c>
      <c r="V679">
        <v>7.2826137628844096E-3</v>
      </c>
      <c r="W679">
        <v>9.6020613122211773E-2</v>
      </c>
      <c r="X679">
        <v>4.065753424657534</v>
      </c>
      <c r="Y679">
        <v>3.6</v>
      </c>
      <c r="Z679" t="s">
        <v>25</v>
      </c>
    </row>
    <row r="680" spans="1:26">
      <c r="A680" t="s">
        <v>1319</v>
      </c>
      <c r="B680" t="s">
        <v>1318</v>
      </c>
      <c r="C680">
        <v>-0.03</v>
      </c>
      <c r="D680">
        <v>0.06</v>
      </c>
      <c r="E680">
        <v>0.02</v>
      </c>
      <c r="F680">
        <v>0.97</v>
      </c>
      <c r="G680">
        <v>1.01</v>
      </c>
      <c r="H680">
        <v>1</v>
      </c>
      <c r="I680">
        <v>7.0000000000000007E-2</v>
      </c>
      <c r="J680">
        <v>4951</v>
      </c>
      <c r="K680">
        <v>536</v>
      </c>
      <c r="L680">
        <v>0.85</v>
      </c>
      <c r="M680">
        <v>0.05</v>
      </c>
      <c r="N680">
        <v>176</v>
      </c>
      <c r="O680">
        <v>29.5</v>
      </c>
      <c r="P680">
        <v>5.610787045514642</v>
      </c>
      <c r="Q680">
        <v>0.42729899819051648</v>
      </c>
      <c r="R680">
        <v>7.5642541971467407</v>
      </c>
      <c r="S680">
        <v>1.777447319455252</v>
      </c>
      <c r="T680">
        <v>1.2678721523626639</v>
      </c>
      <c r="U680">
        <v>1.1584893815449959</v>
      </c>
      <c r="V680">
        <v>0.27297113375551468</v>
      </c>
      <c r="W680">
        <v>0.36770680125018879</v>
      </c>
      <c r="X680">
        <v>9.3150684931506849</v>
      </c>
      <c r="Y680">
        <v>6.55</v>
      </c>
      <c r="Z680" t="s">
        <v>115</v>
      </c>
    </row>
    <row r="681" spans="1:26">
      <c r="A681" t="s">
        <v>1321</v>
      </c>
      <c r="B681" t="s">
        <v>1320</v>
      </c>
      <c r="C681">
        <v>0.3</v>
      </c>
      <c r="E681">
        <v>0.04</v>
      </c>
      <c r="F681">
        <v>0.94</v>
      </c>
      <c r="I681">
        <v>0.08</v>
      </c>
      <c r="J681">
        <v>439.3</v>
      </c>
      <c r="K681">
        <v>5.6</v>
      </c>
      <c r="L681">
        <v>0.09</v>
      </c>
      <c r="M681">
        <v>0.16</v>
      </c>
      <c r="N681">
        <v>14.1</v>
      </c>
      <c r="O681">
        <v>2.2000000000000002</v>
      </c>
      <c r="P681">
        <v>1.104434273282042</v>
      </c>
      <c r="Q681">
        <v>3.3029991590717421E-2</v>
      </c>
      <c r="R681">
        <v>0.50030968933326281</v>
      </c>
      <c r="S681">
        <v>8.3388734885594021E-2</v>
      </c>
      <c r="T681">
        <v>7.8062504718665132E-2</v>
      </c>
      <c r="U681">
        <v>5.6744470259090709E-3</v>
      </c>
      <c r="V681">
        <v>2.1259080812400578E-3</v>
      </c>
      <c r="W681">
        <v>2.86915950872122E-2</v>
      </c>
      <c r="X681">
        <v>7</v>
      </c>
      <c r="Y681">
        <v>6.3</v>
      </c>
      <c r="Z681" t="s">
        <v>115</v>
      </c>
    </row>
    <row r="682" spans="1:26">
      <c r="A682" t="s">
        <v>1323</v>
      </c>
      <c r="B682" t="s">
        <v>1322</v>
      </c>
      <c r="C682">
        <v>0.24</v>
      </c>
      <c r="D682">
        <v>0.24</v>
      </c>
      <c r="E682">
        <v>0.12</v>
      </c>
      <c r="F682">
        <v>0.87</v>
      </c>
      <c r="G682">
        <v>0.82</v>
      </c>
      <c r="H682">
        <v>0.82</v>
      </c>
      <c r="I682">
        <v>0.17</v>
      </c>
      <c r="J682">
        <v>17.053999999999998</v>
      </c>
      <c r="K682">
        <v>3.0000000000000001E-3</v>
      </c>
      <c r="L682">
        <v>7.0000000000000007E-2</v>
      </c>
      <c r="M682">
        <v>0.06</v>
      </c>
      <c r="N682">
        <v>6.98</v>
      </c>
      <c r="O682">
        <v>0.53</v>
      </c>
      <c r="P682">
        <v>0.1223480111127369</v>
      </c>
      <c r="Q682">
        <v>8.7391725983554727E-3</v>
      </c>
      <c r="R682">
        <v>0.10682103994514611</v>
      </c>
      <c r="S682">
        <v>1.8942138449595958E-2</v>
      </c>
      <c r="T682">
        <v>1.090010611685165E-2</v>
      </c>
      <c r="U682">
        <v>2.668345007972531E-3</v>
      </c>
      <c r="V682">
        <v>9.8193968574220065E-6</v>
      </c>
      <c r="W682">
        <v>1.5260148563592309E-2</v>
      </c>
      <c r="X682">
        <v>13.698630136986299</v>
      </c>
      <c r="Y682">
        <v>2.94</v>
      </c>
      <c r="Z682" t="s">
        <v>100</v>
      </c>
    </row>
    <row r="683" spans="1:26">
      <c r="A683" t="s">
        <v>1325</v>
      </c>
      <c r="B683" t="s">
        <v>1324</v>
      </c>
      <c r="C683">
        <v>0.02</v>
      </c>
      <c r="E683">
        <v>0.03</v>
      </c>
      <c r="F683">
        <v>1.68</v>
      </c>
      <c r="I683">
        <v>0.15</v>
      </c>
      <c r="J683">
        <v>868</v>
      </c>
      <c r="K683">
        <v>31</v>
      </c>
      <c r="L683">
        <v>0.36499999999999999</v>
      </c>
      <c r="M683">
        <v>0.1</v>
      </c>
      <c r="N683">
        <v>22.4</v>
      </c>
      <c r="O683">
        <v>2.4</v>
      </c>
      <c r="P683">
        <v>2.1179758366053041</v>
      </c>
      <c r="Q683">
        <v>8.7155243455706854E-2</v>
      </c>
      <c r="R683">
        <v>1.379965287651961</v>
      </c>
      <c r="S683">
        <v>0.1802548288251456</v>
      </c>
      <c r="T683">
        <v>0.14785342367699589</v>
      </c>
      <c r="U683">
        <v>5.9157357945918858E-2</v>
      </c>
      <c r="V683">
        <v>1.960780170626826E-2</v>
      </c>
      <c r="W683">
        <v>8.2140790931664362E-2</v>
      </c>
      <c r="X683">
        <v>3.6767123287671239</v>
      </c>
      <c r="Y683">
        <v>3.7</v>
      </c>
      <c r="Z683" t="s">
        <v>28</v>
      </c>
    </row>
    <row r="684" spans="1:26">
      <c r="A684" t="s">
        <v>1327</v>
      </c>
      <c r="B684" t="s">
        <v>1326</v>
      </c>
      <c r="J684">
        <v>917.3</v>
      </c>
      <c r="K684">
        <v>1.1000000000000001</v>
      </c>
      <c r="L684">
        <v>0.502</v>
      </c>
      <c r="M684">
        <v>1E-3</v>
      </c>
      <c r="P684">
        <v>0</v>
      </c>
      <c r="R684">
        <v>0</v>
      </c>
      <c r="T684">
        <v>0</v>
      </c>
      <c r="U684">
        <v>0</v>
      </c>
      <c r="V684">
        <v>0</v>
      </c>
      <c r="X684">
        <v>2.3013698630136989</v>
      </c>
      <c r="Y684">
        <v>3.57</v>
      </c>
    </row>
    <row r="685" spans="1:26">
      <c r="A685" t="s">
        <v>1329</v>
      </c>
      <c r="B685" t="s">
        <v>1328</v>
      </c>
      <c r="C685">
        <v>0.17</v>
      </c>
      <c r="E685">
        <v>7.0000000000000007E-2</v>
      </c>
      <c r="F685">
        <v>2.73</v>
      </c>
      <c r="I685">
        <v>0.72</v>
      </c>
      <c r="J685">
        <v>184.2</v>
      </c>
      <c r="K685">
        <v>0.5</v>
      </c>
      <c r="L685">
        <v>0.02</v>
      </c>
      <c r="M685">
        <v>0.03</v>
      </c>
      <c r="P685">
        <v>0.81171631015300749</v>
      </c>
      <c r="Q685">
        <v>1.2967847860559011E-2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3.504109589041096</v>
      </c>
      <c r="Y685">
        <v>23.6</v>
      </c>
      <c r="Z685" t="s">
        <v>1525</v>
      </c>
    </row>
    <row r="686" spans="1:26">
      <c r="A686" t="s">
        <v>1332</v>
      </c>
      <c r="B686" t="s">
        <v>1331</v>
      </c>
      <c r="C686">
        <v>0.04</v>
      </c>
      <c r="E686">
        <v>0.04</v>
      </c>
      <c r="F686">
        <v>2.06</v>
      </c>
      <c r="I686">
        <v>0.2</v>
      </c>
      <c r="J686">
        <v>144.30000000000001</v>
      </c>
      <c r="K686">
        <v>0.5</v>
      </c>
      <c r="L686">
        <v>0.09</v>
      </c>
      <c r="M686">
        <v>0.06</v>
      </c>
      <c r="N686">
        <v>42.7</v>
      </c>
      <c r="O686">
        <v>2.7</v>
      </c>
      <c r="P686">
        <v>0.68539045377439478</v>
      </c>
      <c r="Q686">
        <v>2.2237354626720839E-2</v>
      </c>
      <c r="R686">
        <v>1.892877119401198</v>
      </c>
      <c r="S686">
        <v>0.13982780788995511</v>
      </c>
      <c r="T686">
        <v>6.6562711891031121E-2</v>
      </c>
      <c r="U686">
        <v>1.030500700147844E-2</v>
      </c>
      <c r="V686">
        <v>2.1862752591836421E-3</v>
      </c>
      <c r="W686">
        <v>0.12251631840784449</v>
      </c>
      <c r="Z686" t="s">
        <v>137</v>
      </c>
    </row>
    <row r="687" spans="1:26">
      <c r="A687" t="s">
        <v>1334</v>
      </c>
      <c r="B687" t="s">
        <v>1333</v>
      </c>
      <c r="C687">
        <v>-0.26</v>
      </c>
      <c r="E687">
        <v>0.03</v>
      </c>
      <c r="F687">
        <v>0.78</v>
      </c>
      <c r="I687">
        <v>0.05</v>
      </c>
      <c r="J687">
        <v>499.48</v>
      </c>
      <c r="K687">
        <v>0.32</v>
      </c>
      <c r="L687">
        <v>0.54899999999999993</v>
      </c>
      <c r="M687">
        <v>3.0000000000000001E-3</v>
      </c>
      <c r="N687">
        <v>56.53</v>
      </c>
      <c r="O687">
        <v>0.22</v>
      </c>
      <c r="P687">
        <v>1.162991626265212</v>
      </c>
      <c r="Q687">
        <v>2.7694731759135189E-2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Z687" t="s">
        <v>422</v>
      </c>
    </row>
    <row r="688" spans="1:26">
      <c r="A688" t="s">
        <v>1336</v>
      </c>
      <c r="B688" t="s">
        <v>1335</v>
      </c>
      <c r="C688">
        <v>-0.12</v>
      </c>
      <c r="E688">
        <v>0.02</v>
      </c>
      <c r="F688">
        <v>0.88</v>
      </c>
      <c r="I688">
        <v>0.06</v>
      </c>
      <c r="J688">
        <v>232.08</v>
      </c>
      <c r="K688">
        <v>0.15</v>
      </c>
      <c r="L688">
        <v>0.16300000000000001</v>
      </c>
      <c r="M688">
        <v>6.0000000000000001E-3</v>
      </c>
      <c r="N688">
        <v>98.6</v>
      </c>
      <c r="O688">
        <v>0.5</v>
      </c>
      <c r="P688">
        <v>0.72689403109688544</v>
      </c>
      <c r="Q688">
        <v>1.5306237128655279E-2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Z688" t="s">
        <v>422</v>
      </c>
    </row>
    <row r="689" spans="1:26">
      <c r="A689" t="s">
        <v>1337</v>
      </c>
      <c r="B689" t="s">
        <v>1337</v>
      </c>
      <c r="C689">
        <v>-0.06</v>
      </c>
      <c r="E689">
        <v>0.01</v>
      </c>
      <c r="F689">
        <v>0.95</v>
      </c>
      <c r="I689">
        <v>7.0000000000000007E-2</v>
      </c>
      <c r="J689">
        <v>3830</v>
      </c>
      <c r="K689">
        <v>150</v>
      </c>
      <c r="L689">
        <v>0.1</v>
      </c>
      <c r="M689">
        <v>7.0000000000000007E-2</v>
      </c>
      <c r="N689">
        <v>12.9</v>
      </c>
      <c r="O689">
        <v>0.8</v>
      </c>
      <c r="P689">
        <v>4.840419641738734</v>
      </c>
      <c r="Q689">
        <v>0.16732074563310351</v>
      </c>
      <c r="R689">
        <v>1.0074926147019629</v>
      </c>
      <c r="S689">
        <v>7.8810852277600596E-2</v>
      </c>
      <c r="T689">
        <v>6.2480162152059697E-2</v>
      </c>
      <c r="U689">
        <v>7.1236851544583223E-3</v>
      </c>
      <c r="V689">
        <v>1.3152645100547819E-2</v>
      </c>
      <c r="W689">
        <v>4.5646914581965951E-2</v>
      </c>
      <c r="Z689" t="s">
        <v>137</v>
      </c>
    </row>
    <row r="690" spans="1:26">
      <c r="A690" t="s">
        <v>1339</v>
      </c>
      <c r="B690" t="s">
        <v>1338</v>
      </c>
      <c r="C690">
        <v>0.22</v>
      </c>
      <c r="E690">
        <v>0.09</v>
      </c>
      <c r="F690">
        <v>0.54</v>
      </c>
      <c r="I690">
        <v>0.05</v>
      </c>
      <c r="J690">
        <v>57.435000000000002</v>
      </c>
      <c r="K690">
        <v>4.2000000000000003E-2</v>
      </c>
      <c r="L690">
        <v>0.16</v>
      </c>
      <c r="M690">
        <v>0.03</v>
      </c>
      <c r="P690">
        <v>0.25504341106153811</v>
      </c>
      <c r="Q690">
        <v>8.8829790521337219E-3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6.0986301369863014</v>
      </c>
      <c r="Y690">
        <v>3.9</v>
      </c>
      <c r="Z690" t="s">
        <v>188</v>
      </c>
    </row>
    <row r="691" spans="1:26">
      <c r="A691" t="s">
        <v>1341</v>
      </c>
      <c r="B691" t="s">
        <v>1340</v>
      </c>
      <c r="C691">
        <v>0.26</v>
      </c>
      <c r="E691">
        <v>0.02</v>
      </c>
      <c r="F691">
        <v>0.99</v>
      </c>
      <c r="I691">
        <v>0.08</v>
      </c>
      <c r="J691">
        <v>6.6738550000000014</v>
      </c>
      <c r="K691">
        <v>1.9000000000000001E-5</v>
      </c>
      <c r="L691">
        <v>0.14269999999999999</v>
      </c>
      <c r="M691">
        <v>9.4000000000000008E-4</v>
      </c>
      <c r="N691">
        <v>424.32900000000001</v>
      </c>
      <c r="O691">
        <v>0.45346700000000001</v>
      </c>
      <c r="P691">
        <v>6.9172664774423978E-2</v>
      </c>
      <c r="Q691">
        <v>1.630332171468974E-3</v>
      </c>
      <c r="R691">
        <v>3.8637431758485201</v>
      </c>
      <c r="S691">
        <v>0.18217688166891671</v>
      </c>
      <c r="T691">
        <v>4.1290602968981627E-3</v>
      </c>
      <c r="U691">
        <v>5.3126974722469576E-4</v>
      </c>
      <c r="V691">
        <v>3.5903157210697709E-6</v>
      </c>
      <c r="W691">
        <v>0.18212930795245549</v>
      </c>
      <c r="X691">
        <v>3.0465753424657529</v>
      </c>
      <c r="Y691">
        <v>2.2854299999999999</v>
      </c>
      <c r="Z691" t="s">
        <v>712</v>
      </c>
    </row>
    <row r="692" spans="1:26">
      <c r="A692" t="s">
        <v>1341</v>
      </c>
      <c r="B692" t="s">
        <v>1342</v>
      </c>
      <c r="C692">
        <v>0.26</v>
      </c>
      <c r="E692">
        <v>0.02</v>
      </c>
      <c r="F692">
        <v>0.99</v>
      </c>
      <c r="I692">
        <v>0.08</v>
      </c>
      <c r="J692">
        <v>147.72999999999999</v>
      </c>
      <c r="K692">
        <v>6.5000000000000002E-2</v>
      </c>
      <c r="L692">
        <v>0.16400000000000001</v>
      </c>
      <c r="M692">
        <v>1.2E-2</v>
      </c>
      <c r="N692">
        <v>49.898899999999998</v>
      </c>
      <c r="O692">
        <v>0.54377200000000003</v>
      </c>
      <c r="P692">
        <v>0.54543000427424448</v>
      </c>
      <c r="Q692">
        <v>1.2857118573836991E-2</v>
      </c>
      <c r="R692">
        <v>1.2737914596236111</v>
      </c>
      <c r="S692">
        <v>6.1684575837107958E-2</v>
      </c>
      <c r="T692">
        <v>1.388111019646626E-2</v>
      </c>
      <c r="U692">
        <v>2.6361512944399158E-3</v>
      </c>
      <c r="V692">
        <v>2.5577030834105999E-4</v>
      </c>
      <c r="W692">
        <v>6.0044041867779667E-2</v>
      </c>
      <c r="X692">
        <v>3.0465753424657529</v>
      </c>
      <c r="Y692">
        <v>2.2854299999999999</v>
      </c>
      <c r="Z692" t="s">
        <v>712</v>
      </c>
    </row>
    <row r="693" spans="1:26">
      <c r="A693" t="s">
        <v>1341</v>
      </c>
      <c r="B693" t="s">
        <v>1343</v>
      </c>
      <c r="C693">
        <v>0.26</v>
      </c>
      <c r="E693">
        <v>0.02</v>
      </c>
      <c r="F693">
        <v>0.99</v>
      </c>
      <c r="I693">
        <v>0.08</v>
      </c>
      <c r="J693">
        <v>962</v>
      </c>
      <c r="K693">
        <v>15</v>
      </c>
      <c r="L693">
        <v>0.17299999999999999</v>
      </c>
      <c r="M693">
        <v>3.7000000000000012E-2</v>
      </c>
      <c r="N693">
        <v>12.245100000000001</v>
      </c>
      <c r="O693">
        <v>0.64218600000000003</v>
      </c>
      <c r="P693">
        <v>1.8867357923171559</v>
      </c>
      <c r="Q693">
        <v>4.7510854432359043E-2</v>
      </c>
      <c r="R693">
        <v>0.58022657695145419</v>
      </c>
      <c r="S693">
        <v>4.1189016679289779E-2</v>
      </c>
      <c r="T693">
        <v>3.042959098301742E-2</v>
      </c>
      <c r="U693">
        <v>3.986910905454057E-3</v>
      </c>
      <c r="V693">
        <v>2.572202825744887E-3</v>
      </c>
      <c r="W693">
        <v>2.735074773508539E-2</v>
      </c>
      <c r="X693">
        <v>3.0465753424657529</v>
      </c>
      <c r="Y693">
        <v>2.2854299999999999</v>
      </c>
      <c r="Z693" t="s">
        <v>712</v>
      </c>
    </row>
    <row r="694" spans="1:26">
      <c r="A694" t="s">
        <v>1345</v>
      </c>
      <c r="B694" t="s">
        <v>1344</v>
      </c>
      <c r="C694">
        <v>0.22</v>
      </c>
      <c r="E694">
        <v>0.12</v>
      </c>
      <c r="F694">
        <v>0.84</v>
      </c>
      <c r="I694">
        <v>0.16</v>
      </c>
      <c r="J694">
        <v>345.63</v>
      </c>
      <c r="K694">
        <v>1.99</v>
      </c>
      <c r="L694">
        <v>0.54</v>
      </c>
      <c r="M694">
        <v>0.04</v>
      </c>
      <c r="N694">
        <v>59.05</v>
      </c>
      <c r="O694">
        <v>7.73</v>
      </c>
      <c r="P694">
        <v>0.89889172870898548</v>
      </c>
      <c r="Q694">
        <v>7.0368354197122687E-2</v>
      </c>
      <c r="R694">
        <v>1.49083583679346</v>
      </c>
      <c r="S694">
        <v>0.30743063011492222</v>
      </c>
      <c r="T694">
        <v>0.19515937372419051</v>
      </c>
      <c r="U694">
        <v>4.5457445051861591E-2</v>
      </c>
      <c r="V694">
        <v>2.861213161684448E-3</v>
      </c>
      <c r="W694">
        <v>0.23313482221461521</v>
      </c>
      <c r="X694">
        <v>5.2082191780821914</v>
      </c>
      <c r="Y694">
        <v>2.4700000000000002</v>
      </c>
      <c r="Z694" t="s">
        <v>100</v>
      </c>
    </row>
    <row r="695" spans="1:26">
      <c r="A695" t="s">
        <v>1345</v>
      </c>
      <c r="B695" t="s">
        <v>1346</v>
      </c>
      <c r="C695">
        <v>0.22</v>
      </c>
      <c r="E695">
        <v>0.12</v>
      </c>
      <c r="F695">
        <v>0.84</v>
      </c>
      <c r="I695">
        <v>0.16</v>
      </c>
      <c r="J695">
        <v>9018</v>
      </c>
      <c r="K695">
        <v>3181</v>
      </c>
      <c r="L695">
        <v>0.14000000000000001</v>
      </c>
      <c r="M695">
        <v>0.1</v>
      </c>
      <c r="N695">
        <v>170.54</v>
      </c>
      <c r="O695">
        <v>110.17</v>
      </c>
      <c r="P695">
        <v>7.9073727516902519</v>
      </c>
      <c r="Q695">
        <v>1.9594873625588169</v>
      </c>
      <c r="R695">
        <v>15.023148817361079</v>
      </c>
      <c r="S695">
        <v>10.142644154299781</v>
      </c>
      <c r="T695">
        <v>9.705056322321278</v>
      </c>
      <c r="U695">
        <v>0.21452884888112519</v>
      </c>
      <c r="V695">
        <v>1.7663192917580841</v>
      </c>
      <c r="W695">
        <v>2.3492989920153131</v>
      </c>
      <c r="Z695" t="s">
        <v>100</v>
      </c>
    </row>
    <row r="696" spans="1:26">
      <c r="A696" t="s">
        <v>1348</v>
      </c>
      <c r="B696" t="s">
        <v>1347</v>
      </c>
      <c r="C696">
        <v>0.25</v>
      </c>
      <c r="E696">
        <v>0.1</v>
      </c>
      <c r="F696">
        <v>0.34</v>
      </c>
      <c r="I696">
        <v>0.05</v>
      </c>
      <c r="J696">
        <v>41.396999999999998</v>
      </c>
      <c r="K696">
        <v>1.6E-2</v>
      </c>
      <c r="L696">
        <v>0.314</v>
      </c>
      <c r="M696">
        <v>8.5999999999999993E-2</v>
      </c>
      <c r="P696">
        <v>0.16512266325727071</v>
      </c>
      <c r="Q696">
        <v>4.717982226043956E-3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9.9232876712328775</v>
      </c>
      <c r="Y696">
        <v>9.23</v>
      </c>
      <c r="Z696" t="s">
        <v>115</v>
      </c>
    </row>
    <row r="697" spans="1:26">
      <c r="A697" t="s">
        <v>1348</v>
      </c>
      <c r="B697" t="s">
        <v>1349</v>
      </c>
      <c r="C697">
        <v>0.25</v>
      </c>
      <c r="E697">
        <v>0.1</v>
      </c>
      <c r="F697">
        <v>0.34</v>
      </c>
      <c r="I697">
        <v>0.05</v>
      </c>
      <c r="J697">
        <v>532.58000000000004</v>
      </c>
      <c r="K697">
        <v>3.33</v>
      </c>
      <c r="L697">
        <v>0.34200000000000003</v>
      </c>
      <c r="M697">
        <v>5.6000000000000001E-2</v>
      </c>
      <c r="N697">
        <v>11.34</v>
      </c>
      <c r="O697">
        <v>0.57499999999999996</v>
      </c>
      <c r="P697">
        <v>0.8978855139704327</v>
      </c>
      <c r="Q697">
        <v>4.4172841096562242E-2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Z697" t="s">
        <v>115</v>
      </c>
    </row>
    <row r="698" spans="1:26">
      <c r="A698" t="s">
        <v>1351</v>
      </c>
      <c r="B698" t="s">
        <v>1350</v>
      </c>
      <c r="C698">
        <v>0.01</v>
      </c>
      <c r="E698">
        <v>0.06</v>
      </c>
      <c r="F698">
        <v>0.8</v>
      </c>
      <c r="I698">
        <v>0.14000000000000001</v>
      </c>
      <c r="J698">
        <v>8.1351999999999993</v>
      </c>
      <c r="K698">
        <v>4.0000000000000001E-3</v>
      </c>
      <c r="L698">
        <v>0.187</v>
      </c>
      <c r="M698">
        <v>0.1</v>
      </c>
      <c r="N698">
        <v>4.6399999999999997</v>
      </c>
      <c r="O698">
        <v>0.47</v>
      </c>
      <c r="P698">
        <v>7.2590617084075493E-2</v>
      </c>
      <c r="Q698">
        <v>5.9707042306080789E-3</v>
      </c>
      <c r="R698">
        <v>3.7883375052737707E-2</v>
      </c>
      <c r="S698">
        <v>7.3553061715854306E-3</v>
      </c>
      <c r="T698">
        <v>3.8373246281867938E-3</v>
      </c>
      <c r="U698">
        <v>7.3408948882076885E-4</v>
      </c>
      <c r="V698">
        <v>6.2089643446975634E-6</v>
      </c>
      <c r="W698">
        <v>6.2318971948226529E-3</v>
      </c>
      <c r="X698">
        <v>1.167123287671233</v>
      </c>
      <c r="Y698">
        <v>3.15</v>
      </c>
      <c r="Z698" t="s">
        <v>115</v>
      </c>
    </row>
    <row r="699" spans="1:26">
      <c r="A699" t="s">
        <v>1351</v>
      </c>
      <c r="B699" t="s">
        <v>1352</v>
      </c>
      <c r="C699">
        <v>0.01</v>
      </c>
      <c r="E699">
        <v>0.06</v>
      </c>
      <c r="F699">
        <v>0.8</v>
      </c>
      <c r="I699">
        <v>0.14000000000000001</v>
      </c>
      <c r="J699">
        <v>32.03</v>
      </c>
      <c r="K699">
        <v>0.02</v>
      </c>
      <c r="L699">
        <v>0.05</v>
      </c>
      <c r="M699">
        <v>0.02</v>
      </c>
      <c r="N699">
        <v>32.4</v>
      </c>
      <c r="O699">
        <v>0.6</v>
      </c>
      <c r="P699">
        <v>0.18099765902700321</v>
      </c>
      <c r="Q699">
        <v>1.488744400101048E-2</v>
      </c>
      <c r="R699">
        <v>0.42467602917894282</v>
      </c>
      <c r="S699">
        <v>7.0302735395893212E-2</v>
      </c>
      <c r="T699">
        <v>7.8643709107211624E-3</v>
      </c>
      <c r="U699">
        <v>4.2574038012926587E-4</v>
      </c>
      <c r="V699">
        <v>8.8391305896335254E-5</v>
      </c>
      <c r="W699">
        <v>6.9860126012120452E-2</v>
      </c>
      <c r="X699">
        <v>1.167123287671233</v>
      </c>
      <c r="Y699">
        <v>3.15</v>
      </c>
      <c r="Z699" t="s">
        <v>115</v>
      </c>
    </row>
    <row r="700" spans="1:26">
      <c r="A700" t="s">
        <v>1351</v>
      </c>
      <c r="B700" t="s">
        <v>1353</v>
      </c>
      <c r="C700">
        <v>0.01</v>
      </c>
      <c r="E700">
        <v>0.06</v>
      </c>
      <c r="F700">
        <v>0.8</v>
      </c>
      <c r="I700">
        <v>0.14000000000000001</v>
      </c>
      <c r="J700">
        <v>431.7</v>
      </c>
      <c r="K700">
        <v>8.5</v>
      </c>
      <c r="L700">
        <v>0.27</v>
      </c>
      <c r="M700">
        <v>0.05</v>
      </c>
      <c r="N700">
        <v>18.2</v>
      </c>
      <c r="O700">
        <v>0.5</v>
      </c>
      <c r="P700">
        <v>1.025076705687874</v>
      </c>
      <c r="Q700">
        <v>8.5380600553125727E-2</v>
      </c>
      <c r="R700">
        <v>0.54730909783933057</v>
      </c>
      <c r="S700">
        <v>9.1698067820238996E-2</v>
      </c>
      <c r="T700">
        <v>1.5035964226355241E-2</v>
      </c>
      <c r="U700">
        <v>7.969661116202096E-3</v>
      </c>
      <c r="V700">
        <v>3.5920989357071361E-3</v>
      </c>
      <c r="W700">
        <v>9.0033531246296802E-2</v>
      </c>
      <c r="X700">
        <v>1.167123287671233</v>
      </c>
      <c r="Y700">
        <v>3.15</v>
      </c>
      <c r="Z700" t="s">
        <v>115</v>
      </c>
    </row>
    <row r="701" spans="1:26">
      <c r="A701" t="s">
        <v>1355</v>
      </c>
      <c r="B701" t="s">
        <v>1354</v>
      </c>
      <c r="C701">
        <v>-0.31</v>
      </c>
      <c r="E701">
        <v>0.03</v>
      </c>
      <c r="F701">
        <v>2.3199999999999998</v>
      </c>
      <c r="I701">
        <v>0.23</v>
      </c>
      <c r="J701">
        <v>124.6</v>
      </c>
      <c r="K701">
        <v>0</v>
      </c>
      <c r="L701">
        <v>0.23</v>
      </c>
      <c r="M701">
        <v>0</v>
      </c>
      <c r="N701">
        <v>287.5</v>
      </c>
      <c r="O701">
        <v>0.04</v>
      </c>
      <c r="P701">
        <v>0.64475204840385048</v>
      </c>
      <c r="Q701">
        <v>4.018020011792111E-2</v>
      </c>
      <c r="R701">
        <v>11.977619008945121</v>
      </c>
      <c r="S701">
        <v>1.4928635891979991</v>
      </c>
      <c r="T701">
        <v>1.666451340374973E-3</v>
      </c>
      <c r="U701">
        <v>0</v>
      </c>
      <c r="V701">
        <v>0</v>
      </c>
      <c r="W701">
        <v>1.4928626590859131</v>
      </c>
      <c r="X701">
        <v>2.8082191780821919</v>
      </c>
      <c r="Y701">
        <v>23.7</v>
      </c>
      <c r="Z701" t="s">
        <v>1525</v>
      </c>
    </row>
    <row r="702" spans="1:26">
      <c r="A702" t="s">
        <v>1357</v>
      </c>
      <c r="B702" t="s">
        <v>1356</v>
      </c>
      <c r="C702">
        <v>0.25</v>
      </c>
      <c r="E702">
        <v>0.04</v>
      </c>
      <c r="F702">
        <v>0.94</v>
      </c>
      <c r="I702">
        <v>7.0000000000000007E-2</v>
      </c>
      <c r="J702">
        <v>28.125</v>
      </c>
      <c r="K702">
        <v>1.9E-2</v>
      </c>
      <c r="L702">
        <v>0.14000000000000001</v>
      </c>
      <c r="M702">
        <v>7.0000000000000007E-2</v>
      </c>
      <c r="N702">
        <v>30.5</v>
      </c>
      <c r="O702">
        <v>1.6</v>
      </c>
      <c r="P702">
        <v>0.18227754403292359</v>
      </c>
      <c r="Q702">
        <v>4.1705557630231926E-3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Z702" t="s">
        <v>422</v>
      </c>
    </row>
    <row r="703" spans="1:26">
      <c r="A703" t="s">
        <v>1357</v>
      </c>
      <c r="B703" t="s">
        <v>1358</v>
      </c>
      <c r="C703">
        <v>0.25</v>
      </c>
      <c r="E703">
        <v>0.04</v>
      </c>
      <c r="F703">
        <v>0.94</v>
      </c>
      <c r="I703">
        <v>7.0000000000000007E-2</v>
      </c>
      <c r="J703">
        <v>67.3</v>
      </c>
      <c r="K703">
        <v>0.08</v>
      </c>
      <c r="L703">
        <v>0.12</v>
      </c>
      <c r="M703">
        <v>0.04</v>
      </c>
      <c r="N703">
        <v>41.5</v>
      </c>
      <c r="O703">
        <v>1.9</v>
      </c>
      <c r="P703">
        <v>0.32609804144853721</v>
      </c>
      <c r="Q703">
        <v>7.464233970030665E-3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Z703" t="s">
        <v>422</v>
      </c>
    </row>
    <row r="704" spans="1:26">
      <c r="A704" t="s">
        <v>1360</v>
      </c>
      <c r="B704" t="s">
        <v>1359</v>
      </c>
      <c r="C704">
        <v>0.12</v>
      </c>
      <c r="E704">
        <v>0.03</v>
      </c>
      <c r="F704">
        <v>1.98</v>
      </c>
      <c r="I704">
        <v>0.24</v>
      </c>
      <c r="J704">
        <v>1084.5</v>
      </c>
      <c r="K704">
        <v>23.2</v>
      </c>
      <c r="L704">
        <v>0.13</v>
      </c>
      <c r="M704">
        <v>0.05</v>
      </c>
      <c r="N704">
        <v>64.900000000000006</v>
      </c>
      <c r="O704">
        <v>2.4</v>
      </c>
      <c r="P704">
        <v>2.6212061831344662</v>
      </c>
      <c r="Q704">
        <v>0.16282108077381771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Z704" t="s">
        <v>1525</v>
      </c>
    </row>
    <row r="705" spans="1:26">
      <c r="A705" t="s">
        <v>1363</v>
      </c>
      <c r="B705" t="s">
        <v>1362</v>
      </c>
      <c r="C705">
        <v>0.17</v>
      </c>
      <c r="E705">
        <v>0.03</v>
      </c>
      <c r="F705">
        <v>1.95</v>
      </c>
      <c r="I705">
        <v>0.22</v>
      </c>
      <c r="J705">
        <v>2592.5</v>
      </c>
      <c r="K705">
        <v>116.1</v>
      </c>
      <c r="L705">
        <v>0.59</v>
      </c>
      <c r="M705">
        <v>0.04</v>
      </c>
      <c r="N705">
        <v>113.2</v>
      </c>
      <c r="O705">
        <v>4</v>
      </c>
      <c r="P705">
        <v>4.731770786562028</v>
      </c>
      <c r="Q705">
        <v>0.3252052666875942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Z705" t="s">
        <v>1525</v>
      </c>
    </row>
    <row r="706" spans="1:26">
      <c r="A706" t="s">
        <v>1366</v>
      </c>
      <c r="B706" t="s">
        <v>1365</v>
      </c>
      <c r="C706">
        <v>-0.01</v>
      </c>
      <c r="E706">
        <v>0.03</v>
      </c>
      <c r="F706">
        <v>1.6</v>
      </c>
      <c r="I706">
        <v>0.18</v>
      </c>
      <c r="J706">
        <v>88.9</v>
      </c>
      <c r="K706">
        <v>0.1</v>
      </c>
      <c r="L706">
        <v>0.05</v>
      </c>
      <c r="M706">
        <v>0.04</v>
      </c>
      <c r="N706">
        <v>45.45</v>
      </c>
      <c r="O706">
        <v>1.6</v>
      </c>
      <c r="P706">
        <v>0.45424653863290898</v>
      </c>
      <c r="Q706">
        <v>2.6835290977474269E-2</v>
      </c>
      <c r="R706">
        <v>1.353370325309877</v>
      </c>
      <c r="S706">
        <v>0.15991568186431271</v>
      </c>
      <c r="T706">
        <v>0</v>
      </c>
      <c r="U706">
        <v>2.7135244617741902E-3</v>
      </c>
      <c r="V706">
        <v>5.0745044068611846E-4</v>
      </c>
      <c r="W706">
        <v>0.15989185277922599</v>
      </c>
      <c r="X706">
        <v>4.1726027397260266</v>
      </c>
      <c r="Y706">
        <v>9.4</v>
      </c>
      <c r="Z706" t="s">
        <v>1525</v>
      </c>
    </row>
    <row r="707" spans="1:26">
      <c r="A707" t="s">
        <v>1366</v>
      </c>
      <c r="B707" t="s">
        <v>1367</v>
      </c>
      <c r="C707">
        <v>-0.01</v>
      </c>
      <c r="E707">
        <v>0.03</v>
      </c>
      <c r="F707">
        <v>1.6</v>
      </c>
      <c r="I707">
        <v>0.18</v>
      </c>
      <c r="J707">
        <v>2131.8000000000002</v>
      </c>
      <c r="K707">
        <v>88.3</v>
      </c>
      <c r="L707">
        <v>0.17</v>
      </c>
      <c r="M707">
        <v>0.06</v>
      </c>
      <c r="N707">
        <v>69</v>
      </c>
      <c r="O707">
        <v>3.3</v>
      </c>
      <c r="P707">
        <v>3.777357513989267</v>
      </c>
      <c r="Q707">
        <v>0.24631093882583721</v>
      </c>
      <c r="R707">
        <v>5.8395327836982123</v>
      </c>
      <c r="S707">
        <v>0.6973005983027607</v>
      </c>
      <c r="T707">
        <v>0</v>
      </c>
      <c r="U707">
        <v>6.1335840174772713E-2</v>
      </c>
      <c r="V707">
        <v>8.06252532758783E-2</v>
      </c>
      <c r="W707">
        <v>0.68990260735675091</v>
      </c>
      <c r="Z707" t="s">
        <v>1525</v>
      </c>
    </row>
    <row r="708" spans="1:26">
      <c r="A708" t="s">
        <v>1369</v>
      </c>
      <c r="B708" t="s">
        <v>1368</v>
      </c>
      <c r="C708">
        <v>0.08</v>
      </c>
      <c r="D708">
        <v>0.09</v>
      </c>
      <c r="E708">
        <v>0.01</v>
      </c>
      <c r="F708">
        <v>1.05</v>
      </c>
      <c r="G708">
        <v>1.07</v>
      </c>
      <c r="H708">
        <v>1.06</v>
      </c>
      <c r="I708">
        <v>0.09</v>
      </c>
      <c r="J708">
        <v>1.8371999999999999</v>
      </c>
      <c r="K708">
        <v>0</v>
      </c>
      <c r="L708">
        <v>0.41</v>
      </c>
      <c r="M708">
        <v>0</v>
      </c>
      <c r="N708">
        <v>2</v>
      </c>
      <c r="O708">
        <v>0.01</v>
      </c>
      <c r="P708">
        <v>3.0501068649125641E-2</v>
      </c>
      <c r="Q708">
        <v>6.3543893019011742E-4</v>
      </c>
      <c r="R708">
        <v>1.18524065840285E-2</v>
      </c>
      <c r="S708">
        <v>4.9739328705372524E-4</v>
      </c>
      <c r="T708">
        <v>5.9262032920142492E-5</v>
      </c>
      <c r="U708">
        <v>0</v>
      </c>
      <c r="V708">
        <v>0</v>
      </c>
      <c r="W708">
        <v>4.9385027433452081E-4</v>
      </c>
      <c r="Z708" t="s">
        <v>1525</v>
      </c>
    </row>
    <row r="709" spans="1:26">
      <c r="A709" t="s">
        <v>1369</v>
      </c>
      <c r="B709" t="s">
        <v>1371</v>
      </c>
      <c r="C709">
        <v>0.08</v>
      </c>
      <c r="D709">
        <v>0.09</v>
      </c>
      <c r="E709">
        <v>0.01</v>
      </c>
      <c r="F709">
        <v>1.05</v>
      </c>
      <c r="G709">
        <v>1.07</v>
      </c>
      <c r="H709">
        <v>1.06</v>
      </c>
      <c r="I709">
        <v>0.09</v>
      </c>
      <c r="J709">
        <v>194</v>
      </c>
      <c r="K709">
        <v>0</v>
      </c>
      <c r="L709">
        <v>0.04</v>
      </c>
      <c r="M709">
        <v>0</v>
      </c>
      <c r="N709">
        <v>3.3</v>
      </c>
      <c r="O709">
        <v>0.01</v>
      </c>
      <c r="P709">
        <v>0.68141535836908207</v>
      </c>
      <c r="Q709">
        <v>1.419615329935588E-2</v>
      </c>
      <c r="R709">
        <v>0.10126413104869419</v>
      </c>
      <c r="S709">
        <v>4.2304826593730282E-3</v>
      </c>
      <c r="T709">
        <v>3.068610031778612E-4</v>
      </c>
      <c r="U709">
        <v>0</v>
      </c>
      <c r="V709">
        <v>0</v>
      </c>
      <c r="W709">
        <v>4.2193387936955906E-3</v>
      </c>
      <c r="Z709" t="s">
        <v>1525</v>
      </c>
    </row>
    <row r="710" spans="1:26">
      <c r="A710" t="s">
        <v>1373</v>
      </c>
      <c r="B710" t="s">
        <v>1372</v>
      </c>
      <c r="C710">
        <v>0.2</v>
      </c>
      <c r="E710">
        <v>0.05</v>
      </c>
      <c r="F710">
        <v>1.44</v>
      </c>
      <c r="I710">
        <v>0.23</v>
      </c>
      <c r="J710">
        <v>822.3</v>
      </c>
      <c r="K710">
        <v>16.8</v>
      </c>
      <c r="L710">
        <v>7.0000000000000007E-2</v>
      </c>
      <c r="M710">
        <v>7.0000000000000007E-2</v>
      </c>
      <c r="N710">
        <v>36.5</v>
      </c>
      <c r="O710">
        <v>2.7</v>
      </c>
      <c r="P710">
        <v>2.0470126134387732</v>
      </c>
      <c r="Q710">
        <v>0.1242924658658241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Z710" t="s">
        <v>1525</v>
      </c>
    </row>
    <row r="711" spans="1:26">
      <c r="A711" t="s">
        <v>1375</v>
      </c>
      <c r="B711" t="s">
        <v>1374</v>
      </c>
      <c r="C711">
        <v>-0.13</v>
      </c>
      <c r="E711">
        <v>0.13</v>
      </c>
      <c r="F711">
        <v>1.0900000000000001</v>
      </c>
      <c r="I711">
        <v>0.34</v>
      </c>
      <c r="J711">
        <v>510.72</v>
      </c>
      <c r="K711">
        <v>7.0000000000000007E-2</v>
      </c>
      <c r="L711">
        <v>0.71299999999999997</v>
      </c>
      <c r="M711">
        <v>8.0000000000000002E-3</v>
      </c>
      <c r="N711">
        <v>307.60000000000002</v>
      </c>
      <c r="O711">
        <v>2.2999999999999998</v>
      </c>
      <c r="P711">
        <v>1.3764425568910099</v>
      </c>
      <c r="Q711">
        <v>0.1379893212798026</v>
      </c>
      <c r="R711">
        <v>10.26745225342068</v>
      </c>
      <c r="S711">
        <v>2.060882329295775</v>
      </c>
      <c r="T711">
        <v>7.6772237265499227E-2</v>
      </c>
      <c r="U711">
        <v>5.7923808475976668E-2</v>
      </c>
      <c r="V711">
        <v>5.959739296928318E-4</v>
      </c>
      <c r="W711">
        <v>2.058637043292368</v>
      </c>
      <c r="Z711" t="s">
        <v>25</v>
      </c>
    </row>
    <row r="712" spans="1:26">
      <c r="A712" t="s">
        <v>1377</v>
      </c>
      <c r="B712" t="s">
        <v>1376</v>
      </c>
      <c r="C712">
        <v>0.22</v>
      </c>
      <c r="E712">
        <v>0.2</v>
      </c>
      <c r="F712">
        <v>0.38</v>
      </c>
      <c r="I712">
        <v>0.05</v>
      </c>
      <c r="J712">
        <v>111.7</v>
      </c>
      <c r="K712">
        <v>0.7</v>
      </c>
      <c r="L712">
        <v>0.28999999999999998</v>
      </c>
      <c r="M712">
        <v>0.02</v>
      </c>
      <c r="P712">
        <v>0.35801858006782522</v>
      </c>
      <c r="Q712">
        <v>1.226901961490952E-2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0.48767123287671232</v>
      </c>
      <c r="Y712">
        <v>3.9</v>
      </c>
      <c r="Z712" t="s">
        <v>115</v>
      </c>
    </row>
    <row r="713" spans="1:26">
      <c r="A713" t="s">
        <v>1379</v>
      </c>
      <c r="B713" t="s">
        <v>1378</v>
      </c>
      <c r="C713">
        <v>-0.08</v>
      </c>
      <c r="E713">
        <v>0.02</v>
      </c>
      <c r="F713">
        <v>1.71</v>
      </c>
      <c r="I713">
        <v>0.21</v>
      </c>
      <c r="J713">
        <v>1560</v>
      </c>
      <c r="K713">
        <v>54</v>
      </c>
      <c r="L713">
        <v>0.16</v>
      </c>
      <c r="M713">
        <v>0.06</v>
      </c>
      <c r="N713">
        <v>87.4</v>
      </c>
      <c r="O713">
        <v>6.4</v>
      </c>
      <c r="P713">
        <v>3.307066180378893</v>
      </c>
      <c r="Q713">
        <v>0.21967817699294559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Z713" t="s">
        <v>1525</v>
      </c>
    </row>
    <row r="714" spans="1:26">
      <c r="A714" t="s">
        <v>1381</v>
      </c>
      <c r="B714" t="s">
        <v>1380</v>
      </c>
      <c r="C714">
        <v>0.23</v>
      </c>
      <c r="E714">
        <v>0.05</v>
      </c>
      <c r="F714">
        <v>0.94</v>
      </c>
      <c r="I714">
        <v>0.08</v>
      </c>
      <c r="J714">
        <v>5.0505000000000004</v>
      </c>
      <c r="K714">
        <v>1.5E-3</v>
      </c>
      <c r="L714">
        <v>2.4E-2</v>
      </c>
      <c r="M714">
        <v>1.4E-2</v>
      </c>
      <c r="N714">
        <v>130.9</v>
      </c>
      <c r="O714">
        <v>1.7</v>
      </c>
      <c r="P714">
        <v>5.645949099961408E-2</v>
      </c>
      <c r="Q714">
        <v>1.4015213112838929E-3</v>
      </c>
      <c r="R714">
        <v>1.059793822773937</v>
      </c>
      <c r="S714">
        <v>5.438560068592075E-2</v>
      </c>
      <c r="T714">
        <v>1.376355613992126E-2</v>
      </c>
      <c r="U714">
        <v>3.5629595091977268E-4</v>
      </c>
      <c r="V714">
        <v>1.049196933743132E-4</v>
      </c>
      <c r="W714">
        <v>5.2613877726365693E-2</v>
      </c>
      <c r="X714">
        <v>0.39945205479452062</v>
      </c>
      <c r="Y714">
        <v>5.97</v>
      </c>
      <c r="Z714" t="s">
        <v>499</v>
      </c>
    </row>
    <row r="715" spans="1:26">
      <c r="A715" t="s">
        <v>1383</v>
      </c>
      <c r="B715" t="s">
        <v>1382</v>
      </c>
      <c r="C715">
        <v>0.27</v>
      </c>
      <c r="E715">
        <v>0.04</v>
      </c>
      <c r="F715">
        <v>1.61</v>
      </c>
      <c r="I715">
        <v>0.2</v>
      </c>
      <c r="J715">
        <v>1058.8</v>
      </c>
      <c r="K715">
        <v>6.7</v>
      </c>
      <c r="L715">
        <v>0.61</v>
      </c>
      <c r="M715">
        <v>0.03</v>
      </c>
      <c r="N715">
        <v>320.10000000000002</v>
      </c>
      <c r="O715">
        <v>18.399999999999999</v>
      </c>
      <c r="P715">
        <v>2.3937378130660729</v>
      </c>
      <c r="Q715">
        <v>0.13743623301897481</v>
      </c>
      <c r="R715">
        <v>17.613166965381598</v>
      </c>
      <c r="S715">
        <v>2.081677093054314</v>
      </c>
      <c r="T715">
        <v>0</v>
      </c>
      <c r="U715">
        <v>0.51333166979850819</v>
      </c>
      <c r="V715">
        <v>3.7151561096857057E-2</v>
      </c>
      <c r="W715">
        <v>2.017049795626523</v>
      </c>
      <c r="X715">
        <v>4.1643835616438354</v>
      </c>
      <c r="Y715">
        <v>10.1</v>
      </c>
      <c r="Z715" t="s">
        <v>1525</v>
      </c>
    </row>
    <row r="716" spans="1:26">
      <c r="A716" t="s">
        <v>1385</v>
      </c>
      <c r="B716" t="s">
        <v>1384</v>
      </c>
      <c r="C716">
        <v>0.19</v>
      </c>
      <c r="D716">
        <v>0.06</v>
      </c>
      <c r="E716">
        <v>0.02</v>
      </c>
      <c r="F716">
        <v>1.1599999999999999</v>
      </c>
      <c r="G716">
        <v>1.1599999999999999</v>
      </c>
      <c r="H716">
        <v>1.1599999999999999</v>
      </c>
      <c r="I716">
        <v>0.1</v>
      </c>
      <c r="J716">
        <v>320.10000000000002</v>
      </c>
      <c r="K716">
        <v>2.1</v>
      </c>
      <c r="L716">
        <v>0.161</v>
      </c>
      <c r="M716">
        <v>6.9000000000000006E-2</v>
      </c>
      <c r="N716">
        <v>57.1</v>
      </c>
      <c r="O716">
        <v>5.2</v>
      </c>
      <c r="P716">
        <v>0.9249990450138118</v>
      </c>
      <c r="Q716">
        <v>2.19547451660288E-2</v>
      </c>
      <c r="R716">
        <v>2.049895707091832</v>
      </c>
      <c r="S716">
        <v>0.21298476931066321</v>
      </c>
      <c r="T716">
        <v>0.18668051973515809</v>
      </c>
      <c r="U716">
        <v>3.8053959474776973E-2</v>
      </c>
      <c r="V716">
        <v>5.1901806762562931E-3</v>
      </c>
      <c r="W716">
        <v>9.5067626995563231E-2</v>
      </c>
      <c r="Z716" t="s">
        <v>292</v>
      </c>
    </row>
    <row r="717" spans="1:26">
      <c r="A717" t="s">
        <v>1387</v>
      </c>
      <c r="B717" t="s">
        <v>1386</v>
      </c>
      <c r="C717">
        <v>0.09</v>
      </c>
      <c r="E717">
        <v>0.09</v>
      </c>
      <c r="P717">
        <v>0</v>
      </c>
      <c r="R717">
        <v>0</v>
      </c>
      <c r="T717">
        <v>0</v>
      </c>
      <c r="U717">
        <v>0</v>
      </c>
      <c r="Z717" t="s">
        <v>1388</v>
      </c>
    </row>
    <row r="718" spans="1:26">
      <c r="A718" t="s">
        <v>1395</v>
      </c>
      <c r="B718" t="s">
        <v>1394</v>
      </c>
      <c r="C718">
        <v>-0.02</v>
      </c>
      <c r="E718">
        <v>0.06</v>
      </c>
      <c r="F718">
        <v>1.31</v>
      </c>
      <c r="I718">
        <v>0.12</v>
      </c>
      <c r="J718">
        <v>2.9895933000000001</v>
      </c>
      <c r="K718">
        <v>4.8999999999999997E-6</v>
      </c>
      <c r="L718">
        <v>0.03</v>
      </c>
      <c r="M718">
        <v>1.8499999999999999E-2</v>
      </c>
      <c r="P718">
        <v>4.388704565597578E-2</v>
      </c>
      <c r="Q718">
        <v>1.04492965957599E-3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Z718" t="s">
        <v>327</v>
      </c>
    </row>
    <row r="719" spans="1:26">
      <c r="A719" t="s">
        <v>1397</v>
      </c>
      <c r="B719" t="s">
        <v>1396</v>
      </c>
      <c r="C719">
        <v>-0.22</v>
      </c>
      <c r="E719">
        <v>0.06</v>
      </c>
      <c r="F719">
        <v>1.1499999999999999</v>
      </c>
      <c r="I719">
        <v>0.12</v>
      </c>
      <c r="J719">
        <v>1276</v>
      </c>
      <c r="K719">
        <v>74</v>
      </c>
      <c r="L719">
        <v>0.21</v>
      </c>
      <c r="M719">
        <v>0.04</v>
      </c>
      <c r="N719">
        <v>65.7</v>
      </c>
      <c r="O719">
        <v>2.5</v>
      </c>
      <c r="P719">
        <v>2.4409236414543529</v>
      </c>
      <c r="Q719">
        <v>0.1158858412554782</v>
      </c>
      <c r="R719">
        <v>3.8485454693611318</v>
      </c>
      <c r="S719">
        <v>0.25515121816095587</v>
      </c>
      <c r="T719">
        <v>0.14644389152820139</v>
      </c>
      <c r="U719">
        <v>3.2128248609166062E-3</v>
      </c>
      <c r="V719">
        <v>7.7413270935425132E-2</v>
      </c>
      <c r="W719">
        <v>0.19404430937955289</v>
      </c>
      <c r="X719">
        <v>1.394520547945205</v>
      </c>
      <c r="Y719">
        <v>2.2000000000000002</v>
      </c>
      <c r="Z719" t="s">
        <v>137</v>
      </c>
    </row>
    <row r="720" spans="1:26">
      <c r="A720" t="s">
        <v>1392</v>
      </c>
      <c r="B720" t="s">
        <v>1391</v>
      </c>
      <c r="J720">
        <v>48.616000000000007</v>
      </c>
      <c r="K720">
        <v>3.5999999999999997E-2</v>
      </c>
      <c r="L720">
        <v>0.21</v>
      </c>
      <c r="M720">
        <v>0.11</v>
      </c>
      <c r="P720">
        <v>0</v>
      </c>
      <c r="R720">
        <v>0</v>
      </c>
      <c r="T720">
        <v>0</v>
      </c>
      <c r="U720">
        <v>0</v>
      </c>
      <c r="V720">
        <v>0</v>
      </c>
      <c r="X720">
        <v>10.08767123287671</v>
      </c>
      <c r="Y720">
        <v>0.65</v>
      </c>
    </row>
    <row r="721" spans="1:26">
      <c r="A721" t="s">
        <v>1392</v>
      </c>
      <c r="B721" t="s">
        <v>1393</v>
      </c>
      <c r="J721">
        <v>121.54</v>
      </c>
      <c r="K721">
        <v>0.25</v>
      </c>
      <c r="L721">
        <v>0.23</v>
      </c>
      <c r="M721">
        <v>0.12</v>
      </c>
      <c r="P721">
        <v>0</v>
      </c>
      <c r="R721">
        <v>0</v>
      </c>
      <c r="T721">
        <v>0</v>
      </c>
      <c r="U721">
        <v>0</v>
      </c>
      <c r="V721">
        <v>0</v>
      </c>
      <c r="X721">
        <v>10.08767123287671</v>
      </c>
      <c r="Y721">
        <v>0.65</v>
      </c>
    </row>
    <row r="722" spans="1:26">
      <c r="A722" t="s">
        <v>1399</v>
      </c>
      <c r="B722" t="s">
        <v>1398</v>
      </c>
      <c r="C722">
        <v>-0.03</v>
      </c>
      <c r="E722">
        <v>0.04</v>
      </c>
      <c r="F722">
        <v>0.89</v>
      </c>
      <c r="I722">
        <v>0.06</v>
      </c>
      <c r="J722">
        <v>62.95</v>
      </c>
      <c r="K722">
        <v>0.17</v>
      </c>
      <c r="L722">
        <v>0.05</v>
      </c>
      <c r="M722">
        <v>8.5000000000000006E-2</v>
      </c>
      <c r="P722">
        <v>0.29803361381131421</v>
      </c>
      <c r="Q722">
        <v>6.7188442923177688E-3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Z722" t="s">
        <v>1400</v>
      </c>
    </row>
    <row r="723" spans="1:26">
      <c r="A723" t="s">
        <v>1402</v>
      </c>
      <c r="B723" t="s">
        <v>1401</v>
      </c>
      <c r="C723">
        <v>-0.04</v>
      </c>
      <c r="E723">
        <v>0.04</v>
      </c>
      <c r="F723">
        <v>1.19</v>
      </c>
      <c r="I723">
        <v>0.12</v>
      </c>
      <c r="J723">
        <v>123</v>
      </c>
      <c r="K723">
        <v>2</v>
      </c>
      <c r="L723">
        <v>0.05</v>
      </c>
      <c r="M723">
        <v>0.05</v>
      </c>
      <c r="N723">
        <v>9.67</v>
      </c>
      <c r="O723">
        <v>1.5</v>
      </c>
      <c r="P723">
        <v>7.0900048575544869E-2</v>
      </c>
      <c r="Q723">
        <v>1.162295878556542E-3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Z723" t="s">
        <v>1400</v>
      </c>
    </row>
    <row r="724" spans="1:26">
      <c r="A724" t="s">
        <v>1404</v>
      </c>
      <c r="B724" t="s">
        <v>1403</v>
      </c>
      <c r="C724">
        <v>0.42</v>
      </c>
      <c r="E724">
        <v>0.04</v>
      </c>
      <c r="F724">
        <v>1.04</v>
      </c>
      <c r="I724">
        <v>0.1</v>
      </c>
      <c r="J724">
        <v>223.3</v>
      </c>
      <c r="K724">
        <v>2.1</v>
      </c>
      <c r="L724">
        <v>0.31850000000000001</v>
      </c>
      <c r="M724">
        <v>7.8600000000000003E-2</v>
      </c>
      <c r="N724">
        <v>246</v>
      </c>
      <c r="O724">
        <v>17</v>
      </c>
      <c r="P724">
        <v>0.73479443895047736</v>
      </c>
      <c r="Q724">
        <v>1.9050800284038449E-2</v>
      </c>
      <c r="R724">
        <v>7.2346647561536717</v>
      </c>
      <c r="S724">
        <v>0.65084509171987448</v>
      </c>
      <c r="T724">
        <v>0.49995650753907489</v>
      </c>
      <c r="U724">
        <v>0.2015600232394931</v>
      </c>
      <c r="V724">
        <v>2.2679199862550719E-2</v>
      </c>
      <c r="W724">
        <v>0.3640082896177948</v>
      </c>
      <c r="X724">
        <v>1.789041095890411</v>
      </c>
      <c r="Y724">
        <v>8</v>
      </c>
      <c r="Z724" t="s">
        <v>1400</v>
      </c>
    </row>
    <row r="725" spans="1:26">
      <c r="A725" t="s">
        <v>1417</v>
      </c>
      <c r="B725" t="s">
        <v>1416</v>
      </c>
      <c r="C725">
        <v>7.0000000000000007E-2</v>
      </c>
      <c r="E725">
        <v>0.04</v>
      </c>
      <c r="F725">
        <v>1.38</v>
      </c>
      <c r="I725">
        <v>0.13</v>
      </c>
      <c r="J725">
        <v>406.2</v>
      </c>
      <c r="K725">
        <v>3.2</v>
      </c>
      <c r="L725">
        <v>0.498</v>
      </c>
      <c r="M725">
        <v>4.3999999999999997E-2</v>
      </c>
      <c r="P725">
        <v>1.2070561816835741</v>
      </c>
      <c r="Q725">
        <v>3.4587501561330537E-2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Z725" t="s">
        <v>1400</v>
      </c>
    </row>
    <row r="726" spans="1:26">
      <c r="A726" t="s">
        <v>1406</v>
      </c>
      <c r="B726" t="s">
        <v>1405</v>
      </c>
      <c r="C726">
        <v>0.28000000000000003</v>
      </c>
      <c r="E726">
        <v>0.04</v>
      </c>
      <c r="F726">
        <v>1.1000000000000001</v>
      </c>
      <c r="I726">
        <v>0.11</v>
      </c>
      <c r="J726">
        <v>523.9</v>
      </c>
      <c r="K726">
        <v>0.7</v>
      </c>
      <c r="L726">
        <v>2.1000000000000001E-2</v>
      </c>
      <c r="M726">
        <v>8.0000000000000002E-3</v>
      </c>
      <c r="N726">
        <v>110.4</v>
      </c>
      <c r="O726">
        <v>0.96</v>
      </c>
      <c r="P726">
        <v>1.325347725651882</v>
      </c>
      <c r="Q726">
        <v>3.1298915133949258E-2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1.0027397260273969</v>
      </c>
      <c r="Z726" t="s">
        <v>1400</v>
      </c>
    </row>
    <row r="727" spans="1:26">
      <c r="A727" t="s">
        <v>1408</v>
      </c>
      <c r="B727" t="s">
        <v>1407</v>
      </c>
      <c r="C727">
        <v>0.26</v>
      </c>
      <c r="E727">
        <v>0.04</v>
      </c>
      <c r="F727">
        <v>0.88</v>
      </c>
      <c r="I727">
        <v>0.06</v>
      </c>
      <c r="J727">
        <v>982</v>
      </c>
      <c r="K727">
        <v>8</v>
      </c>
      <c r="P727">
        <v>1.8606974013814519</v>
      </c>
      <c r="R727">
        <v>0</v>
      </c>
      <c r="T727">
        <v>0</v>
      </c>
      <c r="U727">
        <v>0</v>
      </c>
      <c r="V727">
        <v>0</v>
      </c>
      <c r="Z727" t="s">
        <v>1400</v>
      </c>
    </row>
    <row r="728" spans="1:26">
      <c r="A728" t="s">
        <v>1411</v>
      </c>
      <c r="B728" t="s">
        <v>1410</v>
      </c>
      <c r="C728">
        <v>0.15</v>
      </c>
      <c r="E728">
        <v>0.04</v>
      </c>
      <c r="F728">
        <v>1.0900000000000001</v>
      </c>
      <c r="I728">
        <v>0.1</v>
      </c>
      <c r="J728">
        <v>625</v>
      </c>
      <c r="K728">
        <v>16</v>
      </c>
      <c r="L728">
        <v>0.18</v>
      </c>
      <c r="M728">
        <v>0.05</v>
      </c>
      <c r="N728">
        <v>19.059999999999999</v>
      </c>
      <c r="O728">
        <v>0.57999999999999996</v>
      </c>
      <c r="P728">
        <v>1.3971123699917429</v>
      </c>
      <c r="Q728">
        <v>3.2327828770663328E-2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2.2958904109589038</v>
      </c>
      <c r="Z728" t="s">
        <v>1525</v>
      </c>
    </row>
    <row r="729" spans="1:26">
      <c r="A729" t="s">
        <v>1413</v>
      </c>
      <c r="B729" t="s">
        <v>1412</v>
      </c>
      <c r="C729">
        <v>0.27</v>
      </c>
      <c r="E729">
        <v>0.04</v>
      </c>
      <c r="F729">
        <v>0.96</v>
      </c>
      <c r="I729">
        <v>0.08</v>
      </c>
      <c r="J729">
        <v>22.339500000000001</v>
      </c>
      <c r="K729">
        <v>1.8E-3</v>
      </c>
      <c r="L729">
        <v>5.6279999999999997E-2</v>
      </c>
      <c r="M729">
        <v>2.0999999999999999E-3</v>
      </c>
      <c r="P729">
        <v>0.15785202433203169</v>
      </c>
      <c r="Q729">
        <v>4.0089492676749824E-3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Z729" t="s">
        <v>1400</v>
      </c>
    </row>
    <row r="730" spans="1:26">
      <c r="A730" t="s">
        <v>1415</v>
      </c>
      <c r="B730" t="s">
        <v>1414</v>
      </c>
      <c r="C730">
        <v>0.32</v>
      </c>
      <c r="E730">
        <v>0.04</v>
      </c>
      <c r="F730">
        <v>0.78</v>
      </c>
      <c r="I730">
        <v>0.05</v>
      </c>
      <c r="J730">
        <v>820</v>
      </c>
      <c r="K730">
        <v>3</v>
      </c>
      <c r="N730">
        <v>262.7</v>
      </c>
      <c r="O730">
        <v>13.9</v>
      </c>
      <c r="P730">
        <v>0</v>
      </c>
      <c r="R730">
        <v>0</v>
      </c>
      <c r="T730">
        <v>0</v>
      </c>
      <c r="U730">
        <v>0</v>
      </c>
      <c r="W730">
        <v>0</v>
      </c>
      <c r="Z730" t="s">
        <v>1400</v>
      </c>
    </row>
    <row r="731" spans="1:26">
      <c r="A731" t="s">
        <v>1419</v>
      </c>
      <c r="B731" t="s">
        <v>1418</v>
      </c>
      <c r="J731">
        <v>9.8693000000000008</v>
      </c>
      <c r="K731">
        <v>1.6000000000000001E-3</v>
      </c>
      <c r="N731">
        <v>1.9</v>
      </c>
      <c r="O731">
        <v>0.31</v>
      </c>
      <c r="P731">
        <v>0</v>
      </c>
      <c r="R731">
        <v>0</v>
      </c>
      <c r="T731">
        <v>0</v>
      </c>
      <c r="U731">
        <v>0</v>
      </c>
      <c r="V731">
        <v>0</v>
      </c>
      <c r="Z731" t="s">
        <v>1420</v>
      </c>
    </row>
    <row r="732" spans="1:26">
      <c r="A732" t="s">
        <v>1436</v>
      </c>
      <c r="B732" t="s">
        <v>1435</v>
      </c>
      <c r="C732">
        <v>-0.08</v>
      </c>
      <c r="E732">
        <v>0.05</v>
      </c>
      <c r="F732">
        <v>2.85</v>
      </c>
      <c r="I732">
        <v>0.52</v>
      </c>
      <c r="J732">
        <v>714.3</v>
      </c>
      <c r="K732">
        <v>5.3</v>
      </c>
      <c r="L732">
        <v>0.21</v>
      </c>
      <c r="M732">
        <v>7.0000000000000007E-2</v>
      </c>
      <c r="N732">
        <v>137.6</v>
      </c>
      <c r="O732">
        <v>9.1</v>
      </c>
      <c r="P732">
        <v>1.653303275691471</v>
      </c>
      <c r="Q732">
        <v>0.12170414029174489</v>
      </c>
      <c r="R732">
        <v>6.6056624207380992</v>
      </c>
      <c r="S732">
        <v>1.069091857000154</v>
      </c>
      <c r="T732">
        <v>0.43685703509241791</v>
      </c>
      <c r="U732">
        <v>0.10158305009399531</v>
      </c>
      <c r="V732">
        <v>1.6337678300392899E-2</v>
      </c>
      <c r="W732">
        <v>0.97032329344175483</v>
      </c>
      <c r="X732">
        <v>4.1890410958904107</v>
      </c>
      <c r="Y732">
        <v>18.3</v>
      </c>
      <c r="Z732" t="s">
        <v>25</v>
      </c>
    </row>
    <row r="733" spans="1:26">
      <c r="A733" t="s">
        <v>1438</v>
      </c>
      <c r="B733" t="s">
        <v>1437</v>
      </c>
      <c r="C733">
        <v>-0.25</v>
      </c>
      <c r="E733">
        <v>0.06</v>
      </c>
      <c r="F733">
        <v>4</v>
      </c>
      <c r="I733">
        <v>0.77</v>
      </c>
      <c r="J733">
        <v>677.8</v>
      </c>
      <c r="K733">
        <v>6.2</v>
      </c>
      <c r="L733">
        <v>0.19</v>
      </c>
      <c r="M733">
        <v>7.0000000000000007E-2</v>
      </c>
      <c r="N733">
        <v>188</v>
      </c>
      <c r="O733">
        <v>13</v>
      </c>
      <c r="P733">
        <v>1.6779511859482139</v>
      </c>
      <c r="Q733">
        <v>0.15140260310525019</v>
      </c>
      <c r="R733">
        <v>9.8378054142475726</v>
      </c>
      <c r="S733">
        <v>1.902510009132846</v>
      </c>
      <c r="T733">
        <v>0.680273778644779</v>
      </c>
      <c r="U733">
        <v>0.13574313933965429</v>
      </c>
      <c r="V733">
        <v>2.9996259254615409E-2</v>
      </c>
      <c r="W733">
        <v>1.771283699888857</v>
      </c>
      <c r="X733">
        <v>2.1479452054794521</v>
      </c>
      <c r="Y733">
        <v>12.6</v>
      </c>
      <c r="Z733" t="s">
        <v>25</v>
      </c>
    </row>
    <row r="734" spans="1:26">
      <c r="A734" t="s">
        <v>1449</v>
      </c>
      <c r="B734" t="s">
        <v>1448</v>
      </c>
      <c r="J734">
        <v>4.4264000000000001</v>
      </c>
      <c r="K734">
        <v>7.0000000000000001E-3</v>
      </c>
      <c r="L734">
        <v>0</v>
      </c>
      <c r="M734">
        <v>0</v>
      </c>
      <c r="P734">
        <v>0</v>
      </c>
      <c r="R734">
        <v>0</v>
      </c>
      <c r="T734">
        <v>0</v>
      </c>
      <c r="U734">
        <v>0</v>
      </c>
      <c r="V734">
        <v>0</v>
      </c>
      <c r="X734">
        <v>0.15068493150684931</v>
      </c>
      <c r="Y734">
        <v>9</v>
      </c>
    </row>
    <row r="735" spans="1:26">
      <c r="A735" t="s">
        <v>1451</v>
      </c>
      <c r="B735" t="s">
        <v>1450</v>
      </c>
      <c r="C735">
        <v>0.19</v>
      </c>
      <c r="E735">
        <v>0.04</v>
      </c>
      <c r="F735">
        <v>0.87</v>
      </c>
      <c r="I735">
        <v>0.06</v>
      </c>
      <c r="J735">
        <v>2.1450999999999998</v>
      </c>
      <c r="K735">
        <v>1.1999999999999999E-3</v>
      </c>
      <c r="L735">
        <v>0</v>
      </c>
      <c r="M735">
        <v>0</v>
      </c>
      <c r="P735">
        <v>3.2014322880961607E-2</v>
      </c>
      <c r="Q735">
        <v>4.4948243146302852E-4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0.1013698630136986</v>
      </c>
      <c r="Y735">
        <v>9</v>
      </c>
      <c r="Z735" t="s">
        <v>1452</v>
      </c>
    </row>
    <row r="736" spans="1:26">
      <c r="A736" t="s">
        <v>1451</v>
      </c>
      <c r="B736" t="s">
        <v>1453</v>
      </c>
      <c r="C736">
        <v>0.19</v>
      </c>
      <c r="E736">
        <v>0.04</v>
      </c>
      <c r="F736">
        <v>0.87</v>
      </c>
      <c r="I736">
        <v>0.06</v>
      </c>
      <c r="P736">
        <v>0</v>
      </c>
      <c r="R736">
        <v>0</v>
      </c>
      <c r="T736">
        <v>0</v>
      </c>
      <c r="U736">
        <v>0</v>
      </c>
      <c r="W736">
        <v>0</v>
      </c>
      <c r="Z736" t="s">
        <v>1452</v>
      </c>
    </row>
    <row r="737" spans="1:26">
      <c r="A737" t="s">
        <v>1455</v>
      </c>
      <c r="B737" t="s">
        <v>1454</v>
      </c>
      <c r="J737">
        <v>11.186</v>
      </c>
      <c r="K737">
        <v>1E-3</v>
      </c>
      <c r="L737">
        <v>0</v>
      </c>
      <c r="M737">
        <v>0</v>
      </c>
      <c r="P737">
        <v>0</v>
      </c>
      <c r="R737">
        <v>0</v>
      </c>
      <c r="T737">
        <v>0</v>
      </c>
      <c r="U737">
        <v>0</v>
      </c>
      <c r="V737">
        <v>0</v>
      </c>
    </row>
    <row r="738" spans="1:26">
      <c r="A738" t="s">
        <v>1457</v>
      </c>
      <c r="B738" t="s">
        <v>1456</v>
      </c>
      <c r="C738">
        <v>-0.02</v>
      </c>
      <c r="E738">
        <v>0.08</v>
      </c>
      <c r="J738">
        <v>9.8658000000000001</v>
      </c>
      <c r="K738">
        <v>6.9999999999999993E-3</v>
      </c>
      <c r="L738">
        <v>0.11600000000000001</v>
      </c>
      <c r="M738">
        <v>9.6999999999999989E-2</v>
      </c>
      <c r="N738">
        <v>1.39</v>
      </c>
      <c r="O738">
        <v>0.18</v>
      </c>
      <c r="P738">
        <v>0</v>
      </c>
      <c r="R738">
        <v>0</v>
      </c>
      <c r="T738">
        <v>0</v>
      </c>
      <c r="U738">
        <v>0</v>
      </c>
      <c r="V738">
        <v>0</v>
      </c>
      <c r="Z738" t="s">
        <v>1458</v>
      </c>
    </row>
    <row r="739" spans="1:26">
      <c r="A739" t="s">
        <v>1422</v>
      </c>
      <c r="B739" t="s">
        <v>1421</v>
      </c>
      <c r="C739">
        <v>-0.04</v>
      </c>
      <c r="E739">
        <v>0.06</v>
      </c>
      <c r="F739">
        <v>2.65</v>
      </c>
      <c r="I739">
        <v>0.5</v>
      </c>
      <c r="J739">
        <v>121.71</v>
      </c>
      <c r="K739">
        <v>0.30499999999999999</v>
      </c>
      <c r="L739">
        <v>0.35</v>
      </c>
      <c r="M739">
        <v>0.08</v>
      </c>
      <c r="N739">
        <v>67.42</v>
      </c>
      <c r="O739">
        <v>5.85</v>
      </c>
      <c r="P739">
        <v>0.66626880137563782</v>
      </c>
      <c r="Q739">
        <v>4.1761002285851723E-2</v>
      </c>
      <c r="R739">
        <v>2.9556452842022471</v>
      </c>
      <c r="S739">
        <v>0.46027698697840053</v>
      </c>
      <c r="T739">
        <v>0.25645987707776841</v>
      </c>
      <c r="U739">
        <v>9.4311188555741193E-2</v>
      </c>
      <c r="V739">
        <v>2.4689064488858381E-3</v>
      </c>
      <c r="W739">
        <v>0.37038161456168511</v>
      </c>
      <c r="X739">
        <v>10.21643835616438</v>
      </c>
      <c r="Y739">
        <v>15</v>
      </c>
      <c r="Z739" t="s">
        <v>137</v>
      </c>
    </row>
    <row r="740" spans="1:26">
      <c r="A740" t="s">
        <v>1462</v>
      </c>
      <c r="B740" t="s">
        <v>1461</v>
      </c>
      <c r="J740">
        <v>10.91</v>
      </c>
      <c r="K740">
        <v>0.11</v>
      </c>
      <c r="N740">
        <v>154</v>
      </c>
      <c r="O740">
        <v>22</v>
      </c>
      <c r="P740">
        <v>0</v>
      </c>
      <c r="R740">
        <v>0</v>
      </c>
      <c r="T740">
        <v>0</v>
      </c>
      <c r="U740">
        <v>0</v>
      </c>
      <c r="V740">
        <v>0</v>
      </c>
      <c r="Z740" t="s">
        <v>1463</v>
      </c>
    </row>
    <row r="741" spans="1:26">
      <c r="A741" t="s">
        <v>1476</v>
      </c>
      <c r="B741" t="s">
        <v>1475</v>
      </c>
      <c r="C741">
        <v>-0.06</v>
      </c>
      <c r="E741">
        <v>0.06</v>
      </c>
      <c r="F741">
        <v>1.71</v>
      </c>
      <c r="I741">
        <v>0.12</v>
      </c>
      <c r="J741">
        <v>562</v>
      </c>
      <c r="K741">
        <v>4</v>
      </c>
      <c r="L741">
        <v>9.8000000000000004E-2</v>
      </c>
      <c r="M741">
        <v>5.7000000000000002E-2</v>
      </c>
      <c r="N741">
        <v>75.42</v>
      </c>
      <c r="O741">
        <v>0.8</v>
      </c>
      <c r="P741">
        <v>1.594511555241481</v>
      </c>
      <c r="Q741">
        <v>3.805813970500467E-2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Z741" t="s">
        <v>925</v>
      </c>
    </row>
    <row r="742" spans="1:26">
      <c r="A742" t="s">
        <v>1480</v>
      </c>
      <c r="B742" t="s">
        <v>1479</v>
      </c>
      <c r="C742">
        <v>-7.0000000000000007E-2</v>
      </c>
      <c r="E742">
        <v>0.16</v>
      </c>
      <c r="F742">
        <v>3.03</v>
      </c>
      <c r="I742">
        <v>0.56999999999999995</v>
      </c>
      <c r="J742">
        <v>101.54</v>
      </c>
      <c r="K742">
        <v>0.05</v>
      </c>
      <c r="L742">
        <v>0.28000000000000003</v>
      </c>
      <c r="M742">
        <v>0.01</v>
      </c>
      <c r="N742">
        <v>495.2</v>
      </c>
      <c r="O742">
        <v>5.0999999999999996</v>
      </c>
      <c r="P742">
        <v>0.61665710432275966</v>
      </c>
      <c r="Q742">
        <v>3.8668797154401489E-2</v>
      </c>
      <c r="R742">
        <v>5.4895383365161678E-2</v>
      </c>
      <c r="S742">
        <v>1.1512879335021219E-2</v>
      </c>
      <c r="T742">
        <v>9.226114851287678E-3</v>
      </c>
      <c r="U742">
        <v>1.6678284876568231E-4</v>
      </c>
      <c r="V742">
        <v>9.0104693331300755E-6</v>
      </c>
      <c r="W742">
        <v>6.884569530944371E-3</v>
      </c>
      <c r="Z742" t="s">
        <v>1481</v>
      </c>
    </row>
    <row r="743" spans="1:26">
      <c r="A743" t="s">
        <v>1473</v>
      </c>
      <c r="B743" t="s">
        <v>1472</v>
      </c>
      <c r="C743">
        <v>-7.0000000000000007E-2</v>
      </c>
      <c r="E743">
        <v>0.03</v>
      </c>
      <c r="F743">
        <v>1.88</v>
      </c>
      <c r="I743">
        <v>0.22</v>
      </c>
      <c r="J743">
        <v>198.4</v>
      </c>
      <c r="K743">
        <v>0.42</v>
      </c>
      <c r="L743">
        <v>0.06</v>
      </c>
      <c r="M743">
        <v>0.04</v>
      </c>
      <c r="N743">
        <v>82</v>
      </c>
      <c r="O743">
        <v>6.05</v>
      </c>
      <c r="P743">
        <v>0.82202523884428491</v>
      </c>
      <c r="Q743">
        <v>3.2085794125008643E-2</v>
      </c>
      <c r="R743">
        <v>3.577063555029711</v>
      </c>
      <c r="S743">
        <v>0.38419849023883018</v>
      </c>
      <c r="T743">
        <v>0.26391749399914333</v>
      </c>
      <c r="U743">
        <v>8.6159700241582766E-3</v>
      </c>
      <c r="V743">
        <v>2.524137589234675E-3</v>
      </c>
      <c r="W743">
        <v>0.27906169578245982</v>
      </c>
      <c r="X743">
        <v>10.0027397260274</v>
      </c>
      <c r="Y743">
        <v>17.170000000000002</v>
      </c>
      <c r="Z743" t="s">
        <v>137</v>
      </c>
    </row>
    <row r="744" spans="1:26">
      <c r="A744" t="s">
        <v>1473</v>
      </c>
      <c r="B744" t="s">
        <v>1474</v>
      </c>
      <c r="C744">
        <v>-7.0000000000000007E-2</v>
      </c>
      <c r="E744">
        <v>0.03</v>
      </c>
      <c r="F744">
        <v>1.88</v>
      </c>
      <c r="I744">
        <v>0.22</v>
      </c>
      <c r="J744">
        <v>559.29999999999995</v>
      </c>
      <c r="K744">
        <v>1.2</v>
      </c>
      <c r="L744">
        <v>4.8000000000000001E-2</v>
      </c>
      <c r="M744">
        <v>1.7000000000000001E-2</v>
      </c>
      <c r="N744">
        <v>233</v>
      </c>
      <c r="O744">
        <v>4.25</v>
      </c>
      <c r="P744">
        <v>1.640415709488664</v>
      </c>
      <c r="Q744">
        <v>6.4030852399606375E-2</v>
      </c>
      <c r="R744">
        <v>14.36763759851479</v>
      </c>
      <c r="S744">
        <v>1.151214842069785</v>
      </c>
      <c r="T744">
        <v>0.26207064289136422</v>
      </c>
      <c r="U744">
        <v>1.1751066738152771E-2</v>
      </c>
      <c r="V744">
        <v>1.0275442587888281E-2</v>
      </c>
      <c r="W744">
        <v>1.1208795289621469</v>
      </c>
      <c r="X744">
        <v>10.0027397260274</v>
      </c>
      <c r="Y744">
        <v>17.170000000000002</v>
      </c>
      <c r="Z744" t="s">
        <v>137</v>
      </c>
    </row>
    <row r="745" spans="1:26">
      <c r="A745" t="s">
        <v>1478</v>
      </c>
      <c r="B745" t="s">
        <v>1477</v>
      </c>
      <c r="C745">
        <v>-0.08</v>
      </c>
      <c r="E745">
        <v>0.05</v>
      </c>
      <c r="F745">
        <v>1.71</v>
      </c>
      <c r="I745">
        <v>0.16</v>
      </c>
      <c r="J745">
        <v>26.468</v>
      </c>
      <c r="K745">
        <v>5.0000000000000001E-3</v>
      </c>
      <c r="L745">
        <v>3.5999999999999997E-2</v>
      </c>
      <c r="M745">
        <v>2.8500000000000001E-2</v>
      </c>
      <c r="P745">
        <v>0.2083507125096748</v>
      </c>
      <c r="Q745">
        <v>6.4605404949938088E-3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Z745" t="s">
        <v>118</v>
      </c>
    </row>
    <row r="746" spans="1:26">
      <c r="A746" t="s">
        <v>1488</v>
      </c>
      <c r="B746" t="s">
        <v>1487</v>
      </c>
      <c r="J746">
        <v>4.93</v>
      </c>
      <c r="K746">
        <v>0.05</v>
      </c>
      <c r="L746">
        <v>0</v>
      </c>
      <c r="M746">
        <v>0</v>
      </c>
      <c r="N746">
        <v>75</v>
      </c>
      <c r="O746">
        <v>11</v>
      </c>
      <c r="P746">
        <v>0</v>
      </c>
      <c r="R746">
        <v>0</v>
      </c>
      <c r="T746">
        <v>0</v>
      </c>
      <c r="U746">
        <v>0</v>
      </c>
      <c r="V746">
        <v>0</v>
      </c>
      <c r="Z746" t="s">
        <v>1489</v>
      </c>
    </row>
    <row r="747" spans="1:26">
      <c r="A747" t="s">
        <v>1491</v>
      </c>
      <c r="B747" t="s">
        <v>1490</v>
      </c>
      <c r="C747">
        <v>0.34</v>
      </c>
      <c r="E747">
        <v>0.09</v>
      </c>
      <c r="F747">
        <v>1.1000000000000001</v>
      </c>
      <c r="I747">
        <v>0.13</v>
      </c>
      <c r="J747">
        <v>3.9516205000000002</v>
      </c>
      <c r="K747">
        <v>3.9999999999999998E-6</v>
      </c>
      <c r="L747">
        <v>0</v>
      </c>
      <c r="M747">
        <v>0</v>
      </c>
      <c r="N747">
        <v>60</v>
      </c>
      <c r="O747">
        <v>4</v>
      </c>
      <c r="P747">
        <v>5.1272857709874879E-2</v>
      </c>
      <c r="Q747">
        <v>1.4861697890948019E-3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Z747" t="s">
        <v>1492</v>
      </c>
    </row>
    <row r="748" spans="1:26">
      <c r="A748" t="s">
        <v>1494</v>
      </c>
      <c r="B748" t="s">
        <v>1493</v>
      </c>
      <c r="C748">
        <v>0.06</v>
      </c>
      <c r="E748">
        <v>0.02</v>
      </c>
      <c r="F748">
        <v>0.9</v>
      </c>
      <c r="I748">
        <v>0.06</v>
      </c>
      <c r="J748">
        <v>421</v>
      </c>
      <c r="K748">
        <v>2</v>
      </c>
      <c r="L748">
        <v>0.29399999999999998</v>
      </c>
      <c r="M748">
        <v>2.4E-2</v>
      </c>
      <c r="N748">
        <v>94</v>
      </c>
      <c r="O748">
        <v>3</v>
      </c>
      <c r="P748">
        <v>1.061875638615277</v>
      </c>
      <c r="Q748">
        <v>2.773475901218005E-2</v>
      </c>
      <c r="R748">
        <v>3.0876628304936409</v>
      </c>
      <c r="S748">
        <v>0.1895668198150986</v>
      </c>
      <c r="T748">
        <v>9.8542430760435382E-2</v>
      </c>
      <c r="U748">
        <v>2.3847862801033241E-2</v>
      </c>
      <c r="V748">
        <v>4.8894106579471814E-3</v>
      </c>
      <c r="W748">
        <v>0.1601010356552259</v>
      </c>
      <c r="X748">
        <v>1.5726027397260269</v>
      </c>
      <c r="Z748" t="s">
        <v>150</v>
      </c>
    </row>
    <row r="749" spans="1:26">
      <c r="A749" t="s">
        <v>1496</v>
      </c>
      <c r="B749" t="s">
        <v>1495</v>
      </c>
      <c r="C749">
        <v>0.36</v>
      </c>
      <c r="E749">
        <v>0.05</v>
      </c>
      <c r="F749">
        <v>1.08</v>
      </c>
      <c r="I749">
        <v>0.12</v>
      </c>
      <c r="J749">
        <v>596</v>
      </c>
      <c r="K749">
        <v>2</v>
      </c>
      <c r="L749">
        <v>0.28000000000000003</v>
      </c>
      <c r="M749">
        <v>0.02</v>
      </c>
      <c r="N749">
        <v>29.4</v>
      </c>
      <c r="O749">
        <v>6.1</v>
      </c>
      <c r="P749">
        <v>1.379950057121851</v>
      </c>
      <c r="Q749">
        <v>4.4438864264475339E-2</v>
      </c>
      <c r="R749">
        <v>1.2706271184266389</v>
      </c>
      <c r="S749">
        <v>0.26675136267003208</v>
      </c>
      <c r="T749">
        <v>0.25412542368532781</v>
      </c>
      <c r="U749">
        <v>1.6802108167578381E-2</v>
      </c>
      <c r="V749">
        <v>5.1832108560527241E-3</v>
      </c>
      <c r="W749">
        <v>7.9166798655865345E-2</v>
      </c>
      <c r="X749">
        <v>2.8849315068493149</v>
      </c>
      <c r="Y749">
        <v>10.6</v>
      </c>
      <c r="Z749" t="s">
        <v>150</v>
      </c>
    </row>
    <row r="750" spans="1:26">
      <c r="A750" t="s">
        <v>1498</v>
      </c>
      <c r="B750" t="s">
        <v>1497</v>
      </c>
      <c r="C750">
        <v>0.22</v>
      </c>
      <c r="E750">
        <v>0.11</v>
      </c>
      <c r="F750">
        <v>0.82</v>
      </c>
      <c r="I750">
        <v>7.0000000000000007E-2</v>
      </c>
      <c r="J750">
        <v>2840</v>
      </c>
      <c r="K750">
        <v>0</v>
      </c>
      <c r="L750">
        <v>0.83689999999999998</v>
      </c>
      <c r="M750">
        <v>6.9499999999999996E-3</v>
      </c>
      <c r="N750">
        <v>3685</v>
      </c>
      <c r="O750">
        <v>0.25</v>
      </c>
      <c r="P750">
        <v>3.77700000969255</v>
      </c>
      <c r="Q750">
        <v>2.5205418367684351</v>
      </c>
      <c r="R750">
        <v>130.00204083671349</v>
      </c>
      <c r="S750">
        <v>44.100985076126783</v>
      </c>
      <c r="T750">
        <v>8.8196771259642821E-3</v>
      </c>
      <c r="U750">
        <v>2.523882122447008</v>
      </c>
      <c r="V750">
        <v>43.334013612237833</v>
      </c>
      <c r="W750">
        <v>7.7903844696157876</v>
      </c>
      <c r="Z750" t="s">
        <v>1499</v>
      </c>
    </row>
    <row r="751" spans="1:26">
      <c r="A751" t="s">
        <v>1501</v>
      </c>
      <c r="B751" t="s">
        <v>1500</v>
      </c>
      <c r="C751">
        <v>-0.33</v>
      </c>
      <c r="E751">
        <v>0.03</v>
      </c>
      <c r="F751">
        <v>0.93</v>
      </c>
      <c r="I751">
        <v>7.0000000000000007E-2</v>
      </c>
      <c r="J751">
        <v>2.7164761999999998</v>
      </c>
      <c r="K751">
        <v>2.3E-6</v>
      </c>
      <c r="L751">
        <v>0</v>
      </c>
      <c r="M751">
        <v>3.3000000000000002E-2</v>
      </c>
      <c r="N751">
        <v>100.8</v>
      </c>
      <c r="O751">
        <v>3.35</v>
      </c>
      <c r="P751">
        <v>3.7603860909416122E-2</v>
      </c>
      <c r="Q751">
        <v>1.305689615082809E-3</v>
      </c>
      <c r="R751">
        <v>6.2784744750226697E-3</v>
      </c>
      <c r="S751">
        <v>1.092644731687498E-3</v>
      </c>
      <c r="T751">
        <v>1.0018842247376601E-3</v>
      </c>
      <c r="U751">
        <v>0</v>
      </c>
      <c r="V751">
        <v>1.771963655531891E-9</v>
      </c>
      <c r="W751">
        <v>4.3600517187657428E-4</v>
      </c>
      <c r="Z751" t="s">
        <v>1525</v>
      </c>
    </row>
    <row r="752" spans="1:26">
      <c r="A752" t="s">
        <v>1503</v>
      </c>
      <c r="B752" t="s">
        <v>1502</v>
      </c>
      <c r="C752">
        <v>0.33</v>
      </c>
      <c r="E752">
        <v>0.02</v>
      </c>
      <c r="F752">
        <v>1.22</v>
      </c>
      <c r="I752">
        <v>0.11</v>
      </c>
      <c r="J752">
        <v>2.0083899999999999</v>
      </c>
      <c r="K752">
        <v>2.4000000000000001E-4</v>
      </c>
      <c r="L752">
        <v>0</v>
      </c>
      <c r="M752">
        <v>0</v>
      </c>
      <c r="N752">
        <v>86</v>
      </c>
      <c r="O752">
        <v>2.7</v>
      </c>
      <c r="P752">
        <v>3.3574286718163232E-2</v>
      </c>
      <c r="Q752">
        <v>7.162564441242379E-4</v>
      </c>
      <c r="R752">
        <v>6.2279989251709056E-4</v>
      </c>
      <c r="S752">
        <v>3.2927228237617572E-5</v>
      </c>
      <c r="T752">
        <v>1.944449248145403E-5</v>
      </c>
      <c r="U752">
        <v>0</v>
      </c>
      <c r="V752">
        <v>2.4807926449229111E-8</v>
      </c>
      <c r="W752">
        <v>2.6572795414062529E-5</v>
      </c>
      <c r="X752">
        <v>1.71</v>
      </c>
      <c r="Y752">
        <v>7.16</v>
      </c>
      <c r="Z752" t="s">
        <v>137</v>
      </c>
    </row>
    <row r="753" spans="1:26">
      <c r="A753" t="s">
        <v>1507</v>
      </c>
      <c r="B753" t="s">
        <v>1506</v>
      </c>
      <c r="C753">
        <v>0.32</v>
      </c>
      <c r="E753">
        <v>0.08</v>
      </c>
      <c r="F753">
        <v>0.93</v>
      </c>
      <c r="I753">
        <v>0.08</v>
      </c>
      <c r="J753">
        <v>18.157</v>
      </c>
      <c r="K753">
        <v>3.4000000000000002E-2</v>
      </c>
      <c r="L753">
        <v>0.18</v>
      </c>
      <c r="M753">
        <v>3.5000000000000003E-2</v>
      </c>
      <c r="N753">
        <v>20.64</v>
      </c>
      <c r="O753">
        <v>0.85</v>
      </c>
      <c r="P753">
        <v>0.1357087792909559</v>
      </c>
      <c r="Q753">
        <v>3.5870729844823261E-3</v>
      </c>
      <c r="R753">
        <v>0.26423888355819641</v>
      </c>
      <c r="S753">
        <v>1.777907713628003E-2</v>
      </c>
      <c r="T753">
        <v>1.088193076668929E-2</v>
      </c>
      <c r="U753">
        <v>1.720447464258617E-3</v>
      </c>
      <c r="V753">
        <v>1.6493403904790959E-4</v>
      </c>
      <c r="W753">
        <v>1.395320837271004E-2</v>
      </c>
      <c r="X753">
        <v>1.0520547945205481</v>
      </c>
      <c r="Y753">
        <v>3.1</v>
      </c>
      <c r="Z753" t="s">
        <v>1508</v>
      </c>
    </row>
    <row r="754" spans="1:26">
      <c r="A754" t="s">
        <v>1507</v>
      </c>
      <c r="B754" t="s">
        <v>1509</v>
      </c>
      <c r="C754">
        <v>0.32</v>
      </c>
      <c r="E754">
        <v>0.08</v>
      </c>
      <c r="F754">
        <v>0.93</v>
      </c>
      <c r="I754">
        <v>0.08</v>
      </c>
      <c r="J754">
        <v>120.8</v>
      </c>
      <c r="K754">
        <v>0.34</v>
      </c>
      <c r="L754">
        <v>0.15279999999999999</v>
      </c>
      <c r="M754">
        <v>9.6000000000000009E-3</v>
      </c>
      <c r="N754">
        <v>57.68</v>
      </c>
      <c r="O754">
        <v>0.69</v>
      </c>
      <c r="P754">
        <v>0.48005371819448989</v>
      </c>
      <c r="Q754">
        <v>1.2706652976252749E-2</v>
      </c>
      <c r="R754">
        <v>1.3953246255854379</v>
      </c>
      <c r="S754">
        <v>7.558792181388907E-2</v>
      </c>
      <c r="T754">
        <v>1.6691643405928439E-2</v>
      </c>
      <c r="U754">
        <v>2.0957039472259682E-3</v>
      </c>
      <c r="V754">
        <v>1.309079394864926E-3</v>
      </c>
      <c r="W754">
        <v>7.3680508281739304E-2</v>
      </c>
      <c r="X754">
        <v>1.0520547945205481</v>
      </c>
      <c r="Y754">
        <v>3.1</v>
      </c>
      <c r="Z754" t="s">
        <v>1508</v>
      </c>
    </row>
    <row r="755" spans="1:26">
      <c r="A755" t="s">
        <v>1424</v>
      </c>
      <c r="B755" t="s">
        <v>1423</v>
      </c>
      <c r="C755">
        <v>0</v>
      </c>
      <c r="E755">
        <v>0.02</v>
      </c>
      <c r="F755">
        <v>1.04</v>
      </c>
      <c r="I755">
        <v>0.09</v>
      </c>
      <c r="J755">
        <v>6.9580000000000002</v>
      </c>
      <c r="K755">
        <v>1E-3</v>
      </c>
      <c r="L755">
        <v>0.24</v>
      </c>
      <c r="M755">
        <v>0.08</v>
      </c>
      <c r="P755">
        <v>7.1598100052245789E-2</v>
      </c>
      <c r="Q755">
        <v>4.7264450612153301E-4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5.1753424657534248</v>
      </c>
      <c r="Y755">
        <v>11.55</v>
      </c>
      <c r="Z755" t="s">
        <v>1525</v>
      </c>
    </row>
    <row r="756" spans="1:26">
      <c r="A756" t="s">
        <v>1427</v>
      </c>
      <c r="B756" t="s">
        <v>1426</v>
      </c>
      <c r="C756">
        <v>0.09</v>
      </c>
      <c r="E756">
        <v>0.02</v>
      </c>
      <c r="F756">
        <v>1.24</v>
      </c>
      <c r="I756">
        <v>0.15</v>
      </c>
      <c r="J756">
        <v>5.1180000000000003</v>
      </c>
      <c r="K756">
        <v>1E-3</v>
      </c>
      <c r="L756">
        <v>0.39</v>
      </c>
      <c r="M756">
        <v>0.17</v>
      </c>
      <c r="P756">
        <v>5.7362581676103343E-2</v>
      </c>
      <c r="Q756">
        <v>1.9931573638277199E-4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4.1260273972602741</v>
      </c>
      <c r="Y756">
        <v>14.6</v>
      </c>
      <c r="Z756" t="s">
        <v>1525</v>
      </c>
    </row>
    <row r="757" spans="1:26">
      <c r="A757" t="s">
        <v>1511</v>
      </c>
      <c r="B757" t="s">
        <v>1510</v>
      </c>
      <c r="C757">
        <v>0.04</v>
      </c>
      <c r="E757">
        <v>0.03</v>
      </c>
      <c r="F757">
        <v>1.1299999999999999</v>
      </c>
      <c r="I757">
        <v>0.1</v>
      </c>
      <c r="J757">
        <v>4.0869999999999997</v>
      </c>
      <c r="K757">
        <v>7.0000000000000007E-2</v>
      </c>
      <c r="L757">
        <v>0.15</v>
      </c>
      <c r="M757">
        <v>0.08</v>
      </c>
      <c r="N757">
        <v>49.06</v>
      </c>
      <c r="O757">
        <v>3.5</v>
      </c>
      <c r="P757">
        <v>0</v>
      </c>
      <c r="R757">
        <v>0</v>
      </c>
      <c r="T757">
        <v>0</v>
      </c>
      <c r="U757">
        <v>0</v>
      </c>
      <c r="V757">
        <v>0</v>
      </c>
      <c r="Z757" t="s">
        <v>1525</v>
      </c>
    </row>
    <row r="758" spans="1:26">
      <c r="A758" t="s">
        <v>1514</v>
      </c>
      <c r="B758" t="s">
        <v>1513</v>
      </c>
      <c r="C758">
        <v>-0.26</v>
      </c>
      <c r="E758">
        <v>0.08</v>
      </c>
      <c r="J758">
        <v>1.9687600000000001</v>
      </c>
      <c r="K758">
        <v>2.1000000000000001E-4</v>
      </c>
      <c r="L758">
        <v>0</v>
      </c>
      <c r="M758">
        <v>0.06</v>
      </c>
      <c r="N758">
        <v>1.48</v>
      </c>
      <c r="O758">
        <v>0.25</v>
      </c>
      <c r="P758">
        <v>0</v>
      </c>
      <c r="R758">
        <v>0</v>
      </c>
      <c r="T758">
        <v>0</v>
      </c>
      <c r="U758">
        <v>0</v>
      </c>
      <c r="V758">
        <v>0</v>
      </c>
      <c r="Z758" t="s">
        <v>193</v>
      </c>
    </row>
    <row r="759" spans="1:26">
      <c r="A759" t="s">
        <v>1514</v>
      </c>
      <c r="B759" t="s">
        <v>1515</v>
      </c>
      <c r="C759">
        <v>-0.26</v>
      </c>
      <c r="E759">
        <v>0.08</v>
      </c>
      <c r="J759">
        <v>3.0600800000000001</v>
      </c>
      <c r="K759">
        <v>2.2000000000000001E-4</v>
      </c>
      <c r="L759">
        <v>0.04</v>
      </c>
      <c r="M759">
        <v>7.4999999999999997E-2</v>
      </c>
      <c r="N759">
        <v>1.68</v>
      </c>
      <c r="O759">
        <v>0.23</v>
      </c>
      <c r="P759">
        <v>0</v>
      </c>
      <c r="R759">
        <v>0</v>
      </c>
      <c r="T759">
        <v>0</v>
      </c>
      <c r="U759">
        <v>0</v>
      </c>
      <c r="V759">
        <v>0</v>
      </c>
      <c r="Z759" t="s">
        <v>193</v>
      </c>
    </row>
    <row r="760" spans="1:26">
      <c r="A760" t="s">
        <v>1514</v>
      </c>
      <c r="B760" t="s">
        <v>1516</v>
      </c>
      <c r="C760">
        <v>-0.26</v>
      </c>
      <c r="E760">
        <v>0.08</v>
      </c>
      <c r="J760">
        <v>4.6562700000000001</v>
      </c>
      <c r="K760">
        <v>4.2000000000000002E-4</v>
      </c>
      <c r="L760">
        <v>0.129</v>
      </c>
      <c r="M760">
        <v>9.6000000000000002E-2</v>
      </c>
      <c r="P760">
        <v>0</v>
      </c>
      <c r="R760">
        <v>0</v>
      </c>
      <c r="T760">
        <v>0</v>
      </c>
      <c r="U760">
        <v>0</v>
      </c>
      <c r="V760">
        <v>0</v>
      </c>
      <c r="Z760" t="s">
        <v>193</v>
      </c>
    </row>
    <row r="761" spans="1:26">
      <c r="A761" t="s">
        <v>86</v>
      </c>
      <c r="B761" t="s">
        <v>85</v>
      </c>
      <c r="C761">
        <v>-0.16</v>
      </c>
      <c r="E761">
        <v>0.03</v>
      </c>
      <c r="F761">
        <v>2.21</v>
      </c>
      <c r="I761">
        <v>0.43</v>
      </c>
      <c r="J761">
        <v>380</v>
      </c>
      <c r="K761">
        <v>0.3</v>
      </c>
      <c r="L761">
        <v>0.25</v>
      </c>
      <c r="M761">
        <v>0.03</v>
      </c>
      <c r="N761">
        <v>41.1</v>
      </c>
      <c r="O761">
        <v>0.8</v>
      </c>
      <c r="P761">
        <v>1.129651201123421</v>
      </c>
      <c r="Q761">
        <v>6.2289369968711643E-2</v>
      </c>
      <c r="R761">
        <v>1.714746435775387</v>
      </c>
      <c r="S761">
        <v>0.19250785671530909</v>
      </c>
      <c r="T761">
        <v>3.3377059577136492E-2</v>
      </c>
      <c r="U761">
        <v>1.3717971486203091E-2</v>
      </c>
      <c r="V761">
        <v>4.5124906204615438E-4</v>
      </c>
      <c r="W761">
        <v>0.1890948450479123</v>
      </c>
      <c r="X761">
        <v>6.3</v>
      </c>
      <c r="Y761">
        <v>17.8</v>
      </c>
      <c r="Z761" t="s">
        <v>25</v>
      </c>
    </row>
    <row r="762" spans="1:26">
      <c r="A762" t="s">
        <v>88</v>
      </c>
      <c r="B762" t="s">
        <v>87</v>
      </c>
      <c r="J762">
        <v>3.2357</v>
      </c>
      <c r="K762">
        <v>8.0000000000000004E-4</v>
      </c>
      <c r="L762">
        <v>0.34</v>
      </c>
      <c r="M762">
        <v>0.32</v>
      </c>
      <c r="N762">
        <v>0.51</v>
      </c>
      <c r="O762">
        <v>0.04</v>
      </c>
      <c r="P762">
        <v>4.1869638867795149E-2</v>
      </c>
      <c r="Q762">
        <v>8.9921833608511424E-5</v>
      </c>
      <c r="R762">
        <v>3.3342029601052068E-3</v>
      </c>
      <c r="S762">
        <v>4.8665725202395041E-4</v>
      </c>
      <c r="T762">
        <v>2.6150611451805541E-4</v>
      </c>
      <c r="U762">
        <v>4.101778404109527E-4</v>
      </c>
      <c r="V762">
        <v>2.7478468008820002E-7</v>
      </c>
      <c r="W762">
        <v>1.427924179916577E-5</v>
      </c>
      <c r="X762">
        <v>3.2876712328767121</v>
      </c>
      <c r="Y762">
        <v>1.2</v>
      </c>
      <c r="Z762" t="s">
        <v>89</v>
      </c>
    </row>
    <row r="763" spans="1:26">
      <c r="A763" t="s">
        <v>141</v>
      </c>
      <c r="B763" t="s">
        <v>140</v>
      </c>
      <c r="C763">
        <v>-0.1</v>
      </c>
      <c r="E763">
        <v>0.03</v>
      </c>
      <c r="F763">
        <v>3.14</v>
      </c>
      <c r="I763">
        <v>0.3</v>
      </c>
      <c r="J763">
        <v>605.20000000000005</v>
      </c>
      <c r="K763">
        <v>4</v>
      </c>
      <c r="L763">
        <v>0.08</v>
      </c>
      <c r="M763">
        <v>0.02</v>
      </c>
      <c r="N763">
        <v>133</v>
      </c>
      <c r="O763">
        <v>8.8000000000000007</v>
      </c>
      <c r="P763">
        <v>1.671938674248028</v>
      </c>
      <c r="Q763">
        <v>3.3600668811808947E-2</v>
      </c>
      <c r="R763">
        <v>7.8571764987797774</v>
      </c>
      <c r="S763">
        <v>0.60470551917405624</v>
      </c>
      <c r="T763">
        <v>0.51987333225009036</v>
      </c>
      <c r="U763">
        <v>1.265245813008016E-2</v>
      </c>
      <c r="V763">
        <v>1.7310369021325791E-2</v>
      </c>
      <c r="W763">
        <v>0.30812456857959908</v>
      </c>
      <c r="X763">
        <v>9.4794520547945211</v>
      </c>
      <c r="Y763">
        <v>47.2</v>
      </c>
      <c r="Z763" t="s">
        <v>1525</v>
      </c>
    </row>
    <row r="764" spans="1:26">
      <c r="A764" t="s">
        <v>144</v>
      </c>
      <c r="B764" t="s">
        <v>143</v>
      </c>
      <c r="C764">
        <v>-0.27</v>
      </c>
      <c r="E764">
        <v>7.0000000000000007E-2</v>
      </c>
      <c r="F764">
        <v>3.88</v>
      </c>
      <c r="I764">
        <v>0.38</v>
      </c>
      <c r="J764">
        <v>522.29999999999995</v>
      </c>
      <c r="K764">
        <v>2.7</v>
      </c>
      <c r="L764">
        <v>0.19</v>
      </c>
      <c r="M764">
        <v>0.02</v>
      </c>
      <c r="N764">
        <v>126.1</v>
      </c>
      <c r="O764">
        <v>8.1</v>
      </c>
      <c r="P764">
        <v>1.4205639397559819</v>
      </c>
      <c r="Q764">
        <v>6.7822826189719798E-2</v>
      </c>
      <c r="R764">
        <v>6.1376190859226574</v>
      </c>
      <c r="S764">
        <v>0.70555680837253765</v>
      </c>
      <c r="T764">
        <v>0.39424833145101917</v>
      </c>
      <c r="U764">
        <v>2.419644416070765E-2</v>
      </c>
      <c r="V764">
        <v>1.0576023697741519E-2</v>
      </c>
      <c r="W764">
        <v>0.58453515104025322</v>
      </c>
      <c r="X764">
        <v>9.4821917808219176</v>
      </c>
      <c r="Y764">
        <v>40.5</v>
      </c>
      <c r="Z764" t="s">
        <v>142</v>
      </c>
    </row>
    <row r="765" spans="1:26">
      <c r="A765" t="s">
        <v>161</v>
      </c>
      <c r="B765" t="s">
        <v>160</v>
      </c>
      <c r="C765">
        <v>-0.22</v>
      </c>
      <c r="E765">
        <v>0.03</v>
      </c>
      <c r="F765">
        <v>3.24</v>
      </c>
      <c r="I765">
        <v>0.46</v>
      </c>
      <c r="J765">
        <v>417.9</v>
      </c>
      <c r="K765">
        <v>0.5</v>
      </c>
      <c r="L765">
        <v>0.11</v>
      </c>
      <c r="M765">
        <v>0.03</v>
      </c>
      <c r="N765">
        <v>129.4</v>
      </c>
      <c r="O765">
        <v>2</v>
      </c>
      <c r="P765">
        <v>1.23587297383617</v>
      </c>
      <c r="Q765">
        <v>5.1504141942109831E-2</v>
      </c>
      <c r="R765">
        <v>6.0316117242298688</v>
      </c>
      <c r="S765">
        <v>0.51160898308331804</v>
      </c>
      <c r="T765">
        <v>9.3224292491960875E-2</v>
      </c>
      <c r="U765">
        <v>2.0148110831013831E-2</v>
      </c>
      <c r="V765">
        <v>2.405524337652498E-3</v>
      </c>
      <c r="W765">
        <v>0.50263431035248907</v>
      </c>
      <c r="X765">
        <v>6.8410958904109593</v>
      </c>
      <c r="Y765">
        <v>25</v>
      </c>
      <c r="Z765" t="s">
        <v>25</v>
      </c>
    </row>
    <row r="766" spans="1:26">
      <c r="A766" t="s">
        <v>163</v>
      </c>
      <c r="B766" t="s">
        <v>162</v>
      </c>
      <c r="C766">
        <v>-0.15</v>
      </c>
      <c r="D766">
        <v>-0.04</v>
      </c>
      <c r="E766">
        <v>0.03</v>
      </c>
      <c r="F766">
        <v>0.77</v>
      </c>
      <c r="G766">
        <v>0.81</v>
      </c>
      <c r="H766">
        <v>0.8</v>
      </c>
      <c r="I766">
        <v>0.04</v>
      </c>
      <c r="J766">
        <v>2500</v>
      </c>
      <c r="K766">
        <v>350</v>
      </c>
      <c r="L766">
        <v>0.25</v>
      </c>
      <c r="M766">
        <v>0.23</v>
      </c>
      <c r="N766">
        <v>18.600000000000001</v>
      </c>
      <c r="O766">
        <v>2.9</v>
      </c>
      <c r="P766">
        <v>3.2913138216432469</v>
      </c>
      <c r="Q766">
        <v>0.31916635479137162</v>
      </c>
      <c r="R766">
        <v>1.001300583825564</v>
      </c>
      <c r="S766">
        <v>0.181947109494874</v>
      </c>
      <c r="T766">
        <v>0.1561167576932331</v>
      </c>
      <c r="U766">
        <v>6.1413102474634593E-2</v>
      </c>
      <c r="V766">
        <v>4.672736057852632E-2</v>
      </c>
      <c r="W766">
        <v>5.2700030727661273E-2</v>
      </c>
      <c r="X766">
        <v>25</v>
      </c>
      <c r="Y766">
        <v>12</v>
      </c>
      <c r="Z766" t="s">
        <v>100</v>
      </c>
    </row>
    <row r="767" spans="1:26">
      <c r="A767" t="s">
        <v>165</v>
      </c>
      <c r="B767" t="s">
        <v>164</v>
      </c>
      <c r="C767">
        <v>-0.13</v>
      </c>
      <c r="E767">
        <v>0.06</v>
      </c>
      <c r="F767">
        <v>0.71</v>
      </c>
      <c r="I767">
        <v>0.04</v>
      </c>
      <c r="J767">
        <v>19205.509999999998</v>
      </c>
      <c r="K767">
        <v>5806.8</v>
      </c>
      <c r="L767">
        <v>0.01</v>
      </c>
      <c r="M767">
        <v>0.01</v>
      </c>
      <c r="N767">
        <v>0.28000000000000003</v>
      </c>
      <c r="O767">
        <v>0.55000000000000004</v>
      </c>
      <c r="P767">
        <v>12.5268372808632</v>
      </c>
      <c r="Q767">
        <v>2.5359338010076322</v>
      </c>
      <c r="R767">
        <v>2.935355134761454E-2</v>
      </c>
      <c r="S767">
        <v>5.7745130778786118E-2</v>
      </c>
      <c r="T767">
        <v>5.7658761575671402E-2</v>
      </c>
      <c r="U767">
        <v>2.935648699631417E-6</v>
      </c>
      <c r="V767">
        <v>2.9583559087180068E-3</v>
      </c>
      <c r="W767">
        <v>1.10248080178834E-3</v>
      </c>
      <c r="X767">
        <v>22.465753424657539</v>
      </c>
      <c r="Y767">
        <v>8</v>
      </c>
      <c r="Z767" t="s">
        <v>100</v>
      </c>
    </row>
    <row r="768" spans="1:26">
      <c r="A768" t="s">
        <v>167</v>
      </c>
      <c r="B768" t="s">
        <v>166</v>
      </c>
      <c r="C768">
        <v>0.17</v>
      </c>
      <c r="E768">
        <v>0.06</v>
      </c>
      <c r="F768">
        <v>2.4900000000000002</v>
      </c>
      <c r="I768">
        <v>0.36</v>
      </c>
      <c r="J768">
        <v>594.90002000000004</v>
      </c>
      <c r="K768">
        <v>5.3</v>
      </c>
      <c r="L768">
        <v>0.151</v>
      </c>
      <c r="M768">
        <v>2.3E-2</v>
      </c>
      <c r="N768">
        <v>95.9</v>
      </c>
      <c r="O768">
        <v>1.8</v>
      </c>
      <c r="P768">
        <v>1.935626808146746</v>
      </c>
      <c r="Q768">
        <v>2.6281831754754729E-2</v>
      </c>
      <c r="R768">
        <v>7.6608453601067561</v>
      </c>
      <c r="S768">
        <v>0.23860598733853031</v>
      </c>
      <c r="T768">
        <v>0.1437906324107629</v>
      </c>
      <c r="U768">
        <v>2.7226916867138389E-2</v>
      </c>
      <c r="V768">
        <v>2.2750310440716771E-2</v>
      </c>
      <c r="W768">
        <v>0.18707803077183771</v>
      </c>
      <c r="X768">
        <v>2.5</v>
      </c>
      <c r="Y768">
        <v>9.9</v>
      </c>
      <c r="Z768" t="s">
        <v>25</v>
      </c>
    </row>
    <row r="769" spans="1:26">
      <c r="A769" t="s">
        <v>169</v>
      </c>
      <c r="B769" t="s">
        <v>168</v>
      </c>
      <c r="C769">
        <v>0.15</v>
      </c>
      <c r="E769">
        <v>0.05</v>
      </c>
      <c r="F769">
        <v>2.25</v>
      </c>
      <c r="I769">
        <v>0.45</v>
      </c>
      <c r="J769">
        <v>403.5</v>
      </c>
      <c r="K769">
        <v>1.5</v>
      </c>
      <c r="L769">
        <v>0.13</v>
      </c>
      <c r="M769">
        <v>0.05</v>
      </c>
      <c r="N769">
        <v>51.1</v>
      </c>
      <c r="O769">
        <v>2.5</v>
      </c>
      <c r="P769">
        <v>1.7780692843418</v>
      </c>
      <c r="Q769">
        <v>2.8669608029896369E-2</v>
      </c>
      <c r="R769">
        <v>5.0254771372223557</v>
      </c>
      <c r="S769">
        <v>0.2941070549170765</v>
      </c>
      <c r="T769">
        <v>0.2458648305881779</v>
      </c>
      <c r="U769">
        <v>3.9906194127383651E-2</v>
      </c>
      <c r="V769">
        <v>1.097588871687828E-2</v>
      </c>
      <c r="W769">
        <v>0.1560015075856164</v>
      </c>
      <c r="X769">
        <v>13.010958904109589</v>
      </c>
      <c r="Y769">
        <v>16.3</v>
      </c>
      <c r="Z769" t="s">
        <v>1525</v>
      </c>
    </row>
    <row r="770" spans="1:26">
      <c r="A770" t="s">
        <v>169</v>
      </c>
      <c r="B770" t="s">
        <v>171</v>
      </c>
      <c r="C770">
        <v>0.15</v>
      </c>
      <c r="E770">
        <v>0.05</v>
      </c>
      <c r="F770">
        <v>2.25</v>
      </c>
      <c r="I770">
        <v>0.45</v>
      </c>
      <c r="J770">
        <v>751.9</v>
      </c>
      <c r="K770">
        <v>3.8</v>
      </c>
      <c r="L770">
        <v>0.1</v>
      </c>
      <c r="M770">
        <v>0.06</v>
      </c>
      <c r="N770">
        <v>52.9</v>
      </c>
      <c r="O770">
        <v>2.5</v>
      </c>
      <c r="P770">
        <v>2.6572968479989099</v>
      </c>
      <c r="Q770">
        <v>4.2178261964629843E-2</v>
      </c>
      <c r="R770">
        <v>6.4358018423818901</v>
      </c>
      <c r="S770">
        <v>0.37436206951336698</v>
      </c>
      <c r="T770">
        <v>0.31631540246111378</v>
      </c>
      <c r="U770">
        <v>8.0497834176133706E-3</v>
      </c>
      <c r="V770">
        <v>1.069031781295582E-2</v>
      </c>
      <c r="W770">
        <v>0.1997809884553137</v>
      </c>
      <c r="X770">
        <v>13.010958904109589</v>
      </c>
      <c r="Y770">
        <v>16.3</v>
      </c>
      <c r="Z770" t="s">
        <v>1525</v>
      </c>
    </row>
    <row r="771" spans="1:26">
      <c r="A771" t="s">
        <v>175</v>
      </c>
      <c r="B771" t="s">
        <v>174</v>
      </c>
      <c r="C771">
        <v>-0.47</v>
      </c>
      <c r="E771">
        <v>0.03</v>
      </c>
      <c r="F771">
        <v>3.7</v>
      </c>
      <c r="I771">
        <v>0.44</v>
      </c>
      <c r="J771">
        <v>428.5</v>
      </c>
      <c r="K771">
        <v>1.25</v>
      </c>
      <c r="L771">
        <v>0.14399999999999999</v>
      </c>
      <c r="M771">
        <v>4.5999999999999999E-2</v>
      </c>
      <c r="N771">
        <v>208.3</v>
      </c>
      <c r="O771">
        <v>4.3</v>
      </c>
      <c r="P771">
        <v>1.721231224350924</v>
      </c>
      <c r="Q771">
        <v>6.8311049771126703E-2</v>
      </c>
      <c r="R771">
        <v>18.286646876139269</v>
      </c>
      <c r="S771">
        <v>1.503297055951631</v>
      </c>
      <c r="T771">
        <v>0.37749679101007622</v>
      </c>
      <c r="U771">
        <v>0.1236957030050594</v>
      </c>
      <c r="V771">
        <v>1.778164807092501E-2</v>
      </c>
      <c r="W771">
        <v>1.449752184775005</v>
      </c>
      <c r="X771">
        <v>6.0136986301369859</v>
      </c>
      <c r="Y771">
        <v>43</v>
      </c>
      <c r="Z771" t="s">
        <v>28</v>
      </c>
    </row>
    <row r="772" spans="1:26">
      <c r="A772" t="s">
        <v>173</v>
      </c>
      <c r="B772" t="s">
        <v>172</v>
      </c>
      <c r="C772">
        <v>0.13</v>
      </c>
      <c r="E772">
        <v>0.06</v>
      </c>
      <c r="F772">
        <v>1.62</v>
      </c>
      <c r="I772">
        <v>0.37</v>
      </c>
      <c r="J772">
        <v>905.57399999999996</v>
      </c>
      <c r="K772">
        <v>3.08</v>
      </c>
      <c r="L772">
        <v>0.12</v>
      </c>
      <c r="M772">
        <v>0.05</v>
      </c>
      <c r="N772">
        <v>27.5</v>
      </c>
      <c r="O772">
        <v>1.5</v>
      </c>
      <c r="P772">
        <v>1.979448629134638</v>
      </c>
      <c r="Q772">
        <v>7.3450171770476372E-2</v>
      </c>
      <c r="R772">
        <v>1.515705671030565</v>
      </c>
      <c r="S772">
        <v>0.1397454326638328</v>
      </c>
      <c r="T772">
        <v>8.2674854783485366E-2</v>
      </c>
      <c r="U772">
        <v>9.2271043285139919E-3</v>
      </c>
      <c r="V772">
        <v>1.718384680793302E-3</v>
      </c>
      <c r="W772">
        <v>0.1122744941504123</v>
      </c>
      <c r="X772">
        <v>21.36986301369863</v>
      </c>
      <c r="Y772">
        <v>15</v>
      </c>
      <c r="Z772" t="s">
        <v>25</v>
      </c>
    </row>
    <row r="773" spans="1:26">
      <c r="A773" t="s">
        <v>177</v>
      </c>
      <c r="B773" t="s">
        <v>176</v>
      </c>
      <c r="C773">
        <v>-0.3</v>
      </c>
      <c r="E773">
        <v>0.03</v>
      </c>
      <c r="F773">
        <v>2.25</v>
      </c>
      <c r="I773">
        <v>0.17</v>
      </c>
      <c r="J773">
        <v>415.2</v>
      </c>
      <c r="K773">
        <v>1.9</v>
      </c>
      <c r="L773">
        <v>0.25</v>
      </c>
      <c r="M773">
        <v>2.5499999999999998E-2</v>
      </c>
      <c r="N773">
        <v>22</v>
      </c>
      <c r="O773">
        <v>2.2000000000000002</v>
      </c>
      <c r="P773">
        <v>1.427919834807446</v>
      </c>
      <c r="Q773">
        <v>3.6211696833377008E-2</v>
      </c>
      <c r="R773">
        <v>1.355334607514294</v>
      </c>
      <c r="S773">
        <v>0.15466267951789631</v>
      </c>
      <c r="T773">
        <v>0.1355334607514295</v>
      </c>
      <c r="U773">
        <v>2.9775109067685091E-2</v>
      </c>
      <c r="V773">
        <v>2.012980911931154E-3</v>
      </c>
      <c r="W773">
        <v>6.8268706156275602E-2</v>
      </c>
      <c r="X773">
        <v>1.0876334246575341</v>
      </c>
      <c r="Y773">
        <v>16.41</v>
      </c>
      <c r="Z773" t="s">
        <v>40</v>
      </c>
    </row>
    <row r="774" spans="1:26">
      <c r="A774" t="s">
        <v>177</v>
      </c>
      <c r="B774" t="s">
        <v>178</v>
      </c>
      <c r="C774">
        <v>-0.3</v>
      </c>
      <c r="E774">
        <v>0.03</v>
      </c>
      <c r="F774">
        <v>2.25</v>
      </c>
      <c r="I774">
        <v>0.17</v>
      </c>
      <c r="J774">
        <v>964.6</v>
      </c>
      <c r="K774">
        <v>3.1</v>
      </c>
      <c r="L774">
        <v>5.4000000000000013E-2</v>
      </c>
      <c r="M774">
        <v>2.1999999999999999E-2</v>
      </c>
      <c r="N774">
        <v>73</v>
      </c>
      <c r="O774">
        <v>2.1</v>
      </c>
      <c r="P774">
        <v>2.5047464406270259</v>
      </c>
      <c r="Q774">
        <v>6.3310354169713187E-2</v>
      </c>
      <c r="R774">
        <v>6.0822432809112188</v>
      </c>
      <c r="S774">
        <v>0.35305473081571248</v>
      </c>
      <c r="T774">
        <v>0.174968642327583</v>
      </c>
      <c r="U774">
        <v>1.1477991606122289E-2</v>
      </c>
      <c r="V774">
        <v>6.5156383201412597E-3</v>
      </c>
      <c r="W774">
        <v>0.30636484674219477</v>
      </c>
      <c r="X774">
        <v>1.0876334246575341</v>
      </c>
      <c r="Y774">
        <v>16.41</v>
      </c>
      <c r="Z774" t="s">
        <v>40</v>
      </c>
    </row>
    <row r="775" spans="1:26">
      <c r="A775" t="s">
        <v>1390</v>
      </c>
      <c r="B775" t="s">
        <v>1389</v>
      </c>
      <c r="C775">
        <v>0.11</v>
      </c>
      <c r="E775">
        <v>0.03</v>
      </c>
      <c r="F775">
        <v>1.56</v>
      </c>
      <c r="I775">
        <v>0.17</v>
      </c>
      <c r="J775">
        <v>1251</v>
      </c>
      <c r="K775">
        <v>15</v>
      </c>
      <c r="L775">
        <v>0.19</v>
      </c>
      <c r="M775">
        <v>0.1</v>
      </c>
      <c r="N775">
        <v>27.3</v>
      </c>
      <c r="O775">
        <v>1.3</v>
      </c>
      <c r="P775">
        <v>2.70484172976091</v>
      </c>
      <c r="Q775">
        <v>0.100431676705587</v>
      </c>
      <c r="R775">
        <v>1.95591783586969</v>
      </c>
      <c r="S775">
        <v>0.1705022284178645</v>
      </c>
      <c r="T775">
        <v>9.3138944565223286E-2</v>
      </c>
      <c r="U775">
        <v>1.217015542318918E-2</v>
      </c>
      <c r="V775">
        <v>7.5227609071911146E-3</v>
      </c>
      <c r="W775">
        <v>0.1420965949136099</v>
      </c>
      <c r="X775">
        <v>9.1863013698630134</v>
      </c>
      <c r="Y775">
        <v>4.8</v>
      </c>
      <c r="Z775" t="s">
        <v>28</v>
      </c>
    </row>
    <row r="776" spans="1:26">
      <c r="A776" t="s">
        <v>1505</v>
      </c>
      <c r="B776" t="s">
        <v>1504</v>
      </c>
      <c r="C776">
        <v>-0.27</v>
      </c>
      <c r="E776">
        <v>0.04</v>
      </c>
      <c r="F776">
        <v>2.23</v>
      </c>
      <c r="I776">
        <v>0.26</v>
      </c>
      <c r="J776">
        <v>136.75</v>
      </c>
      <c r="K776">
        <v>0.25</v>
      </c>
      <c r="L776">
        <v>0</v>
      </c>
      <c r="M776">
        <v>0</v>
      </c>
      <c r="N776">
        <v>65.400000000000006</v>
      </c>
      <c r="O776">
        <v>1.7</v>
      </c>
      <c r="P776">
        <v>0.5381012157887699</v>
      </c>
      <c r="Q776">
        <v>4.0403312123747447E-2</v>
      </c>
      <c r="R776">
        <v>1.7768291415588671</v>
      </c>
      <c r="S776">
        <v>0.27076171642638869</v>
      </c>
      <c r="T776">
        <v>4.6186690224007253E-2</v>
      </c>
      <c r="U776">
        <v>0</v>
      </c>
      <c r="V776">
        <v>1.0827721764526919E-3</v>
      </c>
      <c r="W776">
        <v>0.26679116239622641</v>
      </c>
      <c r="X776">
        <v>3.1643835616438358</v>
      </c>
      <c r="Y776">
        <v>22.3</v>
      </c>
      <c r="Z776" t="s">
        <v>25</v>
      </c>
    </row>
    <row r="777" spans="1:26">
      <c r="A777" t="s">
        <v>1429</v>
      </c>
      <c r="B777" t="s">
        <v>1428</v>
      </c>
      <c r="C777">
        <v>0.3</v>
      </c>
      <c r="E777">
        <v>0.02</v>
      </c>
      <c r="F777">
        <v>1.1599999999999999</v>
      </c>
      <c r="I777">
        <v>0.1</v>
      </c>
      <c r="J777">
        <v>643.25</v>
      </c>
      <c r="K777">
        <v>0.9</v>
      </c>
      <c r="L777">
        <v>0.128</v>
      </c>
      <c r="M777">
        <v>1.7000000000000001E-2</v>
      </c>
      <c r="N777">
        <v>37.78</v>
      </c>
      <c r="O777">
        <v>0.4</v>
      </c>
      <c r="P777">
        <v>1.515179065190231</v>
      </c>
      <c r="Q777">
        <v>3.6103365244017457E-2</v>
      </c>
      <c r="R777">
        <v>1.7158929182464491</v>
      </c>
      <c r="S777">
        <v>8.3794322714737704E-2</v>
      </c>
      <c r="T777">
        <v>1.816720929853308E-2</v>
      </c>
      <c r="U777">
        <v>3.7959762652338652E-3</v>
      </c>
      <c r="V777">
        <v>8.0026098013825844E-4</v>
      </c>
      <c r="W777">
        <v>8.1709186583164256E-2</v>
      </c>
      <c r="X777">
        <v>7.0904109589041093</v>
      </c>
      <c r="Y777">
        <v>4.7</v>
      </c>
      <c r="Z777" t="s">
        <v>1525</v>
      </c>
    </row>
    <row r="778" spans="1:26">
      <c r="A778" t="s">
        <v>1429</v>
      </c>
      <c r="B778" t="s">
        <v>1430</v>
      </c>
      <c r="C778">
        <v>0.3</v>
      </c>
      <c r="E778">
        <v>0.02</v>
      </c>
      <c r="F778">
        <v>1.1599999999999999</v>
      </c>
      <c r="I778">
        <v>0.1</v>
      </c>
      <c r="J778">
        <v>9.6386000000000003</v>
      </c>
      <c r="K778">
        <v>1.5E-3</v>
      </c>
      <c r="L778">
        <v>0.17199999999999999</v>
      </c>
      <c r="M778">
        <v>0.04</v>
      </c>
      <c r="N778">
        <v>21.79</v>
      </c>
      <c r="O778">
        <v>2.2999999999999998</v>
      </c>
      <c r="P778">
        <v>5.2979742405183563</v>
      </c>
      <c r="Q778">
        <v>0.40549824273486079</v>
      </c>
      <c r="R778">
        <v>1.856857187110075</v>
      </c>
      <c r="S778">
        <v>0.22567279144111391</v>
      </c>
      <c r="T778">
        <v>0.19599685774911299</v>
      </c>
      <c r="U778">
        <v>1.1580211249326251E-2</v>
      </c>
      <c r="V778">
        <v>6.7534655568089602E-2</v>
      </c>
      <c r="W778">
        <v>8.8421770814765474E-2</v>
      </c>
      <c r="X778">
        <v>7.0904109589041093</v>
      </c>
      <c r="Y778">
        <v>4.7</v>
      </c>
      <c r="Z778" t="s">
        <v>1525</v>
      </c>
    </row>
    <row r="779" spans="1:26">
      <c r="A779" t="s">
        <v>1429</v>
      </c>
      <c r="B779" t="s">
        <v>1431</v>
      </c>
      <c r="C779">
        <v>0.3</v>
      </c>
      <c r="E779">
        <v>0.02</v>
      </c>
      <c r="F779">
        <v>1.1599999999999999</v>
      </c>
      <c r="I779">
        <v>0.1</v>
      </c>
      <c r="J779">
        <v>310.55</v>
      </c>
      <c r="K779">
        <v>0.83</v>
      </c>
      <c r="L779">
        <v>6.6600000000000006E-2</v>
      </c>
      <c r="M779">
        <v>1.2200000000000001E-2</v>
      </c>
      <c r="N779">
        <v>3.06</v>
      </c>
      <c r="O779">
        <v>0.13</v>
      </c>
      <c r="P779">
        <v>9.2091610840356691E-2</v>
      </c>
      <c r="Q779">
        <v>2.1926782175412519E-3</v>
      </c>
      <c r="R779">
        <v>3.4032502954361152E-2</v>
      </c>
      <c r="S779">
        <v>2.185168213739719E-3</v>
      </c>
      <c r="T779">
        <v>1.4458252889107679E-3</v>
      </c>
      <c r="U779">
        <v>2.4128169808206441E-4</v>
      </c>
      <c r="V779">
        <v>1.7654277049758859E-6</v>
      </c>
      <c r="W779">
        <v>1.620595378779103E-3</v>
      </c>
      <c r="X779">
        <v>7.0904109589041093</v>
      </c>
      <c r="Y779">
        <v>1.73</v>
      </c>
      <c r="Z779" t="s">
        <v>1525</v>
      </c>
    </row>
    <row r="780" spans="1:26">
      <c r="A780" t="s">
        <v>1429</v>
      </c>
      <c r="B780" t="s">
        <v>1432</v>
      </c>
      <c r="C780">
        <v>0.3</v>
      </c>
      <c r="E780">
        <v>0.02</v>
      </c>
      <c r="F780">
        <v>1.1599999999999999</v>
      </c>
      <c r="I780">
        <v>0.1</v>
      </c>
      <c r="J780">
        <v>4205.8</v>
      </c>
      <c r="K780">
        <v>758.9</v>
      </c>
      <c r="L780">
        <v>9.8500000000000004E-2</v>
      </c>
      <c r="M780">
        <v>6.2700000000000006E-2</v>
      </c>
      <c r="N780">
        <v>14.91</v>
      </c>
      <c r="O780">
        <v>0.59</v>
      </c>
      <c r="P780">
        <v>0.93246336408255992</v>
      </c>
      <c r="Q780">
        <v>2.226358912929326E-2</v>
      </c>
      <c r="R780">
        <v>0.53445565372793169</v>
      </c>
      <c r="S780">
        <v>3.3096911714569473E-2</v>
      </c>
      <c r="T780">
        <v>2.114881527159488E-2</v>
      </c>
      <c r="U780">
        <v>4.3619065760024442E-4</v>
      </c>
      <c r="V780">
        <v>4.7614255018350258E-4</v>
      </c>
      <c r="W780">
        <v>2.5450269225139599E-2</v>
      </c>
      <c r="X780">
        <v>7.0904109589041093</v>
      </c>
      <c r="Y780">
        <v>1.73</v>
      </c>
      <c r="Z780" t="s">
        <v>1525</v>
      </c>
    </row>
    <row r="781" spans="1:26">
      <c r="A781" t="s">
        <v>1434</v>
      </c>
      <c r="B781" t="s">
        <v>1433</v>
      </c>
      <c r="C781">
        <v>0.25</v>
      </c>
      <c r="E781">
        <v>0.06</v>
      </c>
      <c r="F781">
        <v>2.27</v>
      </c>
      <c r="I781">
        <v>0.54</v>
      </c>
      <c r="J781">
        <v>357.8</v>
      </c>
      <c r="K781">
        <v>1.2</v>
      </c>
      <c r="L781">
        <v>0.09</v>
      </c>
      <c r="M781">
        <v>0.08</v>
      </c>
      <c r="N781">
        <v>52</v>
      </c>
      <c r="O781">
        <v>5.4</v>
      </c>
      <c r="P781">
        <v>1.298802941443721</v>
      </c>
      <c r="Q781">
        <v>0.10447627562369</v>
      </c>
      <c r="R781">
        <v>3.1329306972288862</v>
      </c>
      <c r="S781">
        <v>0.59999974649892096</v>
      </c>
      <c r="T781">
        <v>0.3253428031737689</v>
      </c>
      <c r="U781">
        <v>1.7055979196527859E-2</v>
      </c>
      <c r="V781">
        <v>3.502437895169241E-3</v>
      </c>
      <c r="W781">
        <v>0.50383388405727714</v>
      </c>
      <c r="X781">
        <v>9.5890410958904102</v>
      </c>
      <c r="Y781">
        <v>14.2</v>
      </c>
      <c r="Z781" t="s">
        <v>137</v>
      </c>
    </row>
    <row r="782" spans="1:26">
      <c r="A782" t="s">
        <v>1440</v>
      </c>
      <c r="B782" t="s">
        <v>1439</v>
      </c>
      <c r="C782">
        <v>0.14000000000000001</v>
      </c>
      <c r="E782">
        <v>0.05</v>
      </c>
      <c r="F782">
        <v>2.34</v>
      </c>
      <c r="I782">
        <v>0.3</v>
      </c>
      <c r="J782">
        <v>530.32000000000005</v>
      </c>
      <c r="K782">
        <v>0.35</v>
      </c>
      <c r="L782">
        <v>0.13</v>
      </c>
      <c r="M782">
        <v>4.4999999999999997E-3</v>
      </c>
      <c r="N782">
        <v>288.39999999999998</v>
      </c>
      <c r="O782">
        <v>1.2</v>
      </c>
      <c r="P782">
        <v>1.8367490060909399</v>
      </c>
      <c r="Q782">
        <v>1.6666264140794189E-2</v>
      </c>
      <c r="R782">
        <v>23.336009825146331</v>
      </c>
      <c r="S782">
        <v>0.43645877316489268</v>
      </c>
      <c r="T782">
        <v>0.10529959310201401</v>
      </c>
      <c r="U782">
        <v>1.386414704281114E-2</v>
      </c>
      <c r="V782">
        <v>2.935901091419306E-3</v>
      </c>
      <c r="W782">
        <v>0.42332897641988809</v>
      </c>
      <c r="X782">
        <v>9.6136986301369856</v>
      </c>
      <c r="Y782">
        <v>7.8</v>
      </c>
      <c r="Z782" t="s">
        <v>25</v>
      </c>
    </row>
    <row r="783" spans="1:26">
      <c r="A783" t="s">
        <v>1440</v>
      </c>
      <c r="B783" t="s">
        <v>1441</v>
      </c>
      <c r="C783">
        <v>0.14000000000000001</v>
      </c>
      <c r="E783">
        <v>0.05</v>
      </c>
      <c r="F783">
        <v>2.34</v>
      </c>
      <c r="I783">
        <v>0.3</v>
      </c>
      <c r="J783">
        <v>3186</v>
      </c>
      <c r="K783">
        <v>14</v>
      </c>
      <c r="L783">
        <v>0.18</v>
      </c>
      <c r="M783">
        <v>1.2E-2</v>
      </c>
      <c r="N783">
        <v>175.2</v>
      </c>
      <c r="O783">
        <v>1.4</v>
      </c>
      <c r="P783">
        <v>6.1049306876354104</v>
      </c>
      <c r="Q783">
        <v>7.0952583828172044E-2</v>
      </c>
      <c r="R783">
        <v>25.679658358135061</v>
      </c>
      <c r="S783">
        <v>0.53314334543515973</v>
      </c>
      <c r="T783">
        <v>0.23371702715026221</v>
      </c>
      <c r="U783">
        <v>6.2465657172001393E-2</v>
      </c>
      <c r="V783">
        <v>9.3303025281296317E-2</v>
      </c>
      <c r="W783">
        <v>0.46584414255120288</v>
      </c>
      <c r="X783">
        <v>9.6136986301369856</v>
      </c>
      <c r="Y783">
        <v>7.8</v>
      </c>
      <c r="Z783" t="s">
        <v>25</v>
      </c>
    </row>
    <row r="784" spans="1:26">
      <c r="A784" t="s">
        <v>1443</v>
      </c>
      <c r="B784" t="s">
        <v>1442</v>
      </c>
      <c r="C784">
        <v>-0.11</v>
      </c>
      <c r="E784">
        <v>0.03</v>
      </c>
      <c r="F784">
        <v>2.2000000000000002</v>
      </c>
      <c r="I784">
        <v>0.18</v>
      </c>
      <c r="J784">
        <v>277.02</v>
      </c>
      <c r="K784">
        <v>0.51500000000000001</v>
      </c>
      <c r="L784">
        <v>0.106</v>
      </c>
      <c r="M784">
        <v>7.3999999999999996E-2</v>
      </c>
      <c r="N784">
        <v>31.8</v>
      </c>
      <c r="O784">
        <v>2.2999999999999998</v>
      </c>
      <c r="P784">
        <v>1.082147350812745</v>
      </c>
      <c r="Q784">
        <v>2.9543568415899429E-2</v>
      </c>
      <c r="R784">
        <v>1.715151263616784</v>
      </c>
      <c r="S784">
        <v>0.15597248916751799</v>
      </c>
      <c r="T784">
        <v>0.1240518209534152</v>
      </c>
      <c r="U784">
        <v>1.360652947701378E-2</v>
      </c>
      <c r="V784">
        <v>1.062862971100334E-3</v>
      </c>
      <c r="W784">
        <v>9.355370528818821E-2</v>
      </c>
      <c r="X784">
        <v>11.91232876712329</v>
      </c>
      <c r="Y784">
        <v>17</v>
      </c>
      <c r="Z784" t="s">
        <v>137</v>
      </c>
    </row>
    <row r="785" spans="1:26">
      <c r="A785" t="s">
        <v>1445</v>
      </c>
      <c r="B785" t="s">
        <v>1444</v>
      </c>
      <c r="J785">
        <v>187.83</v>
      </c>
      <c r="K785">
        <v>0.54</v>
      </c>
      <c r="L785">
        <v>0.191</v>
      </c>
      <c r="M785">
        <v>8.5000000000000006E-2</v>
      </c>
      <c r="P785">
        <v>0</v>
      </c>
      <c r="R785">
        <v>0</v>
      </c>
      <c r="T785">
        <v>0</v>
      </c>
      <c r="U785">
        <v>0</v>
      </c>
      <c r="V785">
        <v>0</v>
      </c>
      <c r="X785">
        <v>9.5972602739726032</v>
      </c>
      <c r="Y785">
        <v>16.399999999999999</v>
      </c>
    </row>
    <row r="786" spans="1:26">
      <c r="A786" t="s">
        <v>1447</v>
      </c>
      <c r="B786" t="s">
        <v>1446</v>
      </c>
      <c r="C786">
        <v>-0.01</v>
      </c>
      <c r="E786">
        <v>0.05</v>
      </c>
      <c r="F786">
        <v>1.63</v>
      </c>
      <c r="I786">
        <v>0.14000000000000001</v>
      </c>
      <c r="J786">
        <v>1630</v>
      </c>
      <c r="K786">
        <v>35</v>
      </c>
      <c r="L786">
        <v>0.13</v>
      </c>
      <c r="M786">
        <v>6.5000000000000002E-2</v>
      </c>
      <c r="N786">
        <v>33.6</v>
      </c>
      <c r="O786">
        <v>2.1</v>
      </c>
      <c r="P786">
        <v>3.1914817213886271</v>
      </c>
      <c r="Q786">
        <v>0.1021566268830493</v>
      </c>
      <c r="R786">
        <v>2.6711762976420328</v>
      </c>
      <c r="S786">
        <v>0.22838217743237171</v>
      </c>
      <c r="T786">
        <v>0.16694851860262711</v>
      </c>
      <c r="U786">
        <v>2.295945449605857E-2</v>
      </c>
      <c r="V786">
        <v>1.911884875612908E-2</v>
      </c>
      <c r="W786">
        <v>0.15295079004903259</v>
      </c>
      <c r="X786">
        <v>7.1917808219178081</v>
      </c>
      <c r="Y786">
        <v>7.6</v>
      </c>
      <c r="Z786" t="s">
        <v>137</v>
      </c>
    </row>
    <row r="787" spans="1:26">
      <c r="A787" t="s">
        <v>1460</v>
      </c>
      <c r="B787" t="s">
        <v>1459</v>
      </c>
      <c r="C787">
        <v>-0.21</v>
      </c>
      <c r="E787">
        <v>0.06</v>
      </c>
      <c r="F787">
        <v>3.36</v>
      </c>
      <c r="I787">
        <v>0.33</v>
      </c>
      <c r="J787">
        <v>579.79999999999995</v>
      </c>
      <c r="K787">
        <v>2.4</v>
      </c>
      <c r="L787">
        <v>0.3</v>
      </c>
      <c r="M787">
        <v>0.1</v>
      </c>
      <c r="N787">
        <v>96</v>
      </c>
      <c r="O787">
        <v>0.1</v>
      </c>
      <c r="P787">
        <v>0</v>
      </c>
      <c r="R787">
        <v>0</v>
      </c>
      <c r="T787">
        <v>0</v>
      </c>
      <c r="U787">
        <v>0</v>
      </c>
      <c r="W787">
        <v>0</v>
      </c>
      <c r="Z787" t="s">
        <v>142</v>
      </c>
    </row>
    <row r="788" spans="1:26">
      <c r="A788" t="s">
        <v>1465</v>
      </c>
      <c r="B788" t="s">
        <v>1464</v>
      </c>
      <c r="C788">
        <v>0.4</v>
      </c>
      <c r="D788">
        <v>0.17</v>
      </c>
      <c r="E788">
        <v>0.06</v>
      </c>
      <c r="F788">
        <v>1.38</v>
      </c>
      <c r="G788">
        <v>1.3</v>
      </c>
      <c r="H788">
        <v>1.3</v>
      </c>
      <c r="I788">
        <v>0.1</v>
      </c>
      <c r="J788">
        <v>3.3124899999999999</v>
      </c>
      <c r="K788">
        <v>3.1259500000000001E-5</v>
      </c>
      <c r="L788">
        <v>7.8700000000000006E-2</v>
      </c>
      <c r="M788">
        <v>3.1399999999999997E-2</v>
      </c>
      <c r="N788">
        <v>469.59</v>
      </c>
      <c r="O788">
        <v>14.86</v>
      </c>
      <c r="P788">
        <v>4.8671960211587109E-2</v>
      </c>
      <c r="Q788">
        <v>1.274741828652763E-3</v>
      </c>
      <c r="R788">
        <v>4.2787954077558989</v>
      </c>
      <c r="S788">
        <v>0.22616765547968529</v>
      </c>
      <c r="T788">
        <v>3.027449580959362E-2</v>
      </c>
      <c r="U788">
        <v>1.476965730547244E-3</v>
      </c>
      <c r="V788">
        <v>8.1810070067693544E-6</v>
      </c>
      <c r="W788">
        <v>0.2241273785014995</v>
      </c>
      <c r="Y788">
        <v>62</v>
      </c>
      <c r="Z788" t="s">
        <v>1525</v>
      </c>
    </row>
    <row r="789" spans="1:26">
      <c r="A789" t="s">
        <v>1467</v>
      </c>
      <c r="B789" t="s">
        <v>1466</v>
      </c>
      <c r="C789">
        <v>-0.52</v>
      </c>
      <c r="D789">
        <v>-0.39</v>
      </c>
      <c r="E789">
        <v>0.01</v>
      </c>
      <c r="F789">
        <v>0.76</v>
      </c>
      <c r="G789">
        <v>0.84</v>
      </c>
      <c r="H789">
        <v>0.83</v>
      </c>
      <c r="I789">
        <v>0.04</v>
      </c>
      <c r="J789">
        <v>20</v>
      </c>
      <c r="K789">
        <v>1.4999999999999999E-2</v>
      </c>
      <c r="L789">
        <v>0.06</v>
      </c>
      <c r="M789">
        <v>6.5000000000000006E-3</v>
      </c>
      <c r="N789">
        <v>0.49</v>
      </c>
      <c r="O789">
        <v>0.09</v>
      </c>
      <c r="P789">
        <v>0.13165255286572991</v>
      </c>
      <c r="Q789">
        <v>2.3106317439639851E-3</v>
      </c>
      <c r="R789">
        <v>6.1048561012375536E-3</v>
      </c>
      <c r="S789">
        <v>4.9296930164522855E-4</v>
      </c>
      <c r="T789">
        <v>4.4398953463545829E-4</v>
      </c>
      <c r="U789">
        <v>2.3894960653177892E-6</v>
      </c>
      <c r="V789">
        <v>1.5262140253093879E-6</v>
      </c>
      <c r="W789">
        <v>2.142054772364054E-4</v>
      </c>
      <c r="Z789" t="s">
        <v>292</v>
      </c>
    </row>
    <row r="790" spans="1:26">
      <c r="A790" t="s">
        <v>1467</v>
      </c>
      <c r="B790" t="s">
        <v>1468</v>
      </c>
      <c r="C790">
        <v>-0.52</v>
      </c>
      <c r="D790">
        <v>-0.39</v>
      </c>
      <c r="E790">
        <v>0.01</v>
      </c>
      <c r="F790">
        <v>0.76</v>
      </c>
      <c r="G790">
        <v>0.84</v>
      </c>
      <c r="H790">
        <v>0.83</v>
      </c>
      <c r="I790">
        <v>0.04</v>
      </c>
      <c r="J790">
        <v>49.41</v>
      </c>
      <c r="K790">
        <v>0.09</v>
      </c>
      <c r="L790">
        <v>0.23</v>
      </c>
      <c r="M790">
        <v>0.155</v>
      </c>
      <c r="N790">
        <v>0.39</v>
      </c>
      <c r="O790">
        <v>0.105</v>
      </c>
      <c r="P790">
        <v>0.2405945897025254</v>
      </c>
      <c r="Q790">
        <v>4.2310568512333169E-3</v>
      </c>
      <c r="R790">
        <v>8.0460879698635857E-3</v>
      </c>
      <c r="S790">
        <v>7.168533544786985E-4</v>
      </c>
      <c r="T790">
        <v>5.8517003417189707E-4</v>
      </c>
      <c r="U790">
        <v>3.0286457198356763E-4</v>
      </c>
      <c r="V790">
        <v>4.8852993138212442E-6</v>
      </c>
      <c r="W790">
        <v>2.8231887613556442E-4</v>
      </c>
      <c r="Z790" t="s">
        <v>292</v>
      </c>
    </row>
    <row r="791" spans="1:26">
      <c r="A791" t="s">
        <v>1470</v>
      </c>
      <c r="B791" t="s">
        <v>1469</v>
      </c>
      <c r="C791">
        <v>0.14000000000000001</v>
      </c>
      <c r="J791">
        <v>305.5</v>
      </c>
      <c r="K791">
        <v>0.1</v>
      </c>
      <c r="L791">
        <v>3.1E-2</v>
      </c>
      <c r="M791">
        <v>9.0000000000000011E-3</v>
      </c>
      <c r="N791">
        <v>350.5</v>
      </c>
      <c r="O791">
        <v>3.4</v>
      </c>
      <c r="P791">
        <v>0</v>
      </c>
      <c r="R791">
        <v>0</v>
      </c>
      <c r="T791">
        <v>0</v>
      </c>
      <c r="U791">
        <v>0</v>
      </c>
      <c r="V791">
        <v>0</v>
      </c>
      <c r="Z791" t="s">
        <v>1471</v>
      </c>
    </row>
    <row r="792" spans="1:26">
      <c r="A792" t="s">
        <v>1483</v>
      </c>
      <c r="B792" t="s">
        <v>1482</v>
      </c>
      <c r="C792">
        <v>0.13</v>
      </c>
      <c r="D792">
        <v>0.13</v>
      </c>
      <c r="E792">
        <v>0.08</v>
      </c>
      <c r="F792">
        <v>1.26</v>
      </c>
      <c r="G792">
        <v>1.3</v>
      </c>
      <c r="H792">
        <v>1.28</v>
      </c>
      <c r="I792">
        <v>0.15</v>
      </c>
      <c r="J792">
        <v>4.6170330000000002</v>
      </c>
      <c r="K792">
        <v>2.3000000000000001E-4</v>
      </c>
      <c r="L792">
        <v>2.1499999999999998E-2</v>
      </c>
      <c r="M792">
        <v>7.0000000000000001E-3</v>
      </c>
      <c r="N792">
        <v>70.510000000000005</v>
      </c>
      <c r="O792">
        <v>0.45</v>
      </c>
      <c r="P792">
        <v>5.8481263508483129E-2</v>
      </c>
      <c r="Q792">
        <v>1.5595015696125241E-3</v>
      </c>
      <c r="R792">
        <v>0.67002057507742852</v>
      </c>
      <c r="S792">
        <v>3.5989512968246817E-2</v>
      </c>
      <c r="T792">
        <v>4.2761205330427293E-3</v>
      </c>
      <c r="U792">
        <v>1.0088473051583391E-4</v>
      </c>
      <c r="V792">
        <v>1.1125812635359009E-5</v>
      </c>
      <c r="W792">
        <v>3.573443067079618E-2</v>
      </c>
      <c r="X792">
        <v>1.0739726027397261</v>
      </c>
      <c r="Z792" t="s">
        <v>33</v>
      </c>
    </row>
    <row r="793" spans="1:26">
      <c r="A793" t="s">
        <v>1483</v>
      </c>
      <c r="B793" t="s">
        <v>1484</v>
      </c>
      <c r="C793">
        <v>0.13</v>
      </c>
      <c r="D793">
        <v>0.13</v>
      </c>
      <c r="E793">
        <v>0.08</v>
      </c>
      <c r="F793">
        <v>1.26</v>
      </c>
      <c r="G793">
        <v>1.3</v>
      </c>
      <c r="H793">
        <v>1.28</v>
      </c>
      <c r="I793">
        <v>0.15</v>
      </c>
      <c r="J793">
        <v>1276.46</v>
      </c>
      <c r="K793">
        <v>0.56999999999999995</v>
      </c>
      <c r="L793">
        <v>0.29870000000000002</v>
      </c>
      <c r="M793">
        <v>7.1999999999999998E-3</v>
      </c>
      <c r="N793">
        <v>68.14</v>
      </c>
      <c r="O793">
        <v>0.45</v>
      </c>
      <c r="P793">
        <v>2.4818730777498419</v>
      </c>
      <c r="Q793">
        <v>6.6187406086870515E-2</v>
      </c>
      <c r="R793">
        <v>4.0265000008169762</v>
      </c>
      <c r="S793">
        <v>0.21659635701255969</v>
      </c>
      <c r="T793">
        <v>2.6591209280417371E-2</v>
      </c>
      <c r="U793">
        <v>9.5078592305925941E-3</v>
      </c>
      <c r="V793">
        <v>5.9934114673019557E-4</v>
      </c>
      <c r="W793">
        <v>0.2147466667102387</v>
      </c>
      <c r="X793">
        <v>1.0739726027397261</v>
      </c>
      <c r="Z793" t="s">
        <v>33</v>
      </c>
    </row>
    <row r="794" spans="1:26">
      <c r="A794" t="s">
        <v>1483</v>
      </c>
      <c r="B794" t="s">
        <v>1485</v>
      </c>
      <c r="C794">
        <v>0.13</v>
      </c>
      <c r="D794">
        <v>0.13</v>
      </c>
      <c r="E794">
        <v>0.08</v>
      </c>
      <c r="F794">
        <v>1.26</v>
      </c>
      <c r="G794">
        <v>1.3</v>
      </c>
      <c r="H794">
        <v>1.28</v>
      </c>
      <c r="I794">
        <v>0.15</v>
      </c>
      <c r="J794">
        <v>241.25800000000001</v>
      </c>
      <c r="K794">
        <v>6.4000000000000001E-2</v>
      </c>
      <c r="L794">
        <v>0.2596</v>
      </c>
      <c r="M794">
        <v>7.9000000000000008E-3</v>
      </c>
      <c r="N794">
        <v>56.26</v>
      </c>
      <c r="O794">
        <v>0.52</v>
      </c>
      <c r="P794">
        <v>0.81738985566227285</v>
      </c>
      <c r="Q794">
        <v>2.1797542153303338E-2</v>
      </c>
      <c r="R794">
        <v>1.930604575684173</v>
      </c>
      <c r="S794">
        <v>0.1045867036480212</v>
      </c>
      <c r="T794">
        <v>1.7844194442868291E-2</v>
      </c>
      <c r="U794">
        <v>4.24547266083044E-3</v>
      </c>
      <c r="V794">
        <v>1.707144672836923E-4</v>
      </c>
      <c r="W794">
        <v>0.10296557736982261</v>
      </c>
      <c r="X794">
        <v>1.0739726027397261</v>
      </c>
      <c r="Z794" t="s">
        <v>33</v>
      </c>
    </row>
    <row r="795" spans="1:26">
      <c r="A795" t="s">
        <v>1483</v>
      </c>
      <c r="B795" t="s">
        <v>1486</v>
      </c>
      <c r="C795">
        <v>0.13</v>
      </c>
      <c r="D795">
        <v>0.13</v>
      </c>
      <c r="E795">
        <v>0.08</v>
      </c>
      <c r="F795">
        <v>1.26</v>
      </c>
      <c r="G795">
        <v>1.3</v>
      </c>
      <c r="H795">
        <v>1.28</v>
      </c>
      <c r="I795">
        <v>0.15</v>
      </c>
      <c r="J795">
        <v>3848.86</v>
      </c>
      <c r="K795">
        <v>0.74</v>
      </c>
      <c r="L795">
        <v>5.3600000000000002E-3</v>
      </c>
      <c r="M795">
        <v>4.4000000000000002E-4</v>
      </c>
      <c r="N795">
        <v>11.54</v>
      </c>
      <c r="O795">
        <v>0.31</v>
      </c>
      <c r="P795">
        <v>5.1799969514183886</v>
      </c>
      <c r="Q795">
        <v>0.13813484771473411</v>
      </c>
      <c r="R795">
        <v>1.032271109566123</v>
      </c>
      <c r="S795">
        <v>6.1643734539475477E-2</v>
      </c>
      <c r="T795">
        <v>2.7729986478812672E-2</v>
      </c>
      <c r="U795">
        <v>2.4345781292565668E-6</v>
      </c>
      <c r="V795">
        <v>6.6156439489349395E-5</v>
      </c>
      <c r="W795">
        <v>5.5054459176859888E-2</v>
      </c>
      <c r="X795">
        <v>1.0739726027397261</v>
      </c>
      <c r="Z795" t="s">
        <v>33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99"/>
  <sheetViews>
    <sheetView tabSelected="1" zoomScale="125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0" sqref="A40:XFD40"/>
    </sheetView>
  </sheetViews>
  <sheetFormatPr baseColWidth="10" defaultColWidth="8.83203125" defaultRowHeight="14"/>
  <cols>
    <col min="1" max="1" width="18.1640625" bestFit="1" customWidth="1"/>
    <col min="2" max="2" width="19.6640625" bestFit="1" customWidth="1"/>
    <col min="3" max="3" width="11.33203125" bestFit="1" customWidth="1"/>
    <col min="4" max="4" width="10.1640625" bestFit="1" customWidth="1"/>
    <col min="5" max="5" width="14.1640625" bestFit="1" customWidth="1"/>
    <col min="6" max="6" width="12.1640625" bestFit="1" customWidth="1"/>
    <col min="7" max="7" width="12" bestFit="1" customWidth="1"/>
    <col min="8" max="8" width="9.33203125" bestFit="1" customWidth="1"/>
    <col min="9" max="9" width="9.83203125" bestFit="1" customWidth="1"/>
    <col min="10" max="10" width="8.1640625" bestFit="1" customWidth="1"/>
    <col min="11" max="11" width="13" bestFit="1" customWidth="1"/>
    <col min="12" max="12" width="10.1640625" bestFit="1" customWidth="1"/>
    <col min="13" max="14" width="12" bestFit="1" customWidth="1"/>
    <col min="15" max="15" width="13" bestFit="1" customWidth="1"/>
    <col min="16" max="18" width="9" bestFit="1" customWidth="1"/>
    <col min="19" max="19" width="10" bestFit="1" customWidth="1"/>
    <col min="20" max="29" width="13" bestFit="1" customWidth="1"/>
    <col min="30" max="30" width="43.6640625" bestFit="1" customWidth="1"/>
  </cols>
  <sheetData>
    <row r="1" spans="1:30">
      <c r="A1" s="24" t="s">
        <v>1</v>
      </c>
      <c r="B1" s="24" t="s">
        <v>0</v>
      </c>
      <c r="C1" s="25" t="s">
        <v>1517</v>
      </c>
      <c r="D1" s="26" t="s">
        <v>1527</v>
      </c>
      <c r="E1" s="24" t="s">
        <v>2</v>
      </c>
      <c r="F1" s="25" t="s">
        <v>1519</v>
      </c>
      <c r="G1" s="24" t="s">
        <v>3</v>
      </c>
      <c r="H1" s="25" t="s">
        <v>1521</v>
      </c>
      <c r="I1" s="26" t="s">
        <v>1528</v>
      </c>
      <c r="J1" s="26" t="s">
        <v>1529</v>
      </c>
      <c r="K1" s="24" t="s">
        <v>4</v>
      </c>
      <c r="L1" s="25" t="s">
        <v>1523</v>
      </c>
      <c r="M1" s="24" t="s">
        <v>5</v>
      </c>
      <c r="N1" s="27" t="s">
        <v>6</v>
      </c>
      <c r="O1" s="27" t="s">
        <v>7</v>
      </c>
      <c r="P1" s="27" t="s">
        <v>8</v>
      </c>
      <c r="Q1" s="27" t="s">
        <v>9</v>
      </c>
      <c r="R1" s="27" t="s">
        <v>10</v>
      </c>
      <c r="S1" s="27" t="s">
        <v>11</v>
      </c>
      <c r="T1" s="24" t="s">
        <v>12</v>
      </c>
      <c r="U1" s="24" t="s">
        <v>13</v>
      </c>
      <c r="V1" s="24" t="s">
        <v>14</v>
      </c>
      <c r="W1" s="24" t="s">
        <v>15</v>
      </c>
      <c r="X1" s="24" t="s">
        <v>16</v>
      </c>
      <c r="Y1" s="24" t="s">
        <v>17</v>
      </c>
      <c r="Z1" s="24" t="s">
        <v>18</v>
      </c>
      <c r="AA1" s="24" t="s">
        <v>19</v>
      </c>
      <c r="AB1" s="27" t="s">
        <v>20</v>
      </c>
      <c r="AC1" s="27" t="s">
        <v>21</v>
      </c>
      <c r="AD1" s="27" t="s">
        <v>22</v>
      </c>
    </row>
    <row r="2" spans="1:30" s="30" customFormat="1">
      <c r="A2" s="12" t="s">
        <v>24</v>
      </c>
      <c r="B2" s="12" t="s">
        <v>23</v>
      </c>
      <c r="C2" s="12">
        <v>-0.34</v>
      </c>
      <c r="D2" s="12"/>
      <c r="E2" s="12">
        <v>-0.34</v>
      </c>
      <c r="F2" s="12">
        <v>0.06</v>
      </c>
      <c r="G2" s="12">
        <v>0.06</v>
      </c>
      <c r="H2" s="12">
        <v>2.14</v>
      </c>
      <c r="I2" s="12"/>
      <c r="J2" s="12"/>
      <c r="K2" s="12">
        <v>2.14</v>
      </c>
      <c r="L2" s="12">
        <v>0.28000000000000003</v>
      </c>
      <c r="M2" s="12">
        <v>0.28000000000000003</v>
      </c>
      <c r="N2" s="12">
        <v>326.02999999999997</v>
      </c>
      <c r="O2" s="12">
        <v>0.32</v>
      </c>
      <c r="P2" s="12">
        <v>0.23100000000000001</v>
      </c>
      <c r="Q2" s="12">
        <v>5.0000000000000001E-3</v>
      </c>
      <c r="R2" s="12">
        <v>296.7</v>
      </c>
      <c r="S2" s="12">
        <v>5.6</v>
      </c>
      <c r="T2" s="12">
        <f>(N2/365)^(2/3)*K2^(1/3)</f>
        <v>1.1952196488609517</v>
      </c>
      <c r="U2" s="12">
        <f>SQRT((2/3*(N2/365)^(-1/3)*K2^(1/3)*(O2/365))^2+(1/3*(N2/365)^(2/3)*K2^(-2/3)*M2)^2)</f>
        <v>5.2133826175927774E-2</v>
      </c>
      <c r="V2" s="12">
        <f>0.004919*R2*SQRT(1-P2^2)*N2^(1/3)*K2^(2/3)</f>
        <v>16.229866049671582</v>
      </c>
      <c r="W2" s="12">
        <f>SQRT(X2^2+Y2^2+Z2^2+AA2^2)</f>
        <v>1.4485967917439277</v>
      </c>
      <c r="X2" s="12">
        <f>0.004919*SQRT(1-P2^2)*N2^(1/3)*K2^(2/3)*S2</f>
        <v>0.30632709766821986</v>
      </c>
      <c r="Y2" s="12">
        <f>0.004919*R2*P2/SQRT(1-P2^2)*N2^(1/3)*K2^(2/3)*Q2</f>
        <v>1.9802158253960249E-2</v>
      </c>
      <c r="Z2" s="12">
        <f>0.004919*R2*SQRT(1-P2^2)*1/3*N2^(-2/3)*K2^(2/3)*O2</f>
        <v>5.3098969786981847E-3</v>
      </c>
      <c r="AA2" s="12">
        <f>0.004919*R2*SQRT(1-P2^2)*N2^(1/3)*2/3*K2^(-1/3)*M2</f>
        <v>1.4156892504386427</v>
      </c>
      <c r="AB2" s="12">
        <v>3.1260273972602741</v>
      </c>
      <c r="AC2" s="12">
        <v>25.5</v>
      </c>
      <c r="AD2" s="12" t="s">
        <v>25</v>
      </c>
    </row>
    <row r="3" spans="1:30">
      <c r="A3" s="12" t="s">
        <v>27</v>
      </c>
      <c r="B3" s="12" t="s">
        <v>26</v>
      </c>
      <c r="C3" s="12">
        <v>-0.13</v>
      </c>
      <c r="D3" s="12"/>
      <c r="E3" s="12">
        <v>-0.13</v>
      </c>
      <c r="F3" s="12">
        <v>0.04</v>
      </c>
      <c r="G3" s="12">
        <v>0.04</v>
      </c>
      <c r="H3" s="12">
        <v>3.4</v>
      </c>
      <c r="I3" s="12"/>
      <c r="J3" s="12"/>
      <c r="K3" s="12">
        <v>3.4</v>
      </c>
      <c r="L3" s="12">
        <v>0.76</v>
      </c>
      <c r="M3" s="12">
        <v>0.76</v>
      </c>
      <c r="N3" s="12">
        <v>516.22</v>
      </c>
      <c r="O3" s="12">
        <v>3.25</v>
      </c>
      <c r="P3" s="12">
        <v>0.08</v>
      </c>
      <c r="Q3" s="12">
        <v>0.03</v>
      </c>
      <c r="R3" s="12">
        <v>189.7</v>
      </c>
      <c r="S3" s="12">
        <v>7.15</v>
      </c>
      <c r="T3" s="12">
        <f>(N3/365)^(2/3)*K3^(1/3)</f>
        <v>1.8946148938200913</v>
      </c>
      <c r="U3" s="12">
        <f>SQRT((2/3*(N3/365)^(-1/3)*K3^(1/3)*(O3/365))^2+(1/3*(N3/365)^(2/3)*K3^(-2/3)*M3)^2)</f>
        <v>0.14139117800534917</v>
      </c>
      <c r="V3" s="12">
        <f>0.004919*R3*SQRT(1-P3^2)*N3^(1/3)*K3^(2/3)</f>
        <v>16.871259225980634</v>
      </c>
      <c r="W3" s="12">
        <f>SQRT(X3^2+Y3^2+Z3^2+AA3^2)</f>
        <v>2.5938813716975275</v>
      </c>
      <c r="X3" s="12">
        <f>0.004919*SQRT(1-P3^2)*N3^(1/3)*K3^(2/3)*S3</f>
        <v>0.63589617008835819</v>
      </c>
      <c r="Y3" s="12">
        <f>0.004919*R3*P3/SQRT(1-P3^2)*N3^(1/3)*K3^(2/3)*Q3</f>
        <v>4.0751833879180265E-2</v>
      </c>
      <c r="Z3" s="12">
        <f>0.004919*R3*SQRT(1-P3^2)*1/3*N3^(-2/3)*K3^(2/3)*O3</f>
        <v>3.5405829868684596E-2</v>
      </c>
      <c r="AA3" s="12">
        <f>0.004919*R3*SQRT(1-P3^2)*N3^(1/3)*2/3*K3^(-1/3)*M3</f>
        <v>2.5141484336755453</v>
      </c>
      <c r="AB3" s="12">
        <v>3.8356164383561642</v>
      </c>
      <c r="AC3" s="12">
        <v>28</v>
      </c>
      <c r="AD3" s="12" t="s">
        <v>28</v>
      </c>
    </row>
    <row r="4" spans="1:30" s="30" customFormat="1">
      <c r="A4" s="12" t="s">
        <v>30</v>
      </c>
      <c r="B4" s="12" t="s">
        <v>29</v>
      </c>
      <c r="C4" s="12">
        <v>-0.28999999999999998</v>
      </c>
      <c r="D4" s="12"/>
      <c r="E4" s="12">
        <v>-0.28999999999999998</v>
      </c>
      <c r="F4" s="12">
        <v>0.03</v>
      </c>
      <c r="G4" s="12">
        <v>0.03</v>
      </c>
      <c r="H4" s="12">
        <v>2.38</v>
      </c>
      <c r="I4" s="12"/>
      <c r="J4" s="12"/>
      <c r="K4" s="12">
        <v>2.38</v>
      </c>
      <c r="L4" s="12">
        <v>0.28999999999999998</v>
      </c>
      <c r="M4" s="12">
        <v>0.28999999999999998</v>
      </c>
      <c r="N4" s="12">
        <v>185.84</v>
      </c>
      <c r="O4" s="12">
        <v>0.23</v>
      </c>
      <c r="P4" s="12">
        <v>0</v>
      </c>
      <c r="Q4" s="12">
        <v>0</v>
      </c>
      <c r="R4" s="12">
        <v>100</v>
      </c>
      <c r="S4" s="12">
        <v>1.3</v>
      </c>
      <c r="T4" s="12">
        <f>(N4/365)^(2/3)*K4^(1/3)</f>
        <v>0.85131419291219679</v>
      </c>
      <c r="U4" s="12">
        <f>SQRT((2/3*(N4/365)^(-1/3)*K4^(1/3)*(O4/365))^2+(1/3*(N4/365)^(2/3)*K4^(-2/3)*M4)^2)</f>
        <v>3.4584320728455777E-2</v>
      </c>
      <c r="V4" s="12">
        <f>0.004919*R4*SQRT(1-P4^2)*N4^(1/3)*K4^(2/3)</f>
        <v>5.003891215010448</v>
      </c>
      <c r="W4" s="12">
        <f>SQRT(X4^2+Y4^2+Z4^2+AA4^2)</f>
        <v>0.41165599506746403</v>
      </c>
      <c r="X4" s="12">
        <f>0.004919*SQRT(1-P4^2)*N4^(1/3)*K4^(2/3)*S4</f>
        <v>6.5050585795135826E-2</v>
      </c>
      <c r="Y4" s="12">
        <f>0.004919*R4*P4/SQRT(1-P4^2)*N4^(1/3)*K4^(2/3)*Q4</f>
        <v>0</v>
      </c>
      <c r="Z4" s="12">
        <f>0.004919*R4*SQRT(1-P4^2)*1/3*N4^(-2/3)*K4^(2/3)*O4</f>
        <v>2.0643115573475449E-3</v>
      </c>
      <c r="AA4" s="12">
        <f>0.004919*R4*SQRT(1-P4^2)*N4^(1/3)*2/3*K4^(-1/3)*M4</f>
        <v>0.40647855808208117</v>
      </c>
      <c r="AB4" s="12">
        <v>4.0712328767123287</v>
      </c>
      <c r="AC4" s="12">
        <v>20.3</v>
      </c>
      <c r="AD4" s="12" t="s">
        <v>28</v>
      </c>
    </row>
    <row r="5" spans="1:30">
      <c r="A5" s="12" t="s">
        <v>32</v>
      </c>
      <c r="B5" s="12" t="s">
        <v>31</v>
      </c>
      <c r="C5" s="12">
        <v>0.38</v>
      </c>
      <c r="D5" s="12"/>
      <c r="E5" s="12">
        <v>0.38</v>
      </c>
      <c r="F5" s="12">
        <v>0.04</v>
      </c>
      <c r="G5" s="12">
        <v>0.04</v>
      </c>
      <c r="H5" s="12">
        <v>0.99</v>
      </c>
      <c r="I5" s="12"/>
      <c r="J5" s="12"/>
      <c r="K5" s="12">
        <v>0.99</v>
      </c>
      <c r="L5" s="12">
        <v>0.09</v>
      </c>
      <c r="M5" s="12">
        <v>0.09</v>
      </c>
      <c r="N5" s="12">
        <v>1773.4</v>
      </c>
      <c r="O5" s="12">
        <v>2.5</v>
      </c>
      <c r="P5" s="12">
        <v>0.36899999999999999</v>
      </c>
      <c r="Q5" s="12">
        <v>5.0000000000000001E-3</v>
      </c>
      <c r="R5" s="12">
        <v>90</v>
      </c>
      <c r="S5" s="12">
        <v>0.5</v>
      </c>
      <c r="T5" s="12">
        <f>(N5/365)^(2/3)*K5^(1/3)</f>
        <v>2.8590447826334509</v>
      </c>
      <c r="U5" s="12">
        <f>SQRT((2/3*(N5/365)^(-1/3)*K5^(1/3)*(O5/365))^2+(1/3*(N5/365)^(2/3)*K5^(-2/3)*M5)^2)</f>
        <v>8.667937736049644E-2</v>
      </c>
      <c r="V5" s="12">
        <f>0.004919*R5*SQRT(1-P5^2)*N5^(1/3)*K5^(2/3)</f>
        <v>4.9472223904318371</v>
      </c>
      <c r="W5" s="12">
        <f>SQRT(X5^2+Y5^2+Z5^2+AA5^2)</f>
        <v>0.30128305300210806</v>
      </c>
      <c r="X5" s="12">
        <f>0.004919*SQRT(1-P5^2)*N5^(1/3)*K5^(2/3)*S5</f>
        <v>2.7484568835732429E-2</v>
      </c>
      <c r="Y5" s="12">
        <f>0.004919*R5*P5/SQRT(1-P5^2)*N5^(1/3)*K5^(2/3)*Q5</f>
        <v>1.0566350107307887E-2</v>
      </c>
      <c r="Z5" s="12">
        <f>0.004919*R5*SQRT(1-P5^2)*1/3*N5^(-2/3)*K5^(2/3)*O5</f>
        <v>2.3247351558361713E-3</v>
      </c>
      <c r="AA5" s="12">
        <f>0.004919*R5*SQRT(1-P5^2)*N5^(1/3)*2/3*K5^(-1/3)*M5</f>
        <v>0.29983166002617195</v>
      </c>
      <c r="AB5" s="12">
        <v>12.6027397260274</v>
      </c>
      <c r="AC5" s="12">
        <v>5.6</v>
      </c>
      <c r="AD5" s="12" t="s">
        <v>1525</v>
      </c>
    </row>
    <row r="6" spans="1:30" s="30" customFormat="1">
      <c r="A6" s="30" t="s">
        <v>1548</v>
      </c>
      <c r="B6" s="30" t="s">
        <v>1549</v>
      </c>
      <c r="E6" s="30">
        <v>0.05</v>
      </c>
      <c r="G6" s="30">
        <v>7.0000000000000007E-2</v>
      </c>
      <c r="K6" s="30">
        <v>1.08</v>
      </c>
      <c r="M6" s="30">
        <v>0.04</v>
      </c>
      <c r="N6" s="30">
        <v>73.3</v>
      </c>
      <c r="O6" s="30">
        <v>3.05</v>
      </c>
      <c r="P6" s="30">
        <v>0.5</v>
      </c>
      <c r="Q6" s="30">
        <v>0.01</v>
      </c>
      <c r="T6" s="30">
        <f>(N6/365)^(2/3)*K6^(1/3)</f>
        <v>0.35184279224655868</v>
      </c>
      <c r="U6" s="30">
        <f>SQRT((2/3*(N6/365)^(-1/3)*K6^(1/3)*(O6/365))^2+(1/3*(N6/365)^(2/3)*K6^(-2/3)*M6)^2)</f>
        <v>1.0683032027437327E-2</v>
      </c>
      <c r="V6" s="30">
        <v>68.7</v>
      </c>
      <c r="W6" s="30">
        <v>2.75</v>
      </c>
      <c r="Y6" s="30">
        <f>0.004919*R6*P6/SQRT(1-P6^2)*N6^(1/3)*K6^(2/3)*Q6</f>
        <v>0</v>
      </c>
      <c r="Z6" s="30">
        <f>0.004919*R6*SQRT(1-P6^2)*1/3*N6^(-2/3)*K6^(2/3)*O6</f>
        <v>0</v>
      </c>
      <c r="AA6" s="30">
        <f>0.004919*R6*SQRT(1-P6^2)*N6^(1/3)*2/3*K6^(-1/3)*M6</f>
        <v>0</v>
      </c>
      <c r="AD6" s="30" t="s">
        <v>1550</v>
      </c>
    </row>
    <row r="7" spans="1:30">
      <c r="A7" s="12" t="s">
        <v>35</v>
      </c>
      <c r="B7" s="12" t="s">
        <v>34</v>
      </c>
      <c r="C7" s="12">
        <v>0.09</v>
      </c>
      <c r="D7" s="12">
        <v>0.13</v>
      </c>
      <c r="E7" s="12">
        <v>0.09</v>
      </c>
      <c r="F7" s="12">
        <v>0.01</v>
      </c>
      <c r="G7" s="12">
        <v>0.01</v>
      </c>
      <c r="H7" s="12">
        <v>1.01</v>
      </c>
      <c r="I7" s="12">
        <v>1.04</v>
      </c>
      <c r="J7" s="12">
        <v>0.99</v>
      </c>
      <c r="K7" s="12">
        <v>1.01</v>
      </c>
      <c r="L7" s="12">
        <v>0.08</v>
      </c>
      <c r="M7" s="12">
        <v>0.08</v>
      </c>
      <c r="N7" s="12">
        <v>799.5</v>
      </c>
      <c r="O7" s="12">
        <v>0.6</v>
      </c>
      <c r="P7" s="12">
        <v>0.68900000000000006</v>
      </c>
      <c r="Q7" s="12">
        <v>1.0999999999999999E-2</v>
      </c>
      <c r="R7" s="12">
        <v>50.5</v>
      </c>
      <c r="S7" s="12">
        <v>1.6</v>
      </c>
      <c r="T7" s="12">
        <f>(N7/365)^(2/3)*K7^(1/3)</f>
        <v>1.692222740901753</v>
      </c>
      <c r="U7" s="12">
        <f>SQRT((2/3*(N7/365)^(-1/3)*K7^(1/3)*(O7/365))^2+(1/3*(N7/365)^(2/3)*K7^(-2/3)*M7)^2)</f>
        <v>4.4687169195621775E-2</v>
      </c>
      <c r="V7" s="12">
        <f>0.004919*R7*SQRT(1-P7^2)*N7^(1/3)*K7^(2/3)</f>
        <v>1.6820941168121741</v>
      </c>
      <c r="W7" s="12">
        <f>SQRT(X7^2+Y7^2+Z7^2+AA7^2)</f>
        <v>0.10639116508922435</v>
      </c>
      <c r="X7" s="12">
        <f>0.004919*SQRT(1-P7^2)*N7^(1/3)*K7^(2/3)*S7</f>
        <v>5.3294071027712456E-2</v>
      </c>
      <c r="Y7" s="12">
        <f>0.004919*R7*P7/SQRT(1-P7^2)*N7^(1/3)*K7^(2/3)*Q7</f>
        <v>2.4270133226950763E-2</v>
      </c>
      <c r="Z7" s="12">
        <f>0.004919*R7*SQRT(1-P7^2)*1/3*N7^(-2/3)*K7^(2/3)*O7</f>
        <v>4.2078652077853009E-4</v>
      </c>
      <c r="AA7" s="12">
        <f>0.004919*R7*SQRT(1-P7^2)*N7^(1/3)*2/3*K7^(-1/3)*M7</f>
        <v>8.8823451712854079E-2</v>
      </c>
      <c r="AB7" s="12">
        <v>16</v>
      </c>
      <c r="AC7" s="12">
        <v>7.3</v>
      </c>
      <c r="AD7" s="12" t="s">
        <v>1525</v>
      </c>
    </row>
    <row r="8" spans="1:30">
      <c r="A8" s="12" t="s">
        <v>37</v>
      </c>
      <c r="B8" s="12" t="s">
        <v>36</v>
      </c>
      <c r="C8" s="12">
        <v>0</v>
      </c>
      <c r="D8" s="12"/>
      <c r="E8" s="12">
        <v>0</v>
      </c>
      <c r="F8" s="12">
        <v>0.03</v>
      </c>
      <c r="G8" s="12">
        <v>0.03</v>
      </c>
      <c r="H8" s="12">
        <v>1.76</v>
      </c>
      <c r="I8" s="12"/>
      <c r="J8" s="12"/>
      <c r="K8" s="12">
        <v>1.76</v>
      </c>
      <c r="L8" s="12">
        <v>0.18</v>
      </c>
      <c r="M8" s="12">
        <v>0.18</v>
      </c>
      <c r="N8" s="12">
        <v>993.3</v>
      </c>
      <c r="O8" s="12">
        <v>3.2</v>
      </c>
      <c r="P8" s="12">
        <v>0.08</v>
      </c>
      <c r="Q8" s="12">
        <v>0.01</v>
      </c>
      <c r="R8" s="12">
        <v>119.4</v>
      </c>
      <c r="S8" s="12">
        <v>1.3</v>
      </c>
      <c r="T8" s="12">
        <f>(N8/365)^(2/3)*K8^(1/3)</f>
        <v>2.3534010160293835</v>
      </c>
      <c r="U8" s="12">
        <f>SQRT((2/3*(N8/365)^(-1/3)*K8^(1/3)*(O8/365))^2+(1/3*(N8/365)^(2/3)*K8^(-2/3)*M8)^2)</f>
        <v>8.0388637403957949E-2</v>
      </c>
      <c r="V8" s="12">
        <f>0.004919*R8*SQRT(1-P8^2)*N8^(1/3)*K8^(2/3)</f>
        <v>8.5150825863687913</v>
      </c>
      <c r="W8" s="12">
        <f>SQRT(X8^2+Y8^2+Z8^2+AA8^2)</f>
        <v>0.58804061507371208</v>
      </c>
      <c r="X8" s="12">
        <f>0.004919*SQRT(1-P8^2)*N8^(1/3)*K8^(2/3)*S8</f>
        <v>9.2710279416075611E-2</v>
      </c>
      <c r="Y8" s="12">
        <f>0.004919*R8*P8/SQRT(1-P8^2)*N8^(1/3)*K8^(2/3)*Q8</f>
        <v>6.8559441114080443E-3</v>
      </c>
      <c r="Z8" s="12">
        <f>0.004919*R8*SQRT(1-P8^2)*1/3*N8^(-2/3)*K8^(2/3)*O8</f>
        <v>9.1440196907212109E-3</v>
      </c>
      <c r="AA8" s="12">
        <f>0.004919*R8*SQRT(1-P8^2)*N8^(1/3)*2/3*K8^(-1/3)*M8</f>
        <v>0.58057381270696296</v>
      </c>
      <c r="AB8" s="12">
        <v>5</v>
      </c>
      <c r="AC8" s="12">
        <v>15.5</v>
      </c>
      <c r="AD8" s="12" t="s">
        <v>25</v>
      </c>
    </row>
    <row r="9" spans="1:30">
      <c r="A9" s="12" t="s">
        <v>39</v>
      </c>
      <c r="B9" s="12" t="s">
        <v>38</v>
      </c>
      <c r="C9" s="12">
        <v>-0.77</v>
      </c>
      <c r="D9" s="12"/>
      <c r="E9" s="12">
        <v>-0.77</v>
      </c>
      <c r="F9" s="12">
        <v>0.03</v>
      </c>
      <c r="G9" s="12">
        <v>0.03</v>
      </c>
      <c r="H9" s="12">
        <v>2.72</v>
      </c>
      <c r="I9" s="12"/>
      <c r="J9" s="12"/>
      <c r="K9" s="12">
        <v>2.72</v>
      </c>
      <c r="L9" s="12">
        <v>0.21</v>
      </c>
      <c r="M9" s="12">
        <v>0.21</v>
      </c>
      <c r="N9" s="12">
        <v>30.3506</v>
      </c>
      <c r="O9" s="12">
        <v>7.7999999999999996E-3</v>
      </c>
      <c r="P9" s="12">
        <v>4.2000000000000003E-2</v>
      </c>
      <c r="Q9" s="12">
        <v>3.85E-2</v>
      </c>
      <c r="R9" s="12">
        <v>59.9</v>
      </c>
      <c r="S9" s="12">
        <v>3.3</v>
      </c>
      <c r="T9" s="12">
        <f>(N9/365)^(2/3)*K9^(1/3)</f>
        <v>0.26593321198043995</v>
      </c>
      <c r="U9" s="12">
        <f>SQRT((2/3*(N9/365)^(-1/3)*K9^(1/3)*(O9/365))^2+(1/3*(N9/365)^(2/3)*K9^(-2/3)*M9)^2)</f>
        <v>6.8440210893576849E-3</v>
      </c>
      <c r="V9" s="12">
        <f>0.004919*R9*SQRT(1-P9^2)*N9^(1/3)*K9^(2/3)</f>
        <v>1.7893224957420686</v>
      </c>
      <c r="W9" s="12">
        <f>SQRT(X9^2+Y9^2+Z9^2+AA9^2)</f>
        <v>0.13493628820157114</v>
      </c>
      <c r="X9" s="12">
        <f>0.004919*SQRT(1-P9^2)*N9^(1/3)*K9^(2/3)*S9</f>
        <v>9.8577032319679916E-2</v>
      </c>
      <c r="Y9" s="12">
        <f>0.004919*R9*P9/SQRT(1-P9^2)*N9^(1/3)*K9^(2/3)*Q9</f>
        <v>2.8984473367168937E-3</v>
      </c>
      <c r="Z9" s="12">
        <f>0.004919*R9*SQRT(1-P9^2)*1/3*N9^(-2/3)*K9^(2/3)*O9</f>
        <v>1.5328324609494964E-4</v>
      </c>
      <c r="AA9" s="12">
        <f>0.004919*R9*SQRT(1-P9^2)*N9^(1/3)*2/3*K9^(-1/3)*M9</f>
        <v>9.209748139848882E-2</v>
      </c>
      <c r="AB9" s="12">
        <v>1.8194756164383561</v>
      </c>
      <c r="AC9" s="12">
        <v>26.51</v>
      </c>
      <c r="AD9" s="12" t="s">
        <v>40</v>
      </c>
    </row>
    <row r="10" spans="1:30">
      <c r="A10" s="12" t="s">
        <v>42</v>
      </c>
      <c r="B10" s="12" t="s">
        <v>41</v>
      </c>
      <c r="C10" s="12">
        <v>-0.01</v>
      </c>
      <c r="D10" s="12"/>
      <c r="E10" s="12">
        <v>-0.01</v>
      </c>
      <c r="F10" s="12">
        <v>0.05</v>
      </c>
      <c r="G10" s="12">
        <v>0.05</v>
      </c>
      <c r="H10" s="12">
        <v>1.4</v>
      </c>
      <c r="I10" s="12"/>
      <c r="J10" s="12"/>
      <c r="K10" s="12">
        <v>1.4</v>
      </c>
      <c r="L10" s="12">
        <v>0.16</v>
      </c>
      <c r="M10" s="12">
        <v>0.16</v>
      </c>
      <c r="N10" s="12">
        <v>452.8</v>
      </c>
      <c r="O10" s="12">
        <v>3.3</v>
      </c>
      <c r="P10" s="12">
        <v>0.09</v>
      </c>
      <c r="Q10" s="12">
        <v>0.1</v>
      </c>
      <c r="R10" s="12">
        <v>33.200000000000003</v>
      </c>
      <c r="S10" s="12">
        <v>1.6</v>
      </c>
      <c r="T10" s="12">
        <f>(N10/365)^(2/3)*K10^(1/3)</f>
        <v>1.2915712852648824</v>
      </c>
      <c r="U10" s="12">
        <f>SQRT((2/3*(N10/365)^(-1/3)*K10^(1/3)*(O10/365))^2+(1/3*(N10/365)^(2/3)*K10^(-2/3)*M10)^2)</f>
        <v>4.9601276624149919E-2</v>
      </c>
      <c r="V10" s="12">
        <f>0.004919*R10*SQRT(1-P10^2)*N10^(1/3)*K10^(2/3)</f>
        <v>1.5630385207287836</v>
      </c>
      <c r="W10" s="12">
        <f>SQRT(X10^2+Y10^2+Z10^2+AA10^2)</f>
        <v>0.14167512383096656</v>
      </c>
      <c r="X10" s="12">
        <f>0.004919*SQRT(1-P10^2)*N10^(1/3)*K10^(2/3)*S10</f>
        <v>7.5327157625483546E-2</v>
      </c>
      <c r="Y10" s="12">
        <f>0.004919*R10*P10/SQRT(1-P10^2)*N10^(1/3)*K10^(2/3)*Q10</f>
        <v>1.4182222690350894E-2</v>
      </c>
      <c r="Z10" s="12">
        <f>0.004919*R10*SQRT(1-P10^2)*1/3*N10^(-2/3)*K10^(2/3)*O10</f>
        <v>3.7971342155513725E-3</v>
      </c>
      <c r="AA10" s="12">
        <f>0.004919*R10*SQRT(1-P10^2)*N10^(1/3)*2/3*K10^(-1/3)*M10</f>
        <v>0.11908864919838352</v>
      </c>
      <c r="AB10" s="12">
        <v>5.4</v>
      </c>
      <c r="AC10" s="12">
        <v>4.8</v>
      </c>
      <c r="AD10" s="12" t="s">
        <v>25</v>
      </c>
    </row>
    <row r="11" spans="1:30" s="30" customFormat="1">
      <c r="A11" s="12" t="s">
        <v>42</v>
      </c>
      <c r="B11" s="12" t="s">
        <v>43</v>
      </c>
      <c r="C11" s="12">
        <v>-0.01</v>
      </c>
      <c r="D11" s="12"/>
      <c r="E11" s="12">
        <v>-0.01</v>
      </c>
      <c r="F11" s="12">
        <v>0.05</v>
      </c>
      <c r="G11" s="12">
        <v>0.05</v>
      </c>
      <c r="H11" s="12">
        <v>1.4</v>
      </c>
      <c r="I11" s="12"/>
      <c r="J11" s="12"/>
      <c r="K11" s="12">
        <v>1.4</v>
      </c>
      <c r="L11" s="12">
        <v>0.16</v>
      </c>
      <c r="M11" s="12">
        <v>0.16</v>
      </c>
      <c r="N11" s="12">
        <v>883</v>
      </c>
      <c r="O11" s="12">
        <v>23</v>
      </c>
      <c r="P11" s="12">
        <v>0.28999999999999998</v>
      </c>
      <c r="Q11" s="12">
        <v>0.125</v>
      </c>
      <c r="R11" s="12">
        <v>23.5</v>
      </c>
      <c r="S11" s="12">
        <v>2.9</v>
      </c>
      <c r="T11" s="12">
        <f>(N11/365)^(2/3)*K11^(1/3)</f>
        <v>2.0159878234214919</v>
      </c>
      <c r="U11" s="12">
        <f>SQRT((2/3*(N11/365)^(-1/3)*K11^(1/3)*(O11/365))^2+(1/3*(N11/365)^(2/3)*K11^(-2/3)*M11)^2)</f>
        <v>8.4402067122102423E-2</v>
      </c>
      <c r="V11" s="12">
        <f>0.004919*R11*SQRT(1-P11^2)*N11^(1/3)*K11^(2/3)</f>
        <v>1.3282331219828525</v>
      </c>
      <c r="W11" s="12">
        <f>SQRT(X11^2+Y11^2+Z11^2+AA11^2)</f>
        <v>0.20001024259606495</v>
      </c>
      <c r="X11" s="12">
        <f>0.004919*SQRT(1-P11^2)*N11^(1/3)*K11^(2/3)*S11</f>
        <v>0.16390961930852221</v>
      </c>
      <c r="Y11" s="12">
        <f>0.004919*R11*P11/SQRT(1-P11^2)*N11^(1/3)*K11^(2/3)*Q11</f>
        <v>5.2569549810981983E-2</v>
      </c>
      <c r="Z11" s="12">
        <f>0.004919*R11*SQRT(1-P11^2)*1/3*N11^(-2/3)*K11^(2/3)*O11</f>
        <v>1.1532412912648407E-2</v>
      </c>
      <c r="AA11" s="12">
        <f>0.004919*R11*SQRT(1-P11^2)*N11^(1/3)*2/3*K11^(-1/3)*M11</f>
        <v>0.1011987140558364</v>
      </c>
      <c r="AB11" s="12">
        <v>5.4</v>
      </c>
      <c r="AC11" s="12">
        <v>6.8</v>
      </c>
      <c r="AD11" s="12" t="s">
        <v>25</v>
      </c>
    </row>
    <row r="12" spans="1:30" s="30" customFormat="1">
      <c r="A12" s="12" t="s">
        <v>45</v>
      </c>
      <c r="B12" s="12" t="s">
        <v>44</v>
      </c>
      <c r="C12" s="12">
        <v>0.12</v>
      </c>
      <c r="D12" s="12">
        <v>-0.03</v>
      </c>
      <c r="E12" s="12">
        <v>0.12</v>
      </c>
      <c r="F12" s="12">
        <v>0.08</v>
      </c>
      <c r="G12" s="12">
        <v>0.08</v>
      </c>
      <c r="H12" s="12">
        <v>1.25</v>
      </c>
      <c r="I12" s="12">
        <v>1.21</v>
      </c>
      <c r="J12" s="12">
        <v>1.21</v>
      </c>
      <c r="K12" s="12">
        <v>1.25</v>
      </c>
      <c r="L12" s="12">
        <v>0.17</v>
      </c>
      <c r="M12" s="12">
        <v>0.17</v>
      </c>
      <c r="N12" s="12">
        <v>335.1</v>
      </c>
      <c r="O12" s="12">
        <v>2.5</v>
      </c>
      <c r="P12" s="12">
        <v>0.28899999999999998</v>
      </c>
      <c r="Q12" s="12">
        <v>9.1999999999999998E-2</v>
      </c>
      <c r="R12" s="12">
        <v>177</v>
      </c>
      <c r="S12" s="12">
        <v>26</v>
      </c>
      <c r="T12" s="12">
        <f>(N12/365)^(2/3)*K12^(1/3)</f>
        <v>1.017554579699794</v>
      </c>
      <c r="U12" s="12">
        <f>SQRT((2/3*(N12/365)^(-1/3)*K12^(1/3)*(O12/365))^2+(1/3*(N12/365)^(2/3)*K12^(-2/3)*M12)^2)</f>
        <v>4.6405935589966398E-2</v>
      </c>
      <c r="V12" s="12">
        <f>0.004919*R12*SQRT(1-P12^2)*N12^(1/3)*K12^(2/3)</f>
        <v>6.7180438243067391</v>
      </c>
      <c r="W12" s="12">
        <f>SQRT(X12^2+Y12^2+Z12^2+AA12^2)</f>
        <v>1.1760553254540465</v>
      </c>
      <c r="X12" s="12">
        <f>0.004919*SQRT(1-P12^2)*N12^(1/3)*K12^(2/3)*S12</f>
        <v>0.98683129622584853</v>
      </c>
      <c r="Y12" s="12">
        <f>0.004919*R12*P12/SQRT(1-P12^2)*N12^(1/3)*K12^(2/3)*Q12</f>
        <v>0.19489737266284066</v>
      </c>
      <c r="Z12" s="12">
        <f>0.004919*R12*SQRT(1-P12^2)*1/3*N12^(-2/3)*K12^(2/3)*O12</f>
        <v>1.6706564767499099E-2</v>
      </c>
      <c r="AA12" s="12">
        <f>0.004919*R12*SQRT(1-P12^2)*N12^(1/3)*2/3*K12^(-1/3)*M12</f>
        <v>0.60910264007047765</v>
      </c>
      <c r="AB12" s="12">
        <v>4.2597091917808214</v>
      </c>
      <c r="AC12" s="12">
        <v>40</v>
      </c>
      <c r="AD12" s="12" t="s">
        <v>46</v>
      </c>
    </row>
    <row r="13" spans="1:30" s="30" customFormat="1">
      <c r="A13" s="12" t="s">
        <v>48</v>
      </c>
      <c r="B13" s="12" t="s">
        <v>47</v>
      </c>
      <c r="C13" s="12">
        <v>-0.19</v>
      </c>
      <c r="D13" s="12"/>
      <c r="E13" s="12">
        <v>-0.19</v>
      </c>
      <c r="F13" s="12">
        <v>0.03</v>
      </c>
      <c r="G13" s="12">
        <v>0.03</v>
      </c>
      <c r="H13" s="12">
        <v>2.52</v>
      </c>
      <c r="I13" s="12"/>
      <c r="J13" s="12"/>
      <c r="K13" s="12">
        <v>2.52</v>
      </c>
      <c r="L13" s="12">
        <v>0.35</v>
      </c>
      <c r="M13" s="12">
        <v>0.35</v>
      </c>
      <c r="N13" s="12">
        <v>269.3</v>
      </c>
      <c r="O13" s="12">
        <v>1.96</v>
      </c>
      <c r="P13" s="12">
        <v>0.43200000000000011</v>
      </c>
      <c r="Q13" s="12">
        <v>2.4E-2</v>
      </c>
      <c r="R13" s="12">
        <v>215.55</v>
      </c>
      <c r="S13" s="12">
        <v>7.1</v>
      </c>
      <c r="T13" s="12">
        <f>(N13/365)^(2/3)*K13^(1/3)</f>
        <v>1.1111239434148321</v>
      </c>
      <c r="U13" s="12">
        <f>SQRT((2/3*(N13/365)^(-1/3)*K13^(1/3)*(O13/365))^2+(1/3*(N13/365)^(2/3)*K13^(-2/3)*M13)^2)</f>
        <v>5.1722667826902401E-2</v>
      </c>
      <c r="V13" s="12">
        <f>0.004919*R13*SQRT(1-P13^2)*N13^(1/3)*K13^(2/3)</f>
        <v>11.435355530840535</v>
      </c>
      <c r="W13" s="12">
        <f>SQRT(X13^2+Y13^2+Z13^2+AA13^2)</f>
        <v>1.1335854682004249</v>
      </c>
      <c r="X13" s="12">
        <f>0.004919*SQRT(1-P13^2)*N13^(1/3)*K13^(2/3)*S13</f>
        <v>0.37666909890497691</v>
      </c>
      <c r="Y13" s="12">
        <f>0.004919*R13*P13/SQRT(1-P13^2)*N13^(1/3)*K13^(2/3)*Q13</f>
        <v>0.14576501660210617</v>
      </c>
      <c r="Z13" s="12">
        <f>0.004919*R13*SQRT(1-P13^2)*1/3*N13^(-2/3)*K13^(2/3)*O13</f>
        <v>2.774266226073455E-2</v>
      </c>
      <c r="AA13" s="12">
        <f>0.004919*R13*SQRT(1-P13^2)*N13^(1/3)*2/3*K13^(-1/3)*M13</f>
        <v>1.0588292158185681</v>
      </c>
      <c r="AB13" s="12">
        <v>2.4657534246575339</v>
      </c>
      <c r="AC13" s="12">
        <v>28.8</v>
      </c>
      <c r="AD13" s="12" t="s">
        <v>28</v>
      </c>
    </row>
    <row r="14" spans="1:30">
      <c r="A14" s="12" t="s">
        <v>50</v>
      </c>
      <c r="B14" s="12" t="s">
        <v>49</v>
      </c>
      <c r="C14" s="12">
        <v>-0.41</v>
      </c>
      <c r="D14" s="12"/>
      <c r="E14" s="12">
        <v>-0.41</v>
      </c>
      <c r="F14" s="12">
        <v>0.03</v>
      </c>
      <c r="G14" s="12">
        <v>0.03</v>
      </c>
      <c r="H14" s="12">
        <v>2.77</v>
      </c>
      <c r="I14" s="12"/>
      <c r="J14" s="12"/>
      <c r="K14" s="12">
        <v>2.77</v>
      </c>
      <c r="L14" s="12">
        <v>0.41</v>
      </c>
      <c r="M14" s="12">
        <v>0.41</v>
      </c>
      <c r="N14" s="12">
        <v>479.1</v>
      </c>
      <c r="O14" s="12">
        <v>6.2</v>
      </c>
      <c r="P14" s="12">
        <v>0.38</v>
      </c>
      <c r="Q14" s="12">
        <v>0.06</v>
      </c>
      <c r="R14" s="12">
        <v>110.5</v>
      </c>
      <c r="S14" s="12">
        <v>7</v>
      </c>
      <c r="T14" s="12">
        <f>(N14/365)^(2/3)*K14^(1/3)</f>
        <v>1.6836382894668438</v>
      </c>
      <c r="U14" s="12">
        <f>SQRT((2/3*(N14/365)^(-1/3)*K14^(1/3)*(O14/365))^2+(1/3*(N14/365)^(2/3)*K14^(-2/3)*M14)^2)</f>
        <v>8.4327974984331949E-2</v>
      </c>
      <c r="V14" s="12">
        <f>0.004919*R14*SQRT(1-P14^2)*N14^(1/3)*K14^(2/3)</f>
        <v>7.759547420013539</v>
      </c>
      <c r="W14" s="12">
        <f>SQRT(X14^2+Y14^2+Z14^2+AA14^2)</f>
        <v>0.9336884622852889</v>
      </c>
      <c r="X14" s="12">
        <f>0.004919*SQRT(1-P14^2)*N14^(1/3)*K14^(2/3)*S14</f>
        <v>0.49155504018185303</v>
      </c>
      <c r="Y14" s="12">
        <f>0.004919*R14*P14/SQRT(1-P14^2)*N14^(1/3)*K14^(2/3)*Q14</f>
        <v>0.20677615845758376</v>
      </c>
      <c r="Z14" s="12">
        <f>0.004919*R14*SQRT(1-P14^2)*1/3*N14^(-2/3)*K14^(2/3)*O14</f>
        <v>3.3471922357255927E-2</v>
      </c>
      <c r="AA14" s="12">
        <f>0.004919*R14*SQRT(1-P14^2)*N14^(1/3)*2/3*K14^(-1/3)*M14</f>
        <v>0.76568337959219035</v>
      </c>
      <c r="AB14" s="12">
        <v>3.3123287671232871</v>
      </c>
      <c r="AC14" s="12">
        <v>26</v>
      </c>
      <c r="AD14" s="12" t="s">
        <v>28</v>
      </c>
    </row>
    <row r="15" spans="1:30">
      <c r="A15" s="12" t="s">
        <v>52</v>
      </c>
      <c r="B15" s="12" t="s">
        <v>51</v>
      </c>
      <c r="C15" s="12">
        <v>0.06</v>
      </c>
      <c r="D15" s="12">
        <v>0.02</v>
      </c>
      <c r="E15" s="12">
        <v>0.06</v>
      </c>
      <c r="F15" s="12">
        <v>0.03</v>
      </c>
      <c r="G15" s="12">
        <v>0.03</v>
      </c>
      <c r="H15" s="12">
        <v>1.05</v>
      </c>
      <c r="I15" s="12">
        <v>1.04</v>
      </c>
      <c r="J15" s="12">
        <v>1.04</v>
      </c>
      <c r="K15" s="12">
        <v>1.05</v>
      </c>
      <c r="L15" s="12">
        <v>0.09</v>
      </c>
      <c r="M15" s="12">
        <v>0.09</v>
      </c>
      <c r="N15" s="12">
        <v>1078</v>
      </c>
      <c r="O15" s="12">
        <v>2</v>
      </c>
      <c r="P15" s="12">
        <v>3.2000000000000001E-2</v>
      </c>
      <c r="Q15" s="12">
        <v>1.4E-2</v>
      </c>
      <c r="R15" s="12">
        <v>48.4</v>
      </c>
      <c r="S15" s="12">
        <v>0.85</v>
      </c>
      <c r="T15" s="12">
        <f>(N15/365)^(2/3)*K15^(1/3)</f>
        <v>2.0922505817500503</v>
      </c>
      <c r="U15" s="12">
        <f>SQRT((2/3*(N15/365)^(-1/3)*K15^(1/3)*(O15/365))^2+(1/3*(N15/365)^(2/3)*K15^(-2/3)*M15)^2)</f>
        <v>5.9834575201270397E-2</v>
      </c>
      <c r="V15" s="12">
        <f>0.004919*R15*SQRT(1-P15^2)*N15^(1/3)*K15^(2/3)</f>
        <v>2.5205703959248966</v>
      </c>
      <c r="W15" s="12">
        <f>SQRT(X15^2+Y15^2+Z15^2+AA15^2)</f>
        <v>0.15069370782742864</v>
      </c>
      <c r="X15" s="12">
        <f>0.004919*SQRT(1-P15^2)*N15^(1/3)*K15^(2/3)*S15</f>
        <v>4.4266215630912438E-2</v>
      </c>
      <c r="Y15" s="12">
        <f>0.004919*R15*P15/SQRT(1-P15^2)*N15^(1/3)*K15^(2/3)*Q15</f>
        <v>1.1303730393666651E-3</v>
      </c>
      <c r="Z15" s="12">
        <f>0.004919*R15*SQRT(1-P15^2)*1/3*N15^(-2/3)*K15^(2/3)*O15</f>
        <v>1.5587943079312908E-3</v>
      </c>
      <c r="AA15" s="12">
        <f>0.004919*R15*SQRT(1-P15^2)*N15^(1/3)*2/3*K15^(-1/3)*M15</f>
        <v>0.14403259405285121</v>
      </c>
      <c r="AB15" s="12">
        <v>18.904109589041099</v>
      </c>
      <c r="AC15" s="12">
        <v>6.5</v>
      </c>
      <c r="AD15" s="12" t="s">
        <v>33</v>
      </c>
    </row>
    <row r="16" spans="1:30">
      <c r="A16" s="12" t="s">
        <v>52</v>
      </c>
      <c r="B16" s="12" t="s">
        <v>53</v>
      </c>
      <c r="C16" s="12">
        <v>0.06</v>
      </c>
      <c r="D16" s="12">
        <v>0.02</v>
      </c>
      <c r="E16" s="12">
        <v>0.06</v>
      </c>
      <c r="F16" s="12">
        <v>0.03</v>
      </c>
      <c r="G16" s="12">
        <v>0.03</v>
      </c>
      <c r="H16" s="12">
        <v>1.05</v>
      </c>
      <c r="I16" s="12">
        <v>1.04</v>
      </c>
      <c r="J16" s="12">
        <v>1.04</v>
      </c>
      <c r="K16" s="12">
        <v>1.05</v>
      </c>
      <c r="L16" s="12">
        <v>0.09</v>
      </c>
      <c r="M16" s="12">
        <v>0.09</v>
      </c>
      <c r="N16" s="12">
        <v>2391</v>
      </c>
      <c r="O16" s="12">
        <v>93.5</v>
      </c>
      <c r="P16" s="12">
        <v>9.8000000000000004E-2</v>
      </c>
      <c r="Q16" s="12">
        <v>7.1500000000000008E-2</v>
      </c>
      <c r="R16" s="12">
        <v>8</v>
      </c>
      <c r="S16" s="12">
        <v>1</v>
      </c>
      <c r="T16" s="12">
        <f>(N16/365)^(2/3)*K16^(1/3)</f>
        <v>3.5583957002916629</v>
      </c>
      <c r="U16" s="12">
        <f>SQRT((2/3*(N16/365)^(-1/3)*K16^(1/3)*(O16/365))^2+(1/3*(N16/365)^(2/3)*K16^(-2/3)*M16)^2)</f>
        <v>0.13763084445271545</v>
      </c>
      <c r="V16" s="12">
        <f>0.004919*R16*SQRT(1-P16^2)*N16^(1/3)*K16^(2/3)</f>
        <v>0.54099174692556229</v>
      </c>
      <c r="W16" s="12">
        <f>SQRT(X16^2+Y16^2+Z16^2+AA16^2)</f>
        <v>7.4786649069491479E-2</v>
      </c>
      <c r="X16" s="12">
        <f>0.004919*SQRT(1-P16^2)*N16^(1/3)*K16^(2/3)*S16</f>
        <v>6.7623968365695286E-2</v>
      </c>
      <c r="Y16" s="12">
        <f>0.004919*R16*P16/SQRT(1-P16^2)*N16^(1/3)*K16^(2/3)*Q16</f>
        <v>3.8274883690033231E-3</v>
      </c>
      <c r="Z16" s="12">
        <f>0.004919*R16*SQRT(1-P16^2)*1/3*N16^(-2/3)*K16^(2/3)*O16</f>
        <v>7.0518232730433731E-3</v>
      </c>
      <c r="AA16" s="12">
        <f>0.004919*R16*SQRT(1-P16^2)*N16^(1/3)*2/3*K16^(-1/3)*M16</f>
        <v>3.0913814110032127E-2</v>
      </c>
      <c r="AB16" s="12">
        <v>18.904109589041099</v>
      </c>
      <c r="AC16" s="12">
        <v>6.5</v>
      </c>
      <c r="AD16" s="12" t="s">
        <v>33</v>
      </c>
    </row>
    <row r="17" spans="1:30">
      <c r="A17" s="12" t="s">
        <v>52</v>
      </c>
      <c r="B17" s="12" t="s">
        <v>54</v>
      </c>
      <c r="C17" s="12">
        <v>0.06</v>
      </c>
      <c r="D17" s="12">
        <v>0.02</v>
      </c>
      <c r="E17" s="12">
        <v>0.06</v>
      </c>
      <c r="F17" s="12">
        <v>0.03</v>
      </c>
      <c r="G17" s="12">
        <v>0.03</v>
      </c>
      <c r="H17" s="12">
        <v>1.05</v>
      </c>
      <c r="I17" s="12">
        <v>1.04</v>
      </c>
      <c r="J17" s="12">
        <v>1.04</v>
      </c>
      <c r="K17" s="12">
        <v>1.05</v>
      </c>
      <c r="L17" s="12">
        <v>0.09</v>
      </c>
      <c r="M17" s="12">
        <v>0.09</v>
      </c>
      <c r="N17" s="12">
        <v>14002</v>
      </c>
      <c r="O17" s="12">
        <v>4556.5</v>
      </c>
      <c r="P17" s="12">
        <v>0.16</v>
      </c>
      <c r="Q17" s="12">
        <v>0.125</v>
      </c>
      <c r="R17" s="12">
        <v>55.94</v>
      </c>
      <c r="S17" s="12">
        <v>0.69</v>
      </c>
      <c r="T17" s="12">
        <f>(N17/365)^(2/3)*K17^(1/3)</f>
        <v>11.560977933922565</v>
      </c>
      <c r="U17" s="12">
        <f>SQRT((2/3*(N17/365)^(-1/3)*K17^(1/3)*(O17/365))^2+(1/3*(N17/365)^(2/3)*K17^(-2/3)*M17)^2)</f>
        <v>2.5297561051137758</v>
      </c>
      <c r="V17" s="12">
        <f>0.004919*R17*SQRT(1-P17^2)*N17^(1/3)*K17^(2/3)</f>
        <v>6.7632817408892407</v>
      </c>
      <c r="W17" s="12">
        <f>SQRT(X17^2+Y17^2+Z17^2+AA17^2)</f>
        <v>0.84487029474122033</v>
      </c>
      <c r="X17" s="12">
        <f>0.004919*SQRT(1-P17^2)*N17^(1/3)*K17^(2/3)*S17</f>
        <v>8.3422674315580564E-2</v>
      </c>
      <c r="Y17" s="12">
        <f>0.004919*R17*P17/SQRT(1-P17^2)*N17^(1/3)*K17^(2/3)*Q17</f>
        <v>0.13881941175881035</v>
      </c>
      <c r="Z17" s="12">
        <f>0.004919*R17*SQRT(1-P17^2)*1/3*N17^(-2/3)*K17^(2/3)*O17</f>
        <v>0.73363074923491467</v>
      </c>
      <c r="AA17" s="12">
        <f>0.004919*R17*SQRT(1-P17^2)*N17^(1/3)*2/3*K17^(-1/3)*M17</f>
        <v>0.38647324233652802</v>
      </c>
      <c r="AB17" s="12">
        <v>18.904109589041099</v>
      </c>
      <c r="AC17" s="12">
        <v>6.5</v>
      </c>
      <c r="AD17" s="12" t="s">
        <v>33</v>
      </c>
    </row>
    <row r="18" spans="1:30" s="30" customFormat="1">
      <c r="A18" s="12" t="s">
        <v>56</v>
      </c>
      <c r="B18" s="12" t="s">
        <v>55</v>
      </c>
      <c r="C18" s="12">
        <v>0.21</v>
      </c>
      <c r="D18" s="12">
        <v>0.2</v>
      </c>
      <c r="E18" s="12">
        <v>0.21</v>
      </c>
      <c r="F18" s="12">
        <v>0.01</v>
      </c>
      <c r="G18" s="12">
        <v>0.01</v>
      </c>
      <c r="H18" s="12">
        <v>1.08</v>
      </c>
      <c r="I18" s="12">
        <v>1.06</v>
      </c>
      <c r="J18" s="12">
        <v>1.01</v>
      </c>
      <c r="K18" s="12">
        <v>1.08</v>
      </c>
      <c r="L18" s="12">
        <v>0.09</v>
      </c>
      <c r="M18" s="12">
        <v>0.09</v>
      </c>
      <c r="N18" s="12">
        <v>4.2308000000000003</v>
      </c>
      <c r="O18" s="12">
        <v>3.7290499999999998E-5</v>
      </c>
      <c r="P18" s="12">
        <v>6.8999999999999999E-3</v>
      </c>
      <c r="Q18" s="12">
        <v>6.7499999999999999E-3</v>
      </c>
      <c r="R18" s="12">
        <v>55.65</v>
      </c>
      <c r="S18" s="12">
        <v>0.53</v>
      </c>
      <c r="T18" s="12">
        <f>(N18/365)^(2/3)*K18^(1/3)</f>
        <v>5.2548582568561535E-2</v>
      </c>
      <c r="U18" s="12">
        <f>SQRT((2/3*(N18/365)^(-1/3)*K18^(1/3)*(O18/365))^2+(1/3*(N18/365)^(2/3)*K18^(-2/3)*M18)^2)</f>
        <v>1.4596828817856737E-3</v>
      </c>
      <c r="V18" s="12">
        <f>0.004919*R18*SQRT(1-P18^2)*N18^(1/3)*K18^(2/3)</f>
        <v>0.4660383487599758</v>
      </c>
      <c r="W18" s="12">
        <f>SQRT(X18^2+Y18^2+Z18^2+AA18^2)</f>
        <v>2.6268713113851365E-2</v>
      </c>
      <c r="X18" s="12">
        <f>0.004919*SQRT(1-P18^2)*N18^(1/3)*K18^(2/3)*S18</f>
        <v>4.4384604643807214E-3</v>
      </c>
      <c r="Y18" s="12">
        <f>0.004919*R18*P18/SQRT(1-P18^2)*N18^(1/3)*K18^(2/3)*Q18</f>
        <v>2.170676955279428E-5</v>
      </c>
      <c r="Z18" s="12">
        <f>0.004919*R18*SQRT(1-P18^2)*1/3*N18^(-2/3)*K18^(2/3)*O18</f>
        <v>1.3692290697136772E-6</v>
      </c>
      <c r="AA18" s="12">
        <f>0.004919*R18*SQRT(1-P18^2)*N18^(1/3)*2/3*K18^(-1/3)*M18</f>
        <v>2.5891019375554207E-2</v>
      </c>
      <c r="AB18" s="12">
        <v>0.31506849315068491</v>
      </c>
      <c r="AC18" s="12">
        <v>7</v>
      </c>
      <c r="AD18" s="12" t="s">
        <v>1525</v>
      </c>
    </row>
    <row r="19" spans="1:30" s="30" customFormat="1">
      <c r="A19" s="12" t="s">
        <v>58</v>
      </c>
      <c r="B19" s="12" t="s">
        <v>57</v>
      </c>
      <c r="C19" s="12">
        <v>0.3</v>
      </c>
      <c r="D19" s="12"/>
      <c r="E19" s="12">
        <v>0.3</v>
      </c>
      <c r="F19" s="12">
        <v>0.04</v>
      </c>
      <c r="G19" s="12">
        <v>0.04</v>
      </c>
      <c r="H19" s="12">
        <v>0.97</v>
      </c>
      <c r="I19" s="12"/>
      <c r="J19" s="12"/>
      <c r="K19" s="12">
        <v>0.97</v>
      </c>
      <c r="L19" s="12">
        <v>0.09</v>
      </c>
      <c r="M19" s="12">
        <v>0.09</v>
      </c>
      <c r="N19" s="12">
        <v>14.65314</v>
      </c>
      <c r="O19" s="12">
        <v>9.2500000000000004E-4</v>
      </c>
      <c r="P19" s="12">
        <v>2.3E-3</v>
      </c>
      <c r="Q19" s="12">
        <v>2.0500000000000002E-3</v>
      </c>
      <c r="R19" s="12">
        <v>71.47</v>
      </c>
      <c r="S19" s="12">
        <v>0.21</v>
      </c>
      <c r="T19" s="12">
        <f>(N19/365)^(2/3)*K19^(1/3)</f>
        <v>0.11605997369093274</v>
      </c>
      <c r="U19" s="12">
        <f>SQRT((2/3*(N19/365)^(-1/3)*K19^(1/3)*(O19/365))^2+(1/3*(N19/365)^(2/3)*K19^(-2/3)*M19)^2)</f>
        <v>3.5894870454914849E-3</v>
      </c>
      <c r="V19" s="12">
        <f>0.004919*R19*SQRT(1-P19^2)*N19^(1/3)*K19^(2/3)</f>
        <v>0.84299340779584653</v>
      </c>
      <c r="W19" s="12">
        <f>SQRT(X19^2+Y19^2+Z19^2+AA19^2)</f>
        <v>5.2202723073446242E-2</v>
      </c>
      <c r="X19" s="12">
        <f>0.004919*SQRT(1-P19^2)*N19^(1/3)*K19^(2/3)*S19</f>
        <v>2.4769639798114976E-3</v>
      </c>
      <c r="Y19" s="12">
        <f>0.004919*R19*P19/SQRT(1-P19^2)*N19^(1/3)*K19^(2/3)*Q19</f>
        <v>3.9747349441052709E-6</v>
      </c>
      <c r="Z19" s="12">
        <f>0.004919*R19*SQRT(1-P19^2)*1/3*N19^(-2/3)*K19^(2/3)*O19</f>
        <v>1.773838012901803E-5</v>
      </c>
      <c r="AA19" s="12">
        <f>0.004919*R19*SQRT(1-P19^2)*N19^(1/3)*2/3*K19^(-1/3)*M19</f>
        <v>5.2143922131701846E-2</v>
      </c>
      <c r="AB19" s="12">
        <v>13.15068493150685</v>
      </c>
      <c r="AC19" s="12">
        <v>7.55</v>
      </c>
      <c r="AD19" s="12" t="s">
        <v>1525</v>
      </c>
    </row>
    <row r="20" spans="1:30" s="30" customFormat="1">
      <c r="A20" s="12" t="s">
        <v>58</v>
      </c>
      <c r="B20" s="12" t="s">
        <v>59</v>
      </c>
      <c r="C20" s="12">
        <v>0.3</v>
      </c>
      <c r="D20" s="12"/>
      <c r="E20" s="12">
        <v>0.3</v>
      </c>
      <c r="F20" s="12">
        <v>0.04</v>
      </c>
      <c r="G20" s="12">
        <v>0.04</v>
      </c>
      <c r="H20" s="12">
        <v>0.97</v>
      </c>
      <c r="I20" s="12"/>
      <c r="J20" s="12"/>
      <c r="K20" s="12">
        <v>0.97</v>
      </c>
      <c r="L20" s="12">
        <v>0.09</v>
      </c>
      <c r="M20" s="12">
        <v>0.09</v>
      </c>
      <c r="N20" s="12">
        <v>44.372999999999998</v>
      </c>
      <c r="O20" s="12">
        <v>1.9E-2</v>
      </c>
      <c r="P20" s="12">
        <v>7.2000000000000008E-2</v>
      </c>
      <c r="Q20" s="12">
        <v>1.35E-2</v>
      </c>
      <c r="R20" s="12">
        <v>10.48</v>
      </c>
      <c r="S20" s="12">
        <v>0.21</v>
      </c>
      <c r="T20" s="12">
        <f>(N20/365)^(2/3)*K20^(1/3)</f>
        <v>0.24292629672374169</v>
      </c>
      <c r="U20" s="12">
        <f>SQRT((2/3*(N20/365)^(-1/3)*K20^(1/3)*(O20/365))^2+(1/3*(N20/365)^(2/3)*K20^(-2/3)*M20)^2)</f>
        <v>7.513504451618626E-3</v>
      </c>
      <c r="V20" s="12">
        <f>0.004919*R20*SQRT(1-P20^2)*N20^(1/3)*K20^(2/3)</f>
        <v>0.17837346115327821</v>
      </c>
      <c r="W20" s="12">
        <f>SQRT(X20^2+Y20^2+Z20^2+AA20^2)</f>
        <v>1.1599250699964436E-2</v>
      </c>
      <c r="X20" s="12">
        <f>0.004919*SQRT(1-P20^2)*N20^(1/3)*K20^(2/3)*S20</f>
        <v>3.5742773704378265E-3</v>
      </c>
      <c r="Y20" s="12">
        <f>0.004919*R20*P20/SQRT(1-P20^2)*N20^(1/3)*K20^(2/3)*Q20</f>
        <v>1.7428248464136726E-4</v>
      </c>
      <c r="Z20" s="12">
        <f>0.004919*R20*SQRT(1-P20^2)*1/3*N20^(-2/3)*K20^(2/3)*O20</f>
        <v>2.545914378798133E-5</v>
      </c>
      <c r="AA20" s="12">
        <f>0.004919*R20*SQRT(1-P20^2)*N20^(1/3)*2/3*K20^(-1/3)*M20</f>
        <v>1.1033409968244012E-2</v>
      </c>
      <c r="AB20" s="12">
        <v>13.15068493150685</v>
      </c>
      <c r="AC20" s="12">
        <v>7.55</v>
      </c>
      <c r="AD20" s="12" t="s">
        <v>1525</v>
      </c>
    </row>
    <row r="21" spans="1:30">
      <c r="A21" s="12" t="s">
        <v>58</v>
      </c>
      <c r="B21" s="12" t="s">
        <v>60</v>
      </c>
      <c r="C21" s="12">
        <v>0.3</v>
      </c>
      <c r="D21" s="12"/>
      <c r="E21" s="12">
        <v>0.3</v>
      </c>
      <c r="F21" s="12">
        <v>0.04</v>
      </c>
      <c r="G21" s="12">
        <v>0.04</v>
      </c>
      <c r="H21" s="12">
        <v>0.97</v>
      </c>
      <c r="I21" s="12"/>
      <c r="J21" s="12"/>
      <c r="K21" s="12">
        <v>0.97</v>
      </c>
      <c r="L21" s="12">
        <v>0.09</v>
      </c>
      <c r="M21" s="12">
        <v>0.09</v>
      </c>
      <c r="N21" s="12">
        <v>4867</v>
      </c>
      <c r="O21" s="12">
        <v>25.5</v>
      </c>
      <c r="P21" s="12">
        <v>2.69E-2</v>
      </c>
      <c r="Q21" s="12">
        <v>3.3750000000000002E-2</v>
      </c>
      <c r="R21" s="12">
        <v>45.2</v>
      </c>
      <c r="S21" s="12">
        <v>0.4</v>
      </c>
      <c r="T21" s="12">
        <f>(N21/365)^(2/3)*K21^(1/3)</f>
        <v>5.5663378955960008</v>
      </c>
      <c r="U21" s="12">
        <f>SQRT((2/3*(N21/365)^(-1/3)*K21^(1/3)*(O21/365))^2+(1/3*(N21/365)^(2/3)*K21^(-2/3)*M21)^2)</f>
        <v>0.17324920761880611</v>
      </c>
      <c r="V21" s="12">
        <f>0.004919*R21*SQRT(1-P21^2)*N21^(1/3)*K21^(2/3)</f>
        <v>3.6908495478547216</v>
      </c>
      <c r="W21" s="12">
        <f>SQRT(X21^2+Y21^2+Z21^2+AA21^2)</f>
        <v>0.23073903586721245</v>
      </c>
      <c r="X21" s="12">
        <f>0.004919*SQRT(1-P21^2)*N21^(1/3)*K21^(2/3)*S21</f>
        <v>3.2662385379245318E-2</v>
      </c>
      <c r="Y21" s="12">
        <f>0.004919*R21*P21/SQRT(1-P21^2)*N21^(1/3)*K21^(2/3)*Q21</f>
        <v>3.353256483182401E-3</v>
      </c>
      <c r="Z21" s="12">
        <f>0.004919*R21*SQRT(1-P21^2)*1/3*N21^(-2/3)*K21^(2/3)*O21</f>
        <v>6.4459053126700479E-3</v>
      </c>
      <c r="AA21" s="12">
        <f>0.004919*R21*SQRT(1-P21^2)*N21^(1/3)*2/3*K21^(-1/3)*M21</f>
        <v>0.2282999720322508</v>
      </c>
      <c r="AB21" s="12">
        <v>13.15068493150685</v>
      </c>
      <c r="AC21" s="12">
        <v>7.55</v>
      </c>
      <c r="AD21" s="12" t="s">
        <v>1525</v>
      </c>
    </row>
    <row r="22" spans="1:30" s="30" customFormat="1">
      <c r="A22" s="12" t="s">
        <v>58</v>
      </c>
      <c r="B22" s="12" t="s">
        <v>61</v>
      </c>
      <c r="C22" s="12">
        <v>0.3</v>
      </c>
      <c r="D22" s="12"/>
      <c r="E22" s="12">
        <v>0.3</v>
      </c>
      <c r="F22" s="12">
        <v>0.04</v>
      </c>
      <c r="G22" s="12">
        <v>0.04</v>
      </c>
      <c r="H22" s="12">
        <v>0.97</v>
      </c>
      <c r="I22" s="12"/>
      <c r="J22" s="12"/>
      <c r="K22" s="12">
        <v>0.97</v>
      </c>
      <c r="L22" s="12">
        <v>0.09</v>
      </c>
      <c r="M22" s="12">
        <v>0.09</v>
      </c>
      <c r="N22" s="12">
        <v>260.91000000000003</v>
      </c>
      <c r="O22" s="12">
        <v>0.36</v>
      </c>
      <c r="P22" s="12">
        <v>0.08</v>
      </c>
      <c r="Q22" s="12">
        <v>7.9500000000000001E-2</v>
      </c>
      <c r="R22" s="12">
        <v>4.8</v>
      </c>
      <c r="S22" s="12">
        <v>0.2</v>
      </c>
      <c r="T22" s="12">
        <f>(N22/365)^(2/3)*K22^(1/3)</f>
        <v>0.7913874368838526</v>
      </c>
      <c r="U22" s="12">
        <f>SQRT((2/3*(N22/365)^(-1/3)*K22^(1/3)*(O22/365))^2+(1/3*(N22/365)^(2/3)*K22^(-2/3)*M22)^2)</f>
        <v>2.4486723284248207E-2</v>
      </c>
      <c r="V22" s="12">
        <f>0.004919*R22*SQRT(1-P22^2)*N22^(1/3)*K22^(2/3)</f>
        <v>0.14736756778145924</v>
      </c>
      <c r="W22" s="12">
        <f>SQRT(X22^2+Y22^2+Z22^2+AA22^2)</f>
        <v>1.1031344883528606E-2</v>
      </c>
      <c r="X22" s="12">
        <f>0.004919*SQRT(1-P22^2)*N22^(1/3)*K22^(2/3)*S22</f>
        <v>6.1403153242274681E-3</v>
      </c>
      <c r="Y22" s="12">
        <f>0.004919*R22*P22/SQRT(1-P22^2)*N22^(1/3)*K22^(2/3)*Q22</f>
        <v>9.4329481792479941E-4</v>
      </c>
      <c r="Z22" s="12">
        <f>0.004919*R22*SQRT(1-P22^2)*1/3*N22^(-2/3)*K22^(2/3)*O22</f>
        <v>6.7778575500268738E-5</v>
      </c>
      <c r="AA22" s="12">
        <f>0.004919*R22*SQRT(1-P22^2)*N22^(1/3)*2/3*K22^(-1/3)*M22</f>
        <v>9.1155196565851065E-3</v>
      </c>
      <c r="AB22" s="12">
        <v>13.15068493150685</v>
      </c>
      <c r="AC22" s="12">
        <v>7.55</v>
      </c>
      <c r="AD22" s="12" t="s">
        <v>1525</v>
      </c>
    </row>
    <row r="23" spans="1:30" s="30" customFormat="1">
      <c r="A23" s="12" t="s">
        <v>63</v>
      </c>
      <c r="B23" s="12" t="s">
        <v>62</v>
      </c>
      <c r="C23" s="12">
        <v>-0.1</v>
      </c>
      <c r="D23" s="12"/>
      <c r="E23" s="12">
        <v>-0.1</v>
      </c>
      <c r="F23" s="12">
        <v>0.02</v>
      </c>
      <c r="G23" s="12">
        <v>0.02</v>
      </c>
      <c r="H23" s="12">
        <v>1.6</v>
      </c>
      <c r="I23" s="12"/>
      <c r="J23" s="12"/>
      <c r="K23" s="12">
        <v>1.6</v>
      </c>
      <c r="L23" s="12">
        <v>0.19</v>
      </c>
      <c r="M23" s="12">
        <v>0.19</v>
      </c>
      <c r="N23" s="12">
        <v>899</v>
      </c>
      <c r="O23" s="12">
        <v>19</v>
      </c>
      <c r="P23" s="12">
        <v>0.13400000000000001</v>
      </c>
      <c r="Q23" s="12">
        <v>5.1999999999999998E-2</v>
      </c>
      <c r="R23" s="12">
        <v>31.52</v>
      </c>
      <c r="S23" s="12">
        <v>1.2</v>
      </c>
      <c r="T23" s="12">
        <f>(N23/365)^(2/3)*K23^(1/3)</f>
        <v>2.1331327283169794</v>
      </c>
      <c r="U23" s="12">
        <f>SQRT((2/3*(N23/365)^(-1/3)*K23^(1/3)*(O23/365))^2+(1/3*(N23/365)^(2/3)*K23^(-2/3)*M23)^2)</f>
        <v>8.9626123416937861E-2</v>
      </c>
      <c r="V23" s="12">
        <f>0.004919*R23*SQRT(1-P23^2)*N23^(1/3)*K23^(2/3)</f>
        <v>2.0285936280927714</v>
      </c>
      <c r="W23" s="12">
        <f>SQRT(X23^2+Y23^2+Z23^2+AA23^2)</f>
        <v>0.17935271190941904</v>
      </c>
      <c r="X23" s="12">
        <f>0.004919*SQRT(1-P23^2)*N23^(1/3)*K23^(2/3)*S23</f>
        <v>7.7230721881704475E-2</v>
      </c>
      <c r="Y23" s="12">
        <f>0.004919*R23*P23/SQRT(1-P23^2)*N23^(1/3)*K23^(2/3)*Q23</f>
        <v>1.4393693562152437E-2</v>
      </c>
      <c r="Z23" s="12">
        <f>0.004919*R23*SQRT(1-P23^2)*1/3*N23^(-2/3)*K23^(2/3)*O23</f>
        <v>1.4291167569062917E-2</v>
      </c>
      <c r="AA23" s="12">
        <f>0.004919*R23*SQRT(1-P23^2)*N23^(1/3)*2/3*K23^(-1/3)*M23</f>
        <v>0.16059699555734439</v>
      </c>
      <c r="AB23" s="12">
        <v>1.3452054794520549</v>
      </c>
      <c r="AC23" s="12">
        <v>9.3000000000000007</v>
      </c>
      <c r="AD23" s="12" t="s">
        <v>28</v>
      </c>
    </row>
    <row r="24" spans="1:30" s="30" customFormat="1">
      <c r="A24" s="29" t="s">
        <v>65</v>
      </c>
      <c r="B24" s="29" t="s">
        <v>64</v>
      </c>
      <c r="C24" s="29">
        <v>-0.01</v>
      </c>
      <c r="D24" s="29">
        <v>7.0000000000000007E-2</v>
      </c>
      <c r="E24" s="29">
        <v>-0.01</v>
      </c>
      <c r="F24" s="29">
        <v>0.01</v>
      </c>
      <c r="G24" s="29">
        <v>0.01</v>
      </c>
      <c r="H24" s="29">
        <v>0.93</v>
      </c>
      <c r="I24" s="29">
        <v>0.98</v>
      </c>
      <c r="J24" s="29">
        <v>0.95</v>
      </c>
      <c r="K24" s="29">
        <v>0.93</v>
      </c>
      <c r="L24" s="29">
        <v>7.0000000000000007E-2</v>
      </c>
      <c r="M24" s="29">
        <v>7.0000000000000007E-2</v>
      </c>
      <c r="N24" s="29">
        <v>4.2149999999999999</v>
      </c>
      <c r="O24" s="29">
        <v>5.9999999999999995E-4</v>
      </c>
      <c r="P24" s="29">
        <v>0.12</v>
      </c>
      <c r="Q24" s="29">
        <v>0.11</v>
      </c>
      <c r="R24" s="29">
        <v>2.12</v>
      </c>
      <c r="S24" s="29">
        <v>0.23</v>
      </c>
      <c r="T24" s="29">
        <f>(N24/365)^(2/3)*K24^(1/3)</f>
        <v>4.9869015263073635E-2</v>
      </c>
      <c r="U24" s="29">
        <f>SQRT((2/3*(N24/365)^(-1/3)*K24^(1/3)*(O24/365))^2+(1/3*(N24/365)^(2/3)*K24^(-2/3)*M24)^2)</f>
        <v>1.2512028814798981E-3</v>
      </c>
      <c r="V24" s="29">
        <f>0.004919*R24*SQRT(1-P24^2)*N24^(1/3)*K24^(2/3)</f>
        <v>1.5933732539945549E-2</v>
      </c>
      <c r="W24" s="29">
        <f>SQRT(X24^2+Y24^2+Z24^2+AA24^2)</f>
        <v>1.9165258198663849E-3</v>
      </c>
      <c r="X24" s="29">
        <f>0.004919*SQRT(1-P24^2)*N24^(1/3)*K24^(2/3)*S24</f>
        <v>1.7286596623525832E-3</v>
      </c>
      <c r="Y24" s="29">
        <f>0.004919*R24*P24/SQRT(1-P24^2)*N24^(1/3)*K24^(2/3)*Q24</f>
        <v>2.1339820365998501E-4</v>
      </c>
      <c r="Z24" s="29">
        <f>0.004919*R24*SQRT(1-P24^2)*1/3*N24^(-2/3)*K24^(2/3)*O24</f>
        <v>7.560489935917225E-7</v>
      </c>
      <c r="AA24" s="29">
        <f>0.004919*R24*SQRT(1-P24^2)*N24^(1/3)*2/3*K24^(-1/3)*M24</f>
        <v>7.9954213462092355E-4</v>
      </c>
      <c r="AB24" s="29">
        <v>4.6575342465753424</v>
      </c>
      <c r="AC24" s="29">
        <v>2.17</v>
      </c>
      <c r="AD24" s="29" t="s">
        <v>1525</v>
      </c>
    </row>
    <row r="25" spans="1:30" s="30" customFormat="1">
      <c r="A25" s="29" t="s">
        <v>65</v>
      </c>
      <c r="B25" s="29" t="s">
        <v>67</v>
      </c>
      <c r="C25" s="29">
        <v>-0.01</v>
      </c>
      <c r="D25" s="29">
        <v>7.0000000000000007E-2</v>
      </c>
      <c r="E25" s="29">
        <v>-0.01</v>
      </c>
      <c r="F25" s="29">
        <v>0.01</v>
      </c>
      <c r="G25" s="29">
        <v>0.01</v>
      </c>
      <c r="H25" s="29">
        <v>0.93</v>
      </c>
      <c r="I25" s="29">
        <v>0.98</v>
      </c>
      <c r="J25" s="29">
        <v>0.95</v>
      </c>
      <c r="K25" s="29">
        <v>0.93</v>
      </c>
      <c r="L25" s="29">
        <v>7.0000000000000007E-2</v>
      </c>
      <c r="M25" s="29">
        <v>7.0000000000000007E-2</v>
      </c>
      <c r="N25" s="29">
        <v>38.021000000000001</v>
      </c>
      <c r="O25" s="29">
        <v>3.4000000000000002E-2</v>
      </c>
      <c r="P25" s="29">
        <v>0.14000000000000001</v>
      </c>
      <c r="Q25" s="29">
        <v>0.06</v>
      </c>
      <c r="R25" s="29">
        <v>2.12</v>
      </c>
      <c r="S25" s="29">
        <v>0.23</v>
      </c>
      <c r="T25" s="29">
        <f>(N25/365)^(2/3)*K25^(1/3)</f>
        <v>0.21609668099813956</v>
      </c>
      <c r="U25" s="29">
        <f>SQRT((2/3*(N25/365)^(-1/3)*K25^(1/3)*(O25/365))^2+(1/3*(N25/365)^(2/3)*K25^(-2/3)*M25)^2)</f>
        <v>5.4233108784361482E-3</v>
      </c>
      <c r="V25" s="29">
        <f>0.004919*R25*SQRT(1-P25^2)*N25^(1/3)*K25^(2/3)</f>
        <v>3.3080912370269638E-2</v>
      </c>
      <c r="W25" s="29">
        <f>SQRT(X25^2+Y25^2+Z25^2+AA25^2)</f>
        <v>3.9644205251303964E-3</v>
      </c>
      <c r="X25" s="29">
        <f>0.004919*SQRT(1-P25^2)*N25^(1/3)*K25^(2/3)*S25</f>
        <v>3.5889669080952915E-3</v>
      </c>
      <c r="Y25" s="29">
        <f>0.004919*R25*P25/SQRT(1-P25^2)*N25^(1/3)*K25^(2/3)*Q25</f>
        <v>2.8343498970855263E-4</v>
      </c>
      <c r="Z25" s="29">
        <f>0.004919*R25*SQRT(1-P25^2)*1/3*N25^(-2/3)*K25^(2/3)*O25</f>
        <v>9.8607876400688085E-6</v>
      </c>
      <c r="AA25" s="29">
        <f>0.004919*R25*SQRT(1-P25^2)*N25^(1/3)*2/3*K25^(-1/3)*M25</f>
        <v>1.6599740974328852E-3</v>
      </c>
      <c r="AB25" s="29">
        <v>4.6575342465753424</v>
      </c>
      <c r="AC25" s="29">
        <v>2.17</v>
      </c>
      <c r="AD25" s="29" t="s">
        <v>1525</v>
      </c>
    </row>
    <row r="26" spans="1:30" s="30" customFormat="1">
      <c r="A26" s="29" t="s">
        <v>65</v>
      </c>
      <c r="B26" s="29" t="s">
        <v>68</v>
      </c>
      <c r="C26" s="29">
        <v>-0.01</v>
      </c>
      <c r="D26" s="29">
        <v>7.0000000000000007E-2</v>
      </c>
      <c r="E26" s="29">
        <v>-0.01</v>
      </c>
      <c r="F26" s="29">
        <v>0.01</v>
      </c>
      <c r="G26" s="29">
        <v>0.01</v>
      </c>
      <c r="H26" s="29">
        <v>0.93</v>
      </c>
      <c r="I26" s="29">
        <v>0.98</v>
      </c>
      <c r="J26" s="29">
        <v>0.95</v>
      </c>
      <c r="K26" s="29">
        <v>0.93</v>
      </c>
      <c r="L26" s="29">
        <v>7.0000000000000007E-2</v>
      </c>
      <c r="M26" s="29">
        <v>7.0000000000000007E-2</v>
      </c>
      <c r="N26" s="29">
        <v>123.01</v>
      </c>
      <c r="O26" s="29">
        <v>0.55000000000000004</v>
      </c>
      <c r="P26" s="29">
        <v>0.35</v>
      </c>
      <c r="Q26" s="29">
        <v>0.09</v>
      </c>
      <c r="R26" s="29">
        <v>3.25</v>
      </c>
      <c r="S26" s="29">
        <v>0.39</v>
      </c>
      <c r="T26" s="29">
        <f>(N26/365)^(2/3)*K26^(1/3)</f>
        <v>0.47270770969121484</v>
      </c>
      <c r="U26" s="29">
        <f>SQRT((2/3*(N26/365)^(-1/3)*K26^(1/3)*(O26/365))^2+(1/3*(N26/365)^(2/3)*K26^(-2/3)*M26)^2)</f>
        <v>1.1943457818947694E-2</v>
      </c>
      <c r="V26" s="29">
        <f>0.004919*R26*SQRT(1-P26^2)*N26^(1/3)*K26^(2/3)</f>
        <v>7.0960911373715796E-2</v>
      </c>
      <c r="W26" s="29">
        <f>SQRT(X26^2+Y26^2+Z26^2+AA26^2)</f>
        <v>9.5754645502098956E-3</v>
      </c>
      <c r="X26" s="29">
        <f>0.004919*SQRT(1-P26^2)*N26^(1/3)*K26^(2/3)*S26</f>
        <v>8.5153093648458952E-3</v>
      </c>
      <c r="Y26" s="29">
        <f>0.004919*R26*P26/SQRT(1-P26^2)*N26^(1/3)*K26^(2/3)*Q26</f>
        <v>2.5473147672615925E-3</v>
      </c>
      <c r="Z26" s="29">
        <f>0.004919*R26*SQRT(1-P26^2)*1/3*N26^(-2/3)*K26^(2/3)*O26</f>
        <v>1.0575969773607482E-4</v>
      </c>
      <c r="AA26" s="29">
        <f>0.004919*R26*SQRT(1-P26^2)*N26^(1/3)*2/3*K26^(-1/3)*M26</f>
        <v>3.5607625778925484E-3</v>
      </c>
      <c r="AB26" s="29">
        <v>4.6575342465753424</v>
      </c>
      <c r="AC26" s="29">
        <v>2.17</v>
      </c>
      <c r="AD26" s="29" t="s">
        <v>1525</v>
      </c>
    </row>
    <row r="27" spans="1:30" s="30" customFormat="1">
      <c r="A27" s="12" t="s">
        <v>70</v>
      </c>
      <c r="B27" s="12" t="s">
        <v>69</v>
      </c>
      <c r="C27" s="12">
        <v>0.21</v>
      </c>
      <c r="D27" s="12"/>
      <c r="E27" s="12">
        <v>0.21</v>
      </c>
      <c r="F27" s="12">
        <v>0.05</v>
      </c>
      <c r="G27" s="12">
        <v>0.05</v>
      </c>
      <c r="H27" s="12">
        <v>1.63</v>
      </c>
      <c r="I27" s="12"/>
      <c r="J27" s="12"/>
      <c r="K27" s="12">
        <v>1.63</v>
      </c>
      <c r="L27" s="12">
        <v>0.31</v>
      </c>
      <c r="M27" s="12">
        <v>0.31</v>
      </c>
      <c r="N27" s="12">
        <v>796</v>
      </c>
      <c r="O27" s="12">
        <v>7.4</v>
      </c>
      <c r="P27" s="12">
        <v>0.22</v>
      </c>
      <c r="Q27" s="12">
        <v>7.0000000000000007E-2</v>
      </c>
      <c r="R27" s="12">
        <v>41.8</v>
      </c>
      <c r="S27" s="12">
        <v>2.4</v>
      </c>
      <c r="T27" s="12">
        <f>(N27/365)^(2/3)*K27^(1/3)</f>
        <v>1.9791376636856191</v>
      </c>
      <c r="U27" s="12">
        <f>SQRT((2/3*(N27/365)^(-1/3)*K27^(1/3)*(O27/365))^2+(1/3*(N27/365)^(2/3)*K27^(-2/3)*M27)^2)</f>
        <v>0.12606496015492669</v>
      </c>
      <c r="V27" s="12">
        <f>0.004919*R27*SQRT(1-P27^2)*N27^(1/3)*K27^(2/3)</f>
        <v>2.5745998910144894</v>
      </c>
      <c r="W27" s="12">
        <f>SQRT(X27^2+Y27^2+Z27^2+AA27^2)</f>
        <v>0.36084532658759727</v>
      </c>
      <c r="X27" s="12">
        <f>0.004919*SQRT(1-P27^2)*N27^(1/3)*K27^(2/3)*S27</f>
        <v>0.14782391718743482</v>
      </c>
      <c r="Y27" s="12">
        <f>0.004919*R27*P27/SQRT(1-P27^2)*N27^(1/3)*K27^(2/3)*Q27</f>
        <v>4.1665445903345047E-2</v>
      </c>
      <c r="Z27" s="12">
        <f>0.004919*R27*SQRT(1-P27^2)*1/3*N27^(-2/3)*K27^(2/3)*O27</f>
        <v>7.9782408683028647E-3</v>
      </c>
      <c r="AA27" s="12">
        <f>0.004919*R27*SQRT(1-P27^2)*N27^(1/3)*2/3*K27^(-1/3)*M27</f>
        <v>0.32643188802228701</v>
      </c>
      <c r="AB27" s="12">
        <v>2.5</v>
      </c>
      <c r="AC27" s="12">
        <v>21</v>
      </c>
      <c r="AD27" s="12" t="s">
        <v>25</v>
      </c>
    </row>
    <row r="28" spans="1:30" s="30" customFormat="1">
      <c r="A28" s="12" t="s">
        <v>72</v>
      </c>
      <c r="B28" s="12" t="s">
        <v>71</v>
      </c>
      <c r="C28" s="12">
        <v>-0.03</v>
      </c>
      <c r="D28" s="12">
        <v>0.01</v>
      </c>
      <c r="E28" s="12">
        <v>-0.03</v>
      </c>
      <c r="F28" s="12">
        <v>0.02</v>
      </c>
      <c r="G28" s="12">
        <v>0.02</v>
      </c>
      <c r="H28" s="12">
        <v>1.05</v>
      </c>
      <c r="I28" s="12">
        <v>1.1100000000000001</v>
      </c>
      <c r="J28" s="12">
        <v>1.0900000000000001</v>
      </c>
      <c r="K28" s="12">
        <v>1.05</v>
      </c>
      <c r="L28" s="12">
        <v>0.09</v>
      </c>
      <c r="M28" s="12">
        <v>0.09</v>
      </c>
      <c r="N28" s="12">
        <v>116.67</v>
      </c>
      <c r="O28" s="12">
        <v>0.01</v>
      </c>
      <c r="P28" s="12">
        <v>0.43</v>
      </c>
      <c r="Q28" s="12">
        <v>3.5000000000000001E-3</v>
      </c>
      <c r="R28" s="12">
        <v>316.3</v>
      </c>
      <c r="S28" s="12">
        <v>1.7</v>
      </c>
      <c r="T28" s="12">
        <f>(N28/365)^(2/3)*K28^(1/3)</f>
        <v>0.47516085518714479</v>
      </c>
      <c r="U28" s="12">
        <f>SQRT((2/3*(N28/365)^(-1/3)*K28^(1/3)*(O28/365))^2+(1/3*(N28/365)^(2/3)*K28^(-2/3)*M28)^2)</f>
        <v>1.3576051584388661E-2</v>
      </c>
      <c r="V28" s="12">
        <f>0.004919*R28*SQRT(1-P28^2)*N28^(1/3)*K28^(2/3)</f>
        <v>7.0907807941393877</v>
      </c>
      <c r="W28" s="12">
        <f>SQRT(X28^2+Y28^2+Z28^2+AA28^2)</f>
        <v>0.40718637724989432</v>
      </c>
      <c r="X28" s="12">
        <f>0.004919*SQRT(1-P28^2)*N28^(1/3)*K28^(2/3)*S28</f>
        <v>3.8110424755096295E-2</v>
      </c>
      <c r="Y28" s="12">
        <f>0.004919*R28*P28/SQRT(1-P28^2)*N28^(1/3)*K28^(2/3)*Q28</f>
        <v>1.3092412090761597E-2</v>
      </c>
      <c r="Z28" s="12">
        <f>0.004919*R28*SQRT(1-P28^2)*1/3*N28^(-2/3)*K28^(2/3)*O28</f>
        <v>2.0258794874830394E-4</v>
      </c>
      <c r="AA28" s="12">
        <f>0.004919*R28*SQRT(1-P28^2)*N28^(1/3)*2/3*K28^(-1/3)*M28</f>
        <v>0.40518747395082205</v>
      </c>
      <c r="AB28" s="12">
        <v>21.42936939726027</v>
      </c>
      <c r="AC28" s="12">
        <v>6.08</v>
      </c>
      <c r="AD28" s="12" t="s">
        <v>1525</v>
      </c>
    </row>
    <row r="29" spans="1:30">
      <c r="A29" s="12" t="s">
        <v>74</v>
      </c>
      <c r="B29" s="12" t="s">
        <v>73</v>
      </c>
      <c r="C29" s="12">
        <v>0.02</v>
      </c>
      <c r="D29" s="12"/>
      <c r="E29" s="12">
        <v>0.02</v>
      </c>
      <c r="F29" s="12">
        <v>0.04</v>
      </c>
      <c r="G29" s="12">
        <v>0.04</v>
      </c>
      <c r="H29" s="12">
        <v>1.96</v>
      </c>
      <c r="I29" s="12"/>
      <c r="J29" s="12"/>
      <c r="K29" s="12">
        <v>1.96</v>
      </c>
      <c r="L29" s="12">
        <v>0.26</v>
      </c>
      <c r="M29" s="12">
        <v>0.26</v>
      </c>
      <c r="N29" s="12">
        <v>691.9</v>
      </c>
      <c r="O29" s="12">
        <v>3.6</v>
      </c>
      <c r="P29" s="12">
        <v>0.11700000000000001</v>
      </c>
      <c r="Q29" s="12">
        <v>4.8000000000000001E-2</v>
      </c>
      <c r="R29" s="12">
        <v>38.299999999999997</v>
      </c>
      <c r="S29" s="12">
        <v>2</v>
      </c>
      <c r="T29" s="12">
        <f>(N29/365)^(2/3)*K29^(1/3)</f>
        <v>1.9168391365165733</v>
      </c>
      <c r="U29" s="12">
        <f>SQRT((2/3*(N29/365)^(-1/3)*K29^(1/3)*(O29/365))^2+(1/3*(N29/365)^(2/3)*K29^(-2/3)*M29)^2)</f>
        <v>8.5018585849277434E-2</v>
      </c>
      <c r="V29" s="12">
        <f>0.004919*R29*SQRT(1-P29^2)*N29^(1/3)*K29^(2/3)</f>
        <v>2.5917972574869101</v>
      </c>
      <c r="W29" s="12">
        <f>SQRT(X29^2+Y29^2+Z29^2+AA29^2)</f>
        <v>0.26662908033033256</v>
      </c>
      <c r="X29" s="12">
        <f>0.004919*SQRT(1-P29^2)*N29^(1/3)*K29^(2/3)*S29</f>
        <v>0.13534189334135302</v>
      </c>
      <c r="Y29" s="12">
        <f>0.004919*R29*P29/SQRT(1-P29^2)*N29^(1/3)*K29^(2/3)*Q29</f>
        <v>1.4757549493056943E-2</v>
      </c>
      <c r="Z29" s="12">
        <f>0.004919*R29*SQRT(1-P29^2)*1/3*N29^(-2/3)*K29^(2/3)*O29</f>
        <v>4.4950956915512244E-3</v>
      </c>
      <c r="AA29" s="12">
        <f>0.004919*R29*SQRT(1-P29^2)*N29^(1/3)*2/3*K29^(-1/3)*M29</f>
        <v>0.22920656018591729</v>
      </c>
      <c r="AB29" s="12">
        <v>9.8630136986301373</v>
      </c>
      <c r="AC29" s="12">
        <v>10.8</v>
      </c>
      <c r="AD29" s="12" t="s">
        <v>25</v>
      </c>
    </row>
    <row r="30" spans="1:30" s="30" customFormat="1">
      <c r="A30" s="12" t="s">
        <v>76</v>
      </c>
      <c r="B30" s="12" t="s">
        <v>75</v>
      </c>
      <c r="C30" s="12">
        <v>-0.03</v>
      </c>
      <c r="D30" s="12"/>
      <c r="E30" s="12">
        <v>-0.03</v>
      </c>
      <c r="F30" s="12">
        <v>0.02</v>
      </c>
      <c r="G30" s="12">
        <v>0.02</v>
      </c>
      <c r="H30" s="12">
        <v>2.39</v>
      </c>
      <c r="I30" s="12"/>
      <c r="J30" s="12"/>
      <c r="K30" s="12">
        <v>2.39</v>
      </c>
      <c r="L30" s="12">
        <v>0.17</v>
      </c>
      <c r="M30" s="12">
        <v>0.17</v>
      </c>
      <c r="N30" s="12">
        <v>93.4</v>
      </c>
      <c r="O30" s="12">
        <v>4.5</v>
      </c>
      <c r="P30" s="12">
        <v>0.06</v>
      </c>
      <c r="Q30" s="12">
        <v>0.18</v>
      </c>
      <c r="R30" s="12">
        <v>46.1</v>
      </c>
      <c r="S30" s="12">
        <v>4</v>
      </c>
      <c r="T30" s="12">
        <f>(N30/365)^(2/3)*K30^(1/3)</f>
        <v>0.53889229582859499</v>
      </c>
      <c r="U30" s="12">
        <f>SQRT((2/3*(N30/365)^(-1/3)*K30^(1/3)*(O30/365))^2+(1/3*(N30/365)^(2/3)*K30^(-2/3)*M30)^2)</f>
        <v>2.1514213588158144E-2</v>
      </c>
      <c r="V30" s="12">
        <f>0.004919*R30*SQRT(1-P30^2)*N30^(1/3)*K30^(2/3)</f>
        <v>1.8358710216361398</v>
      </c>
      <c r="W30" s="12">
        <f>SQRT(X30^2+Y30^2+Z30^2+AA30^2)</f>
        <v>0.18498359059655572</v>
      </c>
      <c r="X30" s="12">
        <f>0.004919*SQRT(1-P30^2)*N30^(1/3)*K30^(2/3)*S30</f>
        <v>0.15929466565172584</v>
      </c>
      <c r="Y30" s="12">
        <f>0.004919*R30*P30/SQRT(1-P30^2)*N30^(1/3)*K30^(2/3)*Q30</f>
        <v>1.9899043590596455E-2</v>
      </c>
      <c r="Z30" s="12">
        <f>0.004919*R30*SQRT(1-P30^2)*1/3*N30^(-2/3)*K30^(2/3)*O30</f>
        <v>2.9484009983449796E-2</v>
      </c>
      <c r="AA30" s="12">
        <f>0.004919*R30*SQRT(1-P30^2)*N30^(1/3)*2/3*K30^(-1/3)*M30</f>
        <v>8.7056645377445979E-2</v>
      </c>
      <c r="AB30" s="12">
        <v>5.1726027397260266</v>
      </c>
      <c r="AC30" s="12">
        <v>17.2</v>
      </c>
      <c r="AD30" s="12" t="s">
        <v>77</v>
      </c>
    </row>
    <row r="31" spans="1:30" s="30" customFormat="1">
      <c r="A31" s="12" t="s">
        <v>79</v>
      </c>
      <c r="B31" s="12" t="s">
        <v>78</v>
      </c>
      <c r="C31" s="12">
        <v>-7.0000000000000007E-2</v>
      </c>
      <c r="D31" s="12"/>
      <c r="E31" s="12">
        <v>-7.0000000000000007E-2</v>
      </c>
      <c r="F31" s="12">
        <v>0.04</v>
      </c>
      <c r="G31" s="12">
        <v>0.04</v>
      </c>
      <c r="H31" s="12">
        <v>2.61</v>
      </c>
      <c r="I31" s="12"/>
      <c r="J31" s="12"/>
      <c r="K31" s="12">
        <v>2.61</v>
      </c>
      <c r="L31" s="12">
        <v>0.46</v>
      </c>
      <c r="M31" s="12">
        <v>0.46</v>
      </c>
      <c r="N31" s="12">
        <v>952.7</v>
      </c>
      <c r="O31" s="12">
        <v>8.8000000000000007</v>
      </c>
      <c r="P31" s="12">
        <v>0.20599999999999999</v>
      </c>
      <c r="Q31" s="12">
        <v>2.9000000000000001E-2</v>
      </c>
      <c r="R31" s="12">
        <v>62.8</v>
      </c>
      <c r="S31" s="12">
        <v>1.5</v>
      </c>
      <c r="T31" s="12">
        <f>(N31/365)^(2/3)*K31^(1/3)</f>
        <v>2.6100913234020706</v>
      </c>
      <c r="U31" s="12">
        <f>SQRT((2/3*(N31/365)^(-1/3)*K31^(1/3)*(O31/365))^2+(1/3*(N31/365)^(2/3)*K31^(-2/3)*M31)^2)</f>
        <v>0.15417876195063149</v>
      </c>
      <c r="V31" s="12">
        <f>0.004919*R31*SQRT(1-P31^2)*N31^(1/3)*K31^(2/3)</f>
        <v>5.6385326302479681</v>
      </c>
      <c r="W31" s="12">
        <f>SQRT(X31^2+Y31^2+Z31^2+AA31^2)</f>
        <v>0.67719719771835885</v>
      </c>
      <c r="X31" s="12">
        <f>0.004919*SQRT(1-P31^2)*N31^(1/3)*K31^(2/3)*S31</f>
        <v>0.13467832715560438</v>
      </c>
      <c r="Y31" s="12">
        <f>0.004919*R31*P31/SQRT(1-P31^2)*N31^(1/3)*K31^(2/3)*Q31</f>
        <v>3.5177381285325431E-2</v>
      </c>
      <c r="Z31" s="12">
        <f>0.004919*R31*SQRT(1-P31^2)*1/3*N31^(-2/3)*K31^(2/3)*O31</f>
        <v>1.7360864611518905E-2</v>
      </c>
      <c r="AA31" s="12">
        <f>0.004919*R31*SQRT(1-P31^2)*N31^(1/3)*2/3*K31^(-1/3)*M31</f>
        <v>0.66250958107638969</v>
      </c>
      <c r="AB31" s="12">
        <v>4.493150684931507</v>
      </c>
      <c r="AC31" s="12">
        <v>9.1999999999999993</v>
      </c>
      <c r="AD31" s="12" t="s">
        <v>25</v>
      </c>
    </row>
    <row r="32" spans="1:30">
      <c r="A32" s="12" t="s">
        <v>81</v>
      </c>
      <c r="B32" s="12" t="s">
        <v>80</v>
      </c>
      <c r="C32" s="12">
        <v>0</v>
      </c>
      <c r="D32" s="12"/>
      <c r="E32" s="12">
        <v>0</v>
      </c>
      <c r="F32" s="12">
        <v>0.05</v>
      </c>
      <c r="G32" s="12">
        <v>0.05</v>
      </c>
      <c r="H32" s="12">
        <v>2.14</v>
      </c>
      <c r="I32" s="12"/>
      <c r="J32" s="12"/>
      <c r="K32" s="12">
        <v>2.14</v>
      </c>
      <c r="L32" s="12">
        <v>0.43</v>
      </c>
      <c r="M32" s="12">
        <v>0.43</v>
      </c>
      <c r="N32" s="12">
        <v>181.4</v>
      </c>
      <c r="O32" s="12">
        <v>0.1</v>
      </c>
      <c r="P32" s="12">
        <v>2.7E-2</v>
      </c>
      <c r="Q32" s="12">
        <v>2.5999999999999999E-2</v>
      </c>
      <c r="R32" s="12">
        <v>91</v>
      </c>
      <c r="S32" s="12">
        <v>2.2999999999999998</v>
      </c>
      <c r="T32" s="12">
        <f>(N32/365)^(2/3)*K32^(1/3)</f>
        <v>0.80853880815676638</v>
      </c>
      <c r="U32" s="12">
        <f>SQRT((2/3*(N32/365)^(-1/3)*K32^(1/3)*(O32/365))^2+(1/3*(N32/365)^(2/3)*K32^(-2/3)*M32)^2)</f>
        <v>5.4155283683356446E-2</v>
      </c>
      <c r="V32" s="12">
        <f>0.004919*R32*SQRT(1-P32^2)*N32^(1/3)*K32^(2/3)</f>
        <v>4.2064409818049997</v>
      </c>
      <c r="W32" s="12">
        <f>SQRT(X32^2+Y32^2+Z32^2+AA32^2)</f>
        <v>0.57342990401069194</v>
      </c>
      <c r="X32" s="12">
        <f>0.004919*SQRT(1-P32^2)*N32^(1/3)*K32^(2/3)*S32</f>
        <v>0.10631664019946704</v>
      </c>
      <c r="Y32" s="12">
        <f>0.004919*R32*P32/SQRT(1-P32^2)*N32^(1/3)*K32^(2/3)*Q32</f>
        <v>2.9550758194995252E-3</v>
      </c>
      <c r="Z32" s="12">
        <f>0.004919*R32*SQRT(1-P32^2)*1/3*N32^(-2/3)*K32^(2/3)*O32</f>
        <v>7.7295865156284439E-4</v>
      </c>
      <c r="AA32" s="12">
        <f>0.004919*R32*SQRT(1-P32^2)*N32^(1/3)*2/3*K32^(-1/3)*M32</f>
        <v>0.56347963307668225</v>
      </c>
      <c r="AB32" s="12">
        <v>11.506849315068489</v>
      </c>
      <c r="AC32" s="12">
        <v>18.899999999999999</v>
      </c>
      <c r="AD32" s="12" t="s">
        <v>25</v>
      </c>
    </row>
    <row r="33" spans="1:30" s="30" customFormat="1">
      <c r="A33" s="12" t="s">
        <v>83</v>
      </c>
      <c r="B33" s="12" t="s">
        <v>82</v>
      </c>
      <c r="C33" s="12">
        <v>-0.24</v>
      </c>
      <c r="D33" s="12"/>
      <c r="E33" s="12">
        <v>-0.24</v>
      </c>
      <c r="F33" s="12">
        <v>0.03</v>
      </c>
      <c r="G33" s="12">
        <v>0.03</v>
      </c>
      <c r="H33" s="12">
        <v>3.28</v>
      </c>
      <c r="I33" s="12"/>
      <c r="J33" s="12"/>
      <c r="K33" s="12">
        <v>3.28</v>
      </c>
      <c r="L33" s="12">
        <v>0.31</v>
      </c>
      <c r="M33" s="12">
        <v>0.31</v>
      </c>
      <c r="N33" s="12">
        <v>628.96</v>
      </c>
      <c r="O33" s="12">
        <v>0.9</v>
      </c>
      <c r="P33" s="12">
        <v>0.1</v>
      </c>
      <c r="Q33" s="12">
        <v>0.05</v>
      </c>
      <c r="R33" s="12">
        <v>142.1</v>
      </c>
      <c r="S33" s="12">
        <v>7.2</v>
      </c>
      <c r="T33" s="12">
        <f>(N33/365)^(2/3)*K33^(1/3)</f>
        <v>2.1355580897214539</v>
      </c>
      <c r="U33" s="12">
        <f>SQRT((2/3*(N33/365)^(-1/3)*K33^(1/3)*(O33/365))^2+(1/3*(N33/365)^(2/3)*K33^(-2/3)*M33)^2)</f>
        <v>6.7309597928836853E-2</v>
      </c>
      <c r="V33" s="12">
        <f>0.004919*R33*SQRT(1-P33^2)*N33^(1/3)*K33^(2/3)</f>
        <v>13.154632985053038</v>
      </c>
      <c r="W33" s="12">
        <f>SQRT(X33^2+Y33^2+Z33^2+AA33^2)</f>
        <v>1.0656926021105064</v>
      </c>
      <c r="X33" s="12">
        <f>0.004919*SQRT(1-P33^2)*N33^(1/3)*K33^(2/3)*S33</f>
        <v>0.666526090727529</v>
      </c>
      <c r="Y33" s="12">
        <f>0.004919*R33*P33/SQRT(1-P33^2)*N33^(1/3)*K33^(2/3)*Q33</f>
        <v>6.643754032855069E-2</v>
      </c>
      <c r="Z33" s="12">
        <f>0.004919*R33*SQRT(1-P33^2)*1/3*N33^(-2/3)*K33^(2/3)*O33</f>
        <v>6.2744687985180512E-3</v>
      </c>
      <c r="AA33" s="12">
        <f>0.004919*R33*SQRT(1-P33^2)*N33^(1/3)*2/3*K33^(-1/3)*M33</f>
        <v>0.82884882629399226</v>
      </c>
      <c r="AB33" s="12">
        <v>32.909589041095892</v>
      </c>
      <c r="AC33" s="12">
        <v>85.8</v>
      </c>
      <c r="AD33" s="12" t="s">
        <v>1525</v>
      </c>
    </row>
    <row r="34" spans="1:30" s="30" customFormat="1">
      <c r="A34" s="12" t="s">
        <v>86</v>
      </c>
      <c r="B34" s="12" t="s">
        <v>85</v>
      </c>
      <c r="C34" s="12">
        <v>-0.16</v>
      </c>
      <c r="D34" s="12"/>
      <c r="E34" s="12">
        <v>-0.16</v>
      </c>
      <c r="F34" s="12">
        <v>0.03</v>
      </c>
      <c r="G34" s="12">
        <v>0.03</v>
      </c>
      <c r="H34" s="12">
        <v>2.21</v>
      </c>
      <c r="I34" s="12"/>
      <c r="J34" s="12"/>
      <c r="K34" s="12">
        <v>2.21</v>
      </c>
      <c r="L34" s="12">
        <v>0.43</v>
      </c>
      <c r="M34" s="12">
        <v>0.43</v>
      </c>
      <c r="N34" s="12">
        <v>380</v>
      </c>
      <c r="O34" s="12">
        <v>0.3</v>
      </c>
      <c r="P34" s="12">
        <v>0.25</v>
      </c>
      <c r="Q34" s="12">
        <v>0.03</v>
      </c>
      <c r="R34" s="12">
        <v>41.1</v>
      </c>
      <c r="S34" s="12">
        <v>0.8</v>
      </c>
      <c r="T34" s="12">
        <f>(N34/365)^(2/3)*K34^(1/3)</f>
        <v>1.3380055432060767</v>
      </c>
      <c r="U34" s="12">
        <f>SQRT((2/3*(N34/365)^(-1/3)*K34^(1/3)*(O34/365))^2+(1/3*(N34/365)^(2/3)*K34^(-2/3)*M34)^2)</f>
        <v>8.6781497375507333E-2</v>
      </c>
      <c r="V34" s="12">
        <f>0.004919*R34*SQRT(1-P34^2)*N34^(1/3)*K34^(2/3)</f>
        <v>2.4056198422697848</v>
      </c>
      <c r="W34" s="12">
        <f>SQRT(X34^2+Y34^2+Z34^2+AA34^2)</f>
        <v>0.31612185182849079</v>
      </c>
      <c r="X34" s="12">
        <f>0.004919*SQRT(1-P34^2)*N34^(1/3)*K34^(2/3)*S34</f>
        <v>4.6824717124472698E-2</v>
      </c>
      <c r="Y34" s="12">
        <f>0.004919*R34*P34/SQRT(1-P34^2)*N34^(1/3)*K34^(2/3)*Q34</f>
        <v>1.924495873815827E-2</v>
      </c>
      <c r="Z34" s="12">
        <f>0.004919*R34*SQRT(1-P34^2)*1/3*N34^(-2/3)*K34^(2/3)*O34</f>
        <v>6.3305785322889066E-4</v>
      </c>
      <c r="AA34" s="12">
        <f>0.004919*R34*SQRT(1-P34^2)*N34^(1/3)*2/3*K34^(-1/3)*M34</f>
        <v>0.31204118617677451</v>
      </c>
      <c r="AB34" s="12">
        <v>6.3</v>
      </c>
      <c r="AC34" s="12">
        <v>17.8</v>
      </c>
      <c r="AD34" s="12" t="s">
        <v>25</v>
      </c>
    </row>
    <row r="35" spans="1:30" s="30" customFormat="1">
      <c r="A35" s="30" t="s">
        <v>88</v>
      </c>
      <c r="B35" s="30" t="s">
        <v>87</v>
      </c>
      <c r="E35" s="30">
        <v>0.16</v>
      </c>
      <c r="G35" s="30">
        <v>0.04</v>
      </c>
      <c r="K35" s="30">
        <v>0.87</v>
      </c>
      <c r="M35" s="30">
        <v>7.0000000000000007E-2</v>
      </c>
      <c r="N35" s="30">
        <v>3.2357</v>
      </c>
      <c r="O35" s="30">
        <v>8.0000000000000004E-4</v>
      </c>
      <c r="P35" s="30">
        <v>0.34</v>
      </c>
      <c r="Q35" s="30">
        <v>0.32</v>
      </c>
      <c r="R35" s="30">
        <v>0.51</v>
      </c>
      <c r="S35" s="30">
        <v>0.04</v>
      </c>
      <c r="T35" s="30">
        <f>(N35/365)^(2/3)*K35^(1/3)</f>
        <v>4.0890586571586472E-2</v>
      </c>
      <c r="U35" s="30">
        <f>SQRT((2/3*(N35/365)^(-1/3)*K35^(1/3)*(O35/365))^2+(1/3*(N35/365)^(2/3)*K35^(-2/3)*M35)^2)</f>
        <v>1.0967031090711233E-3</v>
      </c>
      <c r="V35" s="30">
        <f>0.004919*R35*SQRT(1-P35^2)*N35^(1/3)*K35^(2/3)</f>
        <v>3.1800963888080885E-3</v>
      </c>
      <c r="W35" s="30">
        <f>SQRT(X35^2+Y35^2+Z35^2+AA35^2)</f>
        <v>4.9432805663924618E-4</v>
      </c>
      <c r="X35" s="30">
        <f>0.004919*SQRT(1-P35^2)*N35^(1/3)*K35^(2/3)*S35</f>
        <v>2.494193246123991E-4</v>
      </c>
      <c r="Y35" s="30">
        <f>0.004919*R35*P35/SQRT(1-P35^2)*N35^(1/3)*K35^(2/3)*Q35</f>
        <v>3.9121945624414305E-4</v>
      </c>
      <c r="Z35" s="30">
        <f>0.004919*R35*SQRT(1-P35^2)*1/3*N35^(-2/3)*K35^(2/3)*O35</f>
        <v>2.6208415603490963E-7</v>
      </c>
      <c r="AA35" s="30">
        <f>0.004919*R35*SQRT(1-P35^2)*N35^(1/3)*2/3*K35^(-1/3)*M35</f>
        <v>1.705798829245718E-4</v>
      </c>
      <c r="AB35" s="30">
        <v>3.2876712328767121</v>
      </c>
      <c r="AC35" s="30">
        <v>1.2</v>
      </c>
      <c r="AD35" s="30" t="s">
        <v>89</v>
      </c>
    </row>
    <row r="36" spans="1:30" s="7" customFormat="1">
      <c r="A36" s="7" t="s">
        <v>91</v>
      </c>
      <c r="B36" s="7" t="s">
        <v>90</v>
      </c>
      <c r="G36" s="7">
        <v>4.1492940386763918E-2</v>
      </c>
      <c r="M36" s="7">
        <v>3.6275189713696337E-2</v>
      </c>
      <c r="N36" s="7">
        <v>24.84</v>
      </c>
      <c r="O36" s="7">
        <v>0.03</v>
      </c>
      <c r="P36" s="7">
        <v>0.35</v>
      </c>
      <c r="Q36" s="7">
        <v>0.06</v>
      </c>
      <c r="R36" s="7">
        <v>1529</v>
      </c>
      <c r="S36" s="7">
        <v>160</v>
      </c>
      <c r="T36" s="7">
        <f>(N36/365)^(2/3)*K36^(1/3)</f>
        <v>0</v>
      </c>
      <c r="U36" s="7" t="e">
        <f>SQRT((2/3*(N36/365)^(-1/3)*K36^(1/3)*(O36/365))^2+(1/3*(N36/365)^(2/3)*K36^(-2/3)*M36)^2)</f>
        <v>#DIV/0!</v>
      </c>
      <c r="V36" s="7">
        <f>0.004919*R36*SQRT(1-P36^2)*N36^(1/3)*K36^(2/3)</f>
        <v>0</v>
      </c>
      <c r="W36" s="7" t="e">
        <f>SQRT(X36^2+Y36^2+Z36^2+AA36^2)</f>
        <v>#DIV/0!</v>
      </c>
      <c r="X36" s="7">
        <f>0.004919*SQRT(1-P36^2)*N36^(1/3)*K36^(2/3)*S36</f>
        <v>0</v>
      </c>
      <c r="Y36" s="7">
        <f>0.004919*R36*P36/SQRT(1-P36^2)*N36^(1/3)*K36^(2/3)*Q36</f>
        <v>0</v>
      </c>
      <c r="Z36" s="7">
        <f>0.004919*R36*SQRT(1-P36^2)*1/3*N36^(-2/3)*K36^(2/3)*O36</f>
        <v>0</v>
      </c>
      <c r="AA36" s="7" t="e">
        <f>0.004919*R36*SQRT(1-P36^2)*N36^(1/3)*2/3*K36^(-1/3)*M36</f>
        <v>#DIV/0!</v>
      </c>
      <c r="AB36" s="7">
        <v>4.0271717808219174</v>
      </c>
      <c r="AC36" s="7">
        <v>0.28000000000000003</v>
      </c>
      <c r="AD36" s="7" t="s">
        <v>92</v>
      </c>
    </row>
    <row r="37" spans="1:30">
      <c r="A37" s="29" t="s">
        <v>94</v>
      </c>
      <c r="B37" s="29" t="s">
        <v>93</v>
      </c>
      <c r="C37" s="29">
        <v>-0.34</v>
      </c>
      <c r="D37" s="29"/>
      <c r="E37" s="29">
        <v>-0.34</v>
      </c>
      <c r="F37" s="29">
        <v>0.08</v>
      </c>
      <c r="G37" s="29">
        <v>0.08</v>
      </c>
      <c r="H37" s="29">
        <v>0.75</v>
      </c>
      <c r="I37" s="29"/>
      <c r="J37" s="29"/>
      <c r="K37" s="29">
        <v>0.75</v>
      </c>
      <c r="L37" s="29">
        <v>0.14000000000000001</v>
      </c>
      <c r="M37" s="29">
        <v>0.14000000000000001</v>
      </c>
      <c r="N37" s="29">
        <v>3.8731</v>
      </c>
      <c r="O37" s="29">
        <v>8.0000000000000004E-4</v>
      </c>
      <c r="P37" s="29">
        <v>0.03</v>
      </c>
      <c r="Q37" s="29">
        <v>0.1</v>
      </c>
      <c r="R37" s="29">
        <v>4.0599999999999996</v>
      </c>
      <c r="S37" s="29">
        <v>1.1850000000000001</v>
      </c>
      <c r="T37" s="29">
        <f>(N37/365)^(2/3)*K37^(1/3)</f>
        <v>4.387303227854418E-2</v>
      </c>
      <c r="U37" s="29">
        <f>SQRT((2/3*(N37/365)^(-1/3)*K37^(1/3)*(O37/365))^2+(1/3*(N37/365)^(2/3)*K37^(-2/3)*M37)^2)</f>
        <v>2.7298842490018523E-3</v>
      </c>
      <c r="V37" s="29">
        <f>0.004919*R37*SQRT(1-P37^2)*N37^(1/3)*K37^(2/3)</f>
        <v>2.587822083351362E-2</v>
      </c>
      <c r="W37" s="29">
        <f>SQRT(X37^2+Y37^2+Z37^2+AA37^2)</f>
        <v>8.2113784125570997E-3</v>
      </c>
      <c r="X37" s="29">
        <f>0.004919*SQRT(1-P37^2)*N37^(1/3)*K37^(2/3)*S37</f>
        <v>7.5531260314565616E-3</v>
      </c>
      <c r="Y37" s="29">
        <f>0.004919*R37*P37/SQRT(1-P37^2)*N37^(1/3)*K37^(2/3)*Q37</f>
        <v>7.7704596637514635E-5</v>
      </c>
      <c r="Z37" s="29">
        <f>0.004919*R37*SQRT(1-P37^2)*1/3*N37^(-2/3)*K37^(2/3)*O37</f>
        <v>1.7817404376176618E-6</v>
      </c>
      <c r="AA37" s="29">
        <f>0.004919*R37*SQRT(1-P37^2)*N37^(1/3)*2/3*K37^(-1/3)*M37</f>
        <v>3.2204008148372506E-3</v>
      </c>
      <c r="AB37" s="29">
        <v>8.0958904109589049</v>
      </c>
      <c r="AC37" s="29">
        <v>2.7</v>
      </c>
      <c r="AD37" s="29" t="s">
        <v>1525</v>
      </c>
    </row>
    <row r="38" spans="1:30" s="30" customFormat="1">
      <c r="A38" s="12" t="s">
        <v>94</v>
      </c>
      <c r="B38" s="12" t="s">
        <v>96</v>
      </c>
      <c r="C38" s="12">
        <v>-0.34</v>
      </c>
      <c r="D38" s="12"/>
      <c r="E38" s="12">
        <v>-0.34</v>
      </c>
      <c r="F38" s="12">
        <v>0.08</v>
      </c>
      <c r="G38" s="12">
        <v>0.08</v>
      </c>
      <c r="H38" s="12">
        <v>0.75</v>
      </c>
      <c r="I38" s="12"/>
      <c r="J38" s="12"/>
      <c r="K38" s="12">
        <v>0.75</v>
      </c>
      <c r="L38" s="12">
        <v>0.14000000000000001</v>
      </c>
      <c r="M38" s="12">
        <v>0.14000000000000001</v>
      </c>
      <c r="N38" s="12">
        <v>125.4</v>
      </c>
      <c r="O38" s="12">
        <v>0.6</v>
      </c>
      <c r="P38" s="12">
        <v>0.16</v>
      </c>
      <c r="Q38" s="12">
        <v>0.16</v>
      </c>
      <c r="R38" s="12">
        <v>8.36</v>
      </c>
      <c r="S38" s="12">
        <v>1.915</v>
      </c>
      <c r="T38" s="12">
        <f>(N38/365)^(2/3)*K38^(1/3)</f>
        <v>0.44568040060553221</v>
      </c>
      <c r="U38" s="12">
        <f>SQRT((2/3*(N38/365)^(-1/3)*K38^(1/3)*(O38/365))^2+(1/3*(N38/365)^(2/3)*K38^(-2/3)*M38)^2)</f>
        <v>2.7767640560609805E-2</v>
      </c>
      <c r="V38" s="12">
        <f>0.004919*R38*SQRT(1-P38^2)*N38^(1/3)*K38^(2/3)</f>
        <v>0.16772266666170477</v>
      </c>
      <c r="W38" s="12">
        <f>SQRT(X38^2+Y38^2+Z38^2+AA38^2)</f>
        <v>4.3945545800190007E-2</v>
      </c>
      <c r="X38" s="12">
        <f>0.004919*SQRT(1-P38^2)*N38^(1/3)*K38^(2/3)*S38</f>
        <v>3.8419725676694341E-2</v>
      </c>
      <c r="Y38" s="12">
        <f>0.004919*R38*P38/SQRT(1-P38^2)*N38^(1/3)*K38^(2/3)*Q38</f>
        <v>4.4065068416868245E-3</v>
      </c>
      <c r="Z38" s="12">
        <f>0.004919*R38*SQRT(1-P38^2)*1/3*N38^(-2/3)*K38^(2/3)*O38</f>
        <v>2.6750026580814155E-4</v>
      </c>
      <c r="AA38" s="12">
        <f>0.004919*R38*SQRT(1-P38^2)*N38^(1/3)*2/3*K38^(-1/3)*M38</f>
        <v>2.0872154073456595E-2</v>
      </c>
      <c r="AB38" s="12">
        <v>8.0958904109589049</v>
      </c>
      <c r="AC38" s="12">
        <v>2.7</v>
      </c>
      <c r="AD38" s="12" t="s">
        <v>1525</v>
      </c>
    </row>
    <row r="39" spans="1:30">
      <c r="A39" s="12" t="s">
        <v>94</v>
      </c>
      <c r="B39" s="12" t="s">
        <v>97</v>
      </c>
      <c r="C39" s="12">
        <v>-0.34</v>
      </c>
      <c r="D39" s="12"/>
      <c r="E39" s="12">
        <v>-0.34</v>
      </c>
      <c r="F39" s="12">
        <v>0.08</v>
      </c>
      <c r="G39" s="12">
        <v>0.08</v>
      </c>
      <c r="H39" s="12">
        <v>0.75</v>
      </c>
      <c r="I39" s="12"/>
      <c r="J39" s="12"/>
      <c r="K39" s="12">
        <v>0.75</v>
      </c>
      <c r="L39" s="12">
        <v>0.14000000000000001</v>
      </c>
      <c r="M39" s="12">
        <v>0.14000000000000001</v>
      </c>
      <c r="N39" s="12">
        <v>496</v>
      </c>
      <c r="O39" s="12">
        <v>25.5</v>
      </c>
      <c r="P39" s="12">
        <v>0.03</v>
      </c>
      <c r="Q39" s="12">
        <v>0.125</v>
      </c>
      <c r="R39" s="12">
        <v>3.17</v>
      </c>
      <c r="S39" s="12">
        <v>1.7150000000000001</v>
      </c>
      <c r="T39" s="12">
        <f>(N39/365)^(2/3)*K39^(1/3)</f>
        <v>1.114669956487595</v>
      </c>
      <c r="U39" s="12">
        <f>SQRT((2/3*(N39/365)^(-1/3)*K39^(1/3)*(O39/365))^2+(1/3*(N39/365)^(2/3)*K39^(-2/3)*M39)^2)</f>
        <v>7.9183358210884222E-2</v>
      </c>
      <c r="V39" s="12">
        <f>0.004919*R39*SQRT(1-P39^2)*N39^(1/3)*K39^(2/3)</f>
        <v>0.10184552830755667</v>
      </c>
      <c r="W39" s="12">
        <f>SQRT(X39^2+Y39^2+Z39^2+AA39^2)</f>
        <v>5.656649791698979E-2</v>
      </c>
      <c r="X39" s="12">
        <f>0.004919*SQRT(1-P39^2)*N39^(1/3)*K39^(2/3)*S39</f>
        <v>5.5099394652195495E-2</v>
      </c>
      <c r="Y39" s="12">
        <f>0.004919*R39*P39/SQRT(1-P39^2)*N39^(1/3)*K39^(2/3)*Q39</f>
        <v>3.822647694458388E-4</v>
      </c>
      <c r="Z39" s="12">
        <f>0.004919*R39*SQRT(1-P39^2)*1/3*N39^(-2/3)*K39^(2/3)*O39</f>
        <v>1.7453366746254663E-3</v>
      </c>
      <c r="AA39" s="12">
        <f>0.004919*R39*SQRT(1-P39^2)*N39^(1/3)*2/3*K39^(-1/3)*M39</f>
        <v>1.2674110189384831E-2</v>
      </c>
      <c r="AB39" s="12">
        <v>8.0958904109589049</v>
      </c>
      <c r="AC39" s="12">
        <v>2.7</v>
      </c>
      <c r="AD39" s="12" t="s">
        <v>1525</v>
      </c>
    </row>
    <row r="40" spans="1:30">
      <c r="A40" s="29" t="s">
        <v>99</v>
      </c>
      <c r="B40" s="29" t="s">
        <v>98</v>
      </c>
      <c r="C40" s="29">
        <v>0</v>
      </c>
      <c r="D40" s="29"/>
      <c r="E40" s="29">
        <v>0</v>
      </c>
      <c r="F40" s="29">
        <v>0.08</v>
      </c>
      <c r="G40" s="29">
        <v>0.08</v>
      </c>
      <c r="H40" s="29">
        <v>0.75</v>
      </c>
      <c r="I40" s="29"/>
      <c r="J40" s="29"/>
      <c r="K40" s="29">
        <v>0.75</v>
      </c>
      <c r="L40" s="29">
        <v>7.0000000000000007E-2</v>
      </c>
      <c r="M40" s="29">
        <v>7.0000000000000007E-2</v>
      </c>
      <c r="N40" s="29">
        <v>5.6</v>
      </c>
      <c r="O40" s="29">
        <v>0.02</v>
      </c>
      <c r="P40" s="29">
        <v>0.15</v>
      </c>
      <c r="Q40" s="29">
        <v>0.15</v>
      </c>
      <c r="R40" s="29">
        <v>6.5</v>
      </c>
      <c r="S40" s="29">
        <v>0.1</v>
      </c>
      <c r="T40" s="29">
        <f>(N40/365)^(2/3)*K40^(1/3)</f>
        <v>5.6098407067340109E-2</v>
      </c>
      <c r="U40" s="29">
        <f>SQRT((2/3*(N40/365)^(-1/3)*K40^(1/3)*(O40/365))^2+(1/3*(N40/365)^(2/3)*K40^(-2/3)*M40)^2)</f>
        <v>1.7503873200313698E-3</v>
      </c>
      <c r="V40" s="29">
        <f>0.004919*R40*SQRT(1-P40^2)*N40^(1/3)*K40^(2/3)</f>
        <v>4.6339578605809742E-2</v>
      </c>
      <c r="W40" s="29">
        <f>SQRT(X40^2+Y40^2+Z40^2+AA40^2)</f>
        <v>3.1563793011855257E-3</v>
      </c>
      <c r="X40" s="29">
        <f>0.004919*SQRT(1-P40^2)*N40^(1/3)*K40^(2/3)*S40</f>
        <v>7.1291659393553451E-4</v>
      </c>
      <c r="Y40" s="29">
        <f>0.004919*R40*P40/SQRT(1-P40^2)*N40^(1/3)*K40^(2/3)*Q40</f>
        <v>1.0666399167577685E-3</v>
      </c>
      <c r="Z40" s="29">
        <f>0.004919*R40*SQRT(1-P40^2)*1/3*N40^(-2/3)*K40^(2/3)*O40</f>
        <v>5.5166165006916381E-5</v>
      </c>
      <c r="AA40" s="29">
        <f>0.004919*R40*SQRT(1-P40^2)*N40^(1/3)*2/3*K40^(-1/3)*M40</f>
        <v>2.8833515576948284E-3</v>
      </c>
      <c r="AB40" s="29">
        <v>5.0684931506849313</v>
      </c>
      <c r="AC40" s="29">
        <v>4.3</v>
      </c>
      <c r="AD40" s="29" t="s">
        <v>100</v>
      </c>
    </row>
    <row r="41" spans="1:30">
      <c r="A41" s="12" t="s">
        <v>99</v>
      </c>
      <c r="B41" s="12" t="s">
        <v>101</v>
      </c>
      <c r="C41" s="12">
        <v>0</v>
      </c>
      <c r="D41" s="12"/>
      <c r="E41" s="12">
        <v>0</v>
      </c>
      <c r="F41" s="12">
        <v>0.08</v>
      </c>
      <c r="G41" s="12">
        <v>0.08</v>
      </c>
      <c r="H41" s="12">
        <v>0.75</v>
      </c>
      <c r="I41" s="12"/>
      <c r="J41" s="12"/>
      <c r="K41" s="12">
        <v>0.75</v>
      </c>
      <c r="L41" s="12">
        <v>7.0000000000000007E-2</v>
      </c>
      <c r="M41" s="12">
        <v>7.0000000000000007E-2</v>
      </c>
      <c r="N41" s="12">
        <v>237.6</v>
      </c>
      <c r="O41" s="12">
        <v>1.5</v>
      </c>
      <c r="P41" s="12">
        <v>0.19</v>
      </c>
      <c r="Q41" s="12">
        <v>0.09</v>
      </c>
      <c r="R41" s="12">
        <v>13.4</v>
      </c>
      <c r="S41" s="12">
        <v>1</v>
      </c>
      <c r="T41" s="12">
        <f>(N41/365)^(2/3)*K41^(1/3)</f>
        <v>0.68242689704724024</v>
      </c>
      <c r="U41" s="12">
        <f>SQRT((2/3*(N41/365)^(-1/3)*K41^(1/3)*(O41/365))^2+(1/3*(N41/365)^(2/3)*K41^(-2/3)*M41)^2)</f>
        <v>2.1424453570304706E-2</v>
      </c>
      <c r="V41" s="12">
        <f>0.004919*R41*SQRT(1-P41^2)*N41^(1/3)*K41^(2/3)</f>
        <v>0.33086736448186932</v>
      </c>
      <c r="W41" s="12">
        <f>SQRT(X41^2+Y41^2+Z41^2+AA41^2)</f>
        <v>3.2687159186786087E-2</v>
      </c>
      <c r="X41" s="12">
        <f>0.004919*SQRT(1-P41^2)*N41^(1/3)*K41^(2/3)*S41</f>
        <v>2.4691594364318604E-2</v>
      </c>
      <c r="Y41" s="12">
        <f>0.004919*R41*P41/SQRT(1-P41^2)*N41^(1/3)*K41^(2/3)*Q41</f>
        <v>5.8697291551405399E-3</v>
      </c>
      <c r="Z41" s="12">
        <f>0.004919*R41*SQRT(1-P41^2)*1/3*N41^(-2/3)*K41^(2/3)*O41</f>
        <v>6.9626970640124025E-4</v>
      </c>
      <c r="AA41" s="12">
        <f>0.004919*R41*SQRT(1-P41^2)*N41^(1/3)*2/3*K41^(-1/3)*M41</f>
        <v>2.0587302678871874E-2</v>
      </c>
      <c r="AB41" s="12">
        <v>5.0684931506849313</v>
      </c>
      <c r="AC41" s="12">
        <v>4.3</v>
      </c>
      <c r="AD41" s="12" t="s">
        <v>100</v>
      </c>
    </row>
    <row r="42" spans="1:30">
      <c r="A42" s="12" t="s">
        <v>103</v>
      </c>
      <c r="B42" s="12" t="s">
        <v>102</v>
      </c>
      <c r="C42" s="12">
        <v>0.3</v>
      </c>
      <c r="D42" s="12"/>
      <c r="E42" s="12">
        <v>0.3</v>
      </c>
      <c r="F42" s="12">
        <v>0.04</v>
      </c>
      <c r="G42" s="12">
        <v>0.04</v>
      </c>
      <c r="H42" s="12">
        <v>0.95</v>
      </c>
      <c r="I42" s="12"/>
      <c r="J42" s="12"/>
      <c r="K42" s="12">
        <v>0.95</v>
      </c>
      <c r="L42" s="12">
        <v>0.08</v>
      </c>
      <c r="M42" s="12">
        <v>0.08</v>
      </c>
      <c r="N42" s="12">
        <v>3.4877699999999998</v>
      </c>
      <c r="O42" s="12">
        <v>1.1E-4</v>
      </c>
      <c r="P42" s="12">
        <v>1.9E-2</v>
      </c>
      <c r="Q42" s="12">
        <v>2.1000000000000001E-2</v>
      </c>
      <c r="R42" s="12">
        <v>60.9</v>
      </c>
      <c r="S42" s="12">
        <v>1.4</v>
      </c>
      <c r="T42" s="12">
        <f>(N42/365)^(2/3)*K42^(1/3)</f>
        <v>4.4266771686247174E-2</v>
      </c>
      <c r="U42" s="12">
        <f>SQRT((2/3*(N42/365)^(-1/3)*K42^(1/3)*(O42/365))^2+(1/3*(N42/365)^(2/3)*K42^(-2/3)*M42)^2)</f>
        <v>1.2425763959191761E-3</v>
      </c>
      <c r="V42" s="12">
        <f>0.004919*R42*SQRT(1-P42^2)*N42^(1/3)*K42^(2/3)</f>
        <v>0.43894899633271467</v>
      </c>
      <c r="W42" s="12">
        <f>SQRT(X42^2+Y42^2+Z42^2+AA42^2)</f>
        <v>2.6629302471755351E-2</v>
      </c>
      <c r="X42" s="12">
        <f>0.004919*SQRT(1-P42^2)*N42^(1/3)*K42^(2/3)*S42</f>
        <v>1.0090781524889991E-2</v>
      </c>
      <c r="Y42" s="12">
        <f>0.004919*R42*P42/SQRT(1-P42^2)*N42^(1/3)*K42^(2/3)*Q42</f>
        <v>1.7520389814398312E-4</v>
      </c>
      <c r="Z42" s="12">
        <f>0.004919*R42*SQRT(1-P42^2)*1/3*N42^(-2/3)*K42^(2/3)*O42</f>
        <v>4.6146381591101294E-6</v>
      </c>
      <c r="AA42" s="12">
        <f>0.004919*R42*SQRT(1-P42^2)*N42^(1/3)*2/3*K42^(-1/3)*M42</f>
        <v>2.46427506713103E-2</v>
      </c>
      <c r="AB42" s="12">
        <v>6.5605205479452051E-3</v>
      </c>
      <c r="AC42" s="12">
        <v>5.7</v>
      </c>
      <c r="AD42" s="12" t="s">
        <v>1525</v>
      </c>
    </row>
    <row r="43" spans="1:30">
      <c r="A43" s="12" t="s">
        <v>105</v>
      </c>
      <c r="B43" s="12" t="s">
        <v>104</v>
      </c>
      <c r="C43" s="12">
        <v>-0.48</v>
      </c>
      <c r="D43" s="12"/>
      <c r="E43" s="12">
        <v>-0.48</v>
      </c>
      <c r="F43" s="12">
        <v>0.05</v>
      </c>
      <c r="G43" s="12">
        <v>0.05</v>
      </c>
      <c r="H43" s="12">
        <v>0.71</v>
      </c>
      <c r="I43" s="12"/>
      <c r="J43" s="12"/>
      <c r="K43" s="12">
        <v>0.71</v>
      </c>
      <c r="L43" s="12">
        <v>7.0000000000000007E-2</v>
      </c>
      <c r="M43" s="12">
        <v>7.0000000000000007E-2</v>
      </c>
      <c r="N43" s="12">
        <v>1667</v>
      </c>
      <c r="O43" s="12">
        <v>32</v>
      </c>
      <c r="P43" s="12">
        <v>0.05</v>
      </c>
      <c r="Q43" s="12">
        <v>0.05</v>
      </c>
      <c r="R43" s="12">
        <v>13.4</v>
      </c>
      <c r="S43" s="12">
        <v>1</v>
      </c>
      <c r="T43" s="12">
        <f>(N43/365)^(2/3)*K43^(1/3)</f>
        <v>2.4557337173438314</v>
      </c>
      <c r="U43" s="12">
        <f>SQRT((2/3*(N43/365)^(-1/3)*K43^(1/3)*(O43/365))^2+(1/3*(N43/365)^(2/3)*K43^(-2/3)*M43)^2)</f>
        <v>8.6607956140710915E-2</v>
      </c>
      <c r="V43" s="12">
        <f>0.004919*R43*SQRT(1-P43^2)*N43^(1/3)*K43^(2/3)</f>
        <v>0.62123441336596996</v>
      </c>
      <c r="W43" s="12">
        <f>SQRT(X43^2+Y43^2+Z43^2+AA43^2)</f>
        <v>6.1925961803011971E-2</v>
      </c>
      <c r="X43" s="12">
        <f>0.004919*SQRT(1-P43^2)*N43^(1/3)*K43^(2/3)*S43</f>
        <v>4.6360777116863428E-2</v>
      </c>
      <c r="Y43" s="12">
        <f>0.004919*R43*P43/SQRT(1-P43^2)*N43^(1/3)*K43^(2/3)*Q43</f>
        <v>1.5569784796139598E-3</v>
      </c>
      <c r="Z43" s="12">
        <f>0.004919*R43*SQRT(1-P43^2)*1/3*N43^(-2/3)*K43^(2/3)*O43</f>
        <v>3.9751052244973118E-3</v>
      </c>
      <c r="AA43" s="12">
        <f>0.004919*R43*SQRT(1-P43^2)*N43^(1/3)*2/3*K43^(-1/3)*M43</f>
        <v>4.0832308859735128E-2</v>
      </c>
      <c r="AB43" s="12">
        <v>8.9616438356164387</v>
      </c>
      <c r="AC43" s="12">
        <v>1.9</v>
      </c>
      <c r="AD43" s="12" t="s">
        <v>106</v>
      </c>
    </row>
    <row r="44" spans="1:30">
      <c r="A44" s="12" t="s">
        <v>108</v>
      </c>
      <c r="B44" s="12" t="s">
        <v>107</v>
      </c>
      <c r="C44" s="12">
        <v>0.01</v>
      </c>
      <c r="D44" s="12"/>
      <c r="E44" s="12">
        <v>0.01</v>
      </c>
      <c r="F44" s="12">
        <v>0.08</v>
      </c>
      <c r="G44" s="12">
        <v>0.08</v>
      </c>
      <c r="H44" s="12">
        <v>0.77</v>
      </c>
      <c r="I44" s="12"/>
      <c r="J44" s="12"/>
      <c r="K44" s="12">
        <v>0.77</v>
      </c>
      <c r="L44" s="12">
        <v>7.0000000000000007E-2</v>
      </c>
      <c r="M44" s="12">
        <v>7.0000000000000007E-2</v>
      </c>
      <c r="N44" s="12">
        <v>655.6</v>
      </c>
      <c r="O44" s="12">
        <v>0.6</v>
      </c>
      <c r="P44" s="12">
        <v>0.54</v>
      </c>
      <c r="Q44" s="12">
        <v>5.0000000000000001E-3</v>
      </c>
      <c r="R44" s="12">
        <v>173.3</v>
      </c>
      <c r="S44" s="12">
        <v>1.7</v>
      </c>
      <c r="T44" s="12">
        <f>(N44/365)^(2/3)*K44^(1/3)</f>
        <v>1.3543397607561416</v>
      </c>
      <c r="U44" s="12">
        <f>SQRT((2/3*(N44/365)^(-1/3)*K44^(1/3)*(O44/365))^2+(1/3*(N44/365)^(2/3)*K44^(-2/3)*M44)^2)</f>
        <v>4.104891663347781E-2</v>
      </c>
      <c r="V44" s="12">
        <f>0.004919*R44*SQRT(1-P44^2)*N44^(1/3)*K44^(2/3)</f>
        <v>5.2362631007844005</v>
      </c>
      <c r="W44" s="12">
        <f>SQRT(X44^2+Y44^2+Z44^2+AA44^2)</f>
        <v>0.32210221584832371</v>
      </c>
      <c r="X44" s="12">
        <f>0.004919*SQRT(1-P44^2)*N44^(1/3)*K44^(2/3)*S44</f>
        <v>5.1365535322178184E-2</v>
      </c>
      <c r="Y44" s="12">
        <f>0.004919*R44*P44/SQRT(1-P44^2)*N44^(1/3)*K44^(2/3)*Q44</f>
        <v>1.9957524523034838E-2</v>
      </c>
      <c r="Z44" s="12">
        <f>0.004919*R44*SQRT(1-P44^2)*1/3*N44^(-2/3)*K44^(2/3)*O44</f>
        <v>1.5973956988359988E-3</v>
      </c>
      <c r="AA44" s="12">
        <f>0.004919*R44*SQRT(1-P44^2)*N44^(1/3)*2/3*K44^(-1/3)*M44</f>
        <v>0.31734927883541819</v>
      </c>
      <c r="AB44" s="12">
        <v>4.8219178082191778</v>
      </c>
      <c r="AC44" s="12">
        <v>4.0999999999999996</v>
      </c>
      <c r="AD44" s="12" t="s">
        <v>109</v>
      </c>
    </row>
    <row r="45" spans="1:30">
      <c r="A45" s="12" t="s">
        <v>111</v>
      </c>
      <c r="B45" s="12" t="s">
        <v>110</v>
      </c>
      <c r="C45" s="12">
        <v>-0.71</v>
      </c>
      <c r="D45" s="12"/>
      <c r="E45" s="12">
        <v>-0.71</v>
      </c>
      <c r="F45" s="12">
        <v>0.09</v>
      </c>
      <c r="G45" s="12">
        <v>0.09</v>
      </c>
      <c r="H45" s="12">
        <v>2.61</v>
      </c>
      <c r="I45" s="12"/>
      <c r="J45" s="12"/>
      <c r="K45" s="12">
        <v>2.61</v>
      </c>
      <c r="L45" s="12">
        <v>0.28000000000000003</v>
      </c>
      <c r="M45" s="12">
        <v>0.28000000000000003</v>
      </c>
      <c r="N45" s="12">
        <v>481.9</v>
      </c>
      <c r="O45" s="12">
        <v>2.75</v>
      </c>
      <c r="P45" s="12">
        <v>0.2</v>
      </c>
      <c r="Q45" s="12">
        <v>0.1</v>
      </c>
      <c r="R45" s="12">
        <v>155.69999999999999</v>
      </c>
      <c r="S45" s="12">
        <v>2.15</v>
      </c>
      <c r="T45" s="12">
        <f>(N45/365)^(2/3)*K45^(1/3)</f>
        <v>1.6570014063124676</v>
      </c>
      <c r="U45" s="12">
        <f>SQRT((2/3*(N45/365)^(-1/3)*K45^(1/3)*(O45/365))^2+(1/3*(N45/365)^(2/3)*K45^(-2/3)*M45)^2)</f>
        <v>5.958858227259603E-2</v>
      </c>
      <c r="V45" s="12">
        <f>0.004919*R45*SQRT(1-P45^2)*N45^(1/3)*K45^(2/3)</f>
        <v>11.152708864069865</v>
      </c>
      <c r="W45" s="12">
        <f>SQRT(X45^2+Y45^2+Z45^2+AA45^2)</f>
        <v>0.84521088654173826</v>
      </c>
      <c r="X45" s="12">
        <f>0.004919*SQRT(1-P45^2)*N45^(1/3)*K45^(2/3)*S45</f>
        <v>0.15400336581727819</v>
      </c>
      <c r="Y45" s="12">
        <f>0.004919*R45*P45/SQRT(1-P45^2)*N45^(1/3)*K45^(2/3)*Q45</f>
        <v>0.23234810133478898</v>
      </c>
      <c r="Z45" s="12">
        <f>0.004919*R45*SQRT(1-P45^2)*1/3*N45^(-2/3)*K45^(2/3)*O45</f>
        <v>2.1214601491452E-2</v>
      </c>
      <c r="AA45" s="12">
        <f>0.004919*R45*SQRT(1-P45^2)*N45^(1/3)*2/3*K45^(-1/3)*M45</f>
        <v>0.79763945898839417</v>
      </c>
      <c r="AB45" s="12">
        <v>11.39323780273973</v>
      </c>
      <c r="AC45" s="12">
        <v>69.8</v>
      </c>
      <c r="AD45" s="12" t="s">
        <v>112</v>
      </c>
    </row>
    <row r="46" spans="1:30">
      <c r="A46" s="12" t="s">
        <v>114</v>
      </c>
      <c r="B46" s="12" t="s">
        <v>113</v>
      </c>
      <c r="C46" s="12">
        <v>0.17</v>
      </c>
      <c r="D46" s="12"/>
      <c r="E46" s="12">
        <v>0.17</v>
      </c>
      <c r="F46" s="12">
        <v>0.06</v>
      </c>
      <c r="G46" s="12">
        <v>0.06</v>
      </c>
      <c r="H46" s="12">
        <v>0.84</v>
      </c>
      <c r="I46" s="12"/>
      <c r="J46" s="12"/>
      <c r="K46" s="12">
        <v>0.84</v>
      </c>
      <c r="L46" s="12">
        <v>0.1</v>
      </c>
      <c r="M46" s="12">
        <v>0.1</v>
      </c>
      <c r="N46" s="12">
        <v>268.94</v>
      </c>
      <c r="O46" s="12">
        <v>0.99</v>
      </c>
      <c r="P46" s="12">
        <v>0.28999999999999998</v>
      </c>
      <c r="Q46" s="12">
        <v>0.03</v>
      </c>
      <c r="R46" s="12">
        <v>55.21</v>
      </c>
      <c r="S46" s="12">
        <v>2.29</v>
      </c>
      <c r="T46" s="12">
        <f>(N46/365)^(2/3)*K46^(1/3)</f>
        <v>0.76972357109113199</v>
      </c>
      <c r="U46" s="12">
        <f>SQRT((2/3*(N46/365)^(-1/3)*K46^(1/3)*(O46/365))^2+(1/3*(N46/365)^(2/3)*K46^(-2/3)*M46)^2)</f>
        <v>3.0602939767612469E-2</v>
      </c>
      <c r="V46" s="12">
        <f>0.004919*R46*SQRT(1-P46^2)*N46^(1/3)*K46^(2/3)</f>
        <v>1.4935620042409137</v>
      </c>
      <c r="W46" s="12">
        <f>SQRT(X46^2+Y46^2+Z46^2+AA46^2)</f>
        <v>0.13451160358375253</v>
      </c>
      <c r="X46" s="12">
        <f>0.004919*SQRT(1-P46^2)*N46^(1/3)*K46^(2/3)*S46</f>
        <v>6.1949954531999495E-2</v>
      </c>
      <c r="Y46" s="12">
        <f>0.004919*R46*P46/SQRT(1-P46^2)*N46^(1/3)*K46^(2/3)*Q46</f>
        <v>1.4187126800847197E-2</v>
      </c>
      <c r="Z46" s="12">
        <f>0.004919*R46*SQRT(1-P46^2)*1/3*N46^(-2/3)*K46^(2/3)*O46</f>
        <v>1.8326595575202703E-3</v>
      </c>
      <c r="AA46" s="12">
        <f>0.004919*R46*SQRT(1-P46^2)*N46^(1/3)*2/3*K46^(-1/3)*M46</f>
        <v>0.11853666700324712</v>
      </c>
      <c r="AB46" s="12">
        <v>3.4657534246575339</v>
      </c>
      <c r="AC46" s="12">
        <v>11.4</v>
      </c>
      <c r="AD46" s="12" t="s">
        <v>115</v>
      </c>
    </row>
    <row r="47" spans="1:30">
      <c r="A47" s="12" t="s">
        <v>117</v>
      </c>
      <c r="B47" s="12" t="s">
        <v>116</v>
      </c>
      <c r="C47" s="12">
        <v>-0.22</v>
      </c>
      <c r="D47" s="12"/>
      <c r="E47" s="12">
        <v>-0.22</v>
      </c>
      <c r="F47" s="12">
        <v>0.08</v>
      </c>
      <c r="G47" s="12">
        <v>0.08</v>
      </c>
      <c r="H47" s="12">
        <v>2.0699999999999998</v>
      </c>
      <c r="I47" s="12"/>
      <c r="J47" s="12"/>
      <c r="K47" s="12">
        <v>2.0699999999999998</v>
      </c>
      <c r="L47" s="12">
        <v>0.25</v>
      </c>
      <c r="M47" s="12">
        <v>0.25</v>
      </c>
      <c r="N47" s="12">
        <v>153.22</v>
      </c>
      <c r="O47" s="12">
        <v>0.44</v>
      </c>
      <c r="P47" s="12">
        <v>1E-4</v>
      </c>
      <c r="Q47" s="12">
        <v>1E-4</v>
      </c>
      <c r="R47" s="12">
        <v>38.299999999999997</v>
      </c>
      <c r="S47" s="12">
        <v>1.6</v>
      </c>
      <c r="T47" s="12">
        <f>(N47/365)^(2/3)*K47^(1/3)</f>
        <v>0.71450484411833204</v>
      </c>
      <c r="U47" s="12">
        <f>SQRT((2/3*(N47/365)^(-1/3)*K47^(1/3)*(O47/365))^2+(1/3*(N47/365)^(2/3)*K47^(-2/3)*M47)^2)</f>
        <v>2.8796791925768315E-2</v>
      </c>
      <c r="V47" s="12">
        <f>0.004919*R47*SQRT(1-P47^2)*N47^(1/3)*K47^(2/3)</f>
        <v>1.6374233428401386</v>
      </c>
      <c r="W47" s="12">
        <f>SQRT(X47^2+Y47^2+Z47^2+AA47^2)</f>
        <v>0.14853531218753321</v>
      </c>
      <c r="X47" s="12">
        <f>0.004919*SQRT(1-P47^2)*N47^(1/3)*K47^(2/3)*S47</f>
        <v>6.8404108317081519E-2</v>
      </c>
      <c r="Y47" s="12">
        <f>0.004919*R47*P47/SQRT(1-P47^2)*N47^(1/3)*K47^(2/3)*Q47</f>
        <v>1.6374233592143723E-8</v>
      </c>
      <c r="Z47" s="12">
        <f>0.004919*R47*SQRT(1-P47^2)*1/3*N47^(-2/3)*K47^(2/3)*O47</f>
        <v>1.5673895288901818E-3</v>
      </c>
      <c r="AA47" s="12">
        <f>0.004919*R47*SQRT(1-P47^2)*N47^(1/3)*2/3*K47^(-1/3)*M47</f>
        <v>0.13183762824799827</v>
      </c>
      <c r="AB47" s="12">
        <v>11.241095890410961</v>
      </c>
      <c r="AC47" s="12">
        <v>22.82</v>
      </c>
      <c r="AD47" s="12" t="s">
        <v>118</v>
      </c>
    </row>
    <row r="48" spans="1:30">
      <c r="A48" s="12" t="s">
        <v>120</v>
      </c>
      <c r="B48" s="12" t="s">
        <v>119</v>
      </c>
      <c r="C48" s="12">
        <v>-0.15</v>
      </c>
      <c r="D48" s="12"/>
      <c r="E48" s="12">
        <v>-0.15</v>
      </c>
      <c r="F48" s="12">
        <v>0.03</v>
      </c>
      <c r="G48" s="12">
        <v>0.03</v>
      </c>
      <c r="H48" s="12">
        <v>2.0699999999999998</v>
      </c>
      <c r="I48" s="12"/>
      <c r="J48" s="12"/>
      <c r="K48" s="12">
        <v>2.0699999999999998</v>
      </c>
      <c r="L48" s="12">
        <v>0.25</v>
      </c>
      <c r="M48" s="12">
        <v>0.25</v>
      </c>
      <c r="N48" s="12">
        <v>137.47999999999999</v>
      </c>
      <c r="O48" s="12">
        <v>0.34</v>
      </c>
      <c r="P48" s="12">
        <v>0.26</v>
      </c>
      <c r="Q48" s="12">
        <v>0.1</v>
      </c>
      <c r="R48" s="12">
        <v>42.7</v>
      </c>
      <c r="S48" s="12">
        <v>4.4000000000000004</v>
      </c>
      <c r="T48" s="12">
        <f>(N48/365)^(2/3)*K48^(1/3)</f>
        <v>0.66469317752748425</v>
      </c>
      <c r="U48" s="12">
        <f>SQRT((2/3*(N48/365)^(-1/3)*K48^(1/3)*(O48/365))^2+(1/3*(N48/365)^(2/3)*K48^(-2/3)*M48)^2)</f>
        <v>2.678141603947732E-2</v>
      </c>
      <c r="V48" s="12">
        <f>0.004919*R48*SQRT(1-P48^2)*N48^(1/3)*K48^(2/3)</f>
        <v>1.700196958004289</v>
      </c>
      <c r="W48" s="12">
        <f>SQRT(X48^2+Y48^2+Z48^2+AA48^2)</f>
        <v>0.22733824154143201</v>
      </c>
      <c r="X48" s="12">
        <f>0.004919*SQRT(1-P48^2)*N48^(1/3)*K48^(2/3)*S48</f>
        <v>0.17519593946648412</v>
      </c>
      <c r="Y48" s="12">
        <f>0.004919*R48*P48/SQRT(1-P48^2)*N48^(1/3)*K48^(2/3)*Q48</f>
        <v>4.7410039583989184E-2</v>
      </c>
      <c r="Z48" s="12">
        <f>0.004919*R48*SQRT(1-P48^2)*1/3*N48^(-2/3)*K48^(2/3)*O48</f>
        <v>1.4015783282937126E-3</v>
      </c>
      <c r="AA48" s="12">
        <f>0.004919*R48*SQRT(1-P48^2)*N48^(1/3)*2/3*K48^(-1/3)*M48</f>
        <v>0.13689186457361424</v>
      </c>
      <c r="AB48" s="12">
        <v>6.4704900821917812</v>
      </c>
      <c r="AC48" s="12">
        <v>6.97</v>
      </c>
      <c r="AD48" s="12" t="s">
        <v>1525</v>
      </c>
    </row>
    <row r="49" spans="1:30">
      <c r="A49" s="12" t="s">
        <v>123</v>
      </c>
      <c r="B49" s="12" t="s">
        <v>122</v>
      </c>
      <c r="C49" s="12">
        <v>-0.79</v>
      </c>
      <c r="D49" s="12"/>
      <c r="E49" s="12">
        <v>-0.79</v>
      </c>
      <c r="F49" s="12">
        <v>0.03</v>
      </c>
      <c r="G49" s="12">
        <v>0.03</v>
      </c>
      <c r="H49" s="12">
        <v>2.99</v>
      </c>
      <c r="I49" s="12"/>
      <c r="J49" s="12"/>
      <c r="K49" s="12">
        <v>2.99</v>
      </c>
      <c r="L49" s="12">
        <v>0.5</v>
      </c>
      <c r="M49" s="12">
        <v>0.5</v>
      </c>
      <c r="N49" s="12">
        <v>379.63</v>
      </c>
      <c r="O49" s="12">
        <v>2.0099999999999998</v>
      </c>
      <c r="P49" s="12">
        <v>0.15</v>
      </c>
      <c r="Q49" s="12">
        <v>0.03</v>
      </c>
      <c r="R49" s="12">
        <v>322.35000000000002</v>
      </c>
      <c r="S49" s="12">
        <v>9.57</v>
      </c>
      <c r="T49" s="12">
        <f>(N49/365)^(2/3)*K49^(1/3)</f>
        <v>1.4788887426604149</v>
      </c>
      <c r="U49" s="12">
        <f>SQRT((2/3*(N49/365)^(-1/3)*K49^(1/3)*(O49/365))^2+(1/3*(N49/365)^(2/3)*K49^(-2/3)*M49)^2)</f>
        <v>8.2600383129855751E-2</v>
      </c>
      <c r="V49" s="12">
        <f>0.004919*R49*SQRT(1-P49^2)*N49^(1/3)*K49^(2/3)</f>
        <v>23.559379466874148</v>
      </c>
      <c r="W49" s="12">
        <f>SQRT(X49^2+Y49^2+Z49^2+AA49^2)</f>
        <v>2.7204805635767255</v>
      </c>
      <c r="X49" s="12">
        <f>0.004919*SQRT(1-P49^2)*N49^(1/3)*K49^(2/3)*S49</f>
        <v>0.69943620753214086</v>
      </c>
      <c r="Y49" s="12">
        <f>0.004919*R49*P49/SQRT(1-P49^2)*N49^(1/3)*K49^(2/3)*Q49</f>
        <v>0.10845750138202932</v>
      </c>
      <c r="Z49" s="12">
        <f>0.004919*R49*SQRT(1-P49^2)*1/3*N49^(-2/3)*K49^(2/3)*O49</f>
        <v>4.1579391098716341E-2</v>
      </c>
      <c r="AA49" s="12">
        <f>0.004919*R49*SQRT(1-P49^2)*N49^(1/3)*2/3*K49^(-1/3)*M49</f>
        <v>2.6264637086816225</v>
      </c>
      <c r="AB49" s="12">
        <v>5.021917808219178</v>
      </c>
      <c r="AC49" s="12">
        <v>60.02</v>
      </c>
      <c r="AD49" s="12" t="s">
        <v>25</v>
      </c>
    </row>
    <row r="50" spans="1:30">
      <c r="A50" s="12" t="s">
        <v>123</v>
      </c>
      <c r="B50" s="12" t="s">
        <v>124</v>
      </c>
      <c r="C50" s="12">
        <v>-0.79</v>
      </c>
      <c r="D50" s="12"/>
      <c r="E50" s="12">
        <v>-0.79</v>
      </c>
      <c r="F50" s="12">
        <v>0.03</v>
      </c>
      <c r="G50" s="12">
        <v>0.03</v>
      </c>
      <c r="H50" s="12">
        <v>2.99</v>
      </c>
      <c r="I50" s="12"/>
      <c r="J50" s="12"/>
      <c r="K50" s="12">
        <v>2.99</v>
      </c>
      <c r="L50" s="12">
        <v>0.5</v>
      </c>
      <c r="M50" s="12">
        <v>0.5</v>
      </c>
      <c r="N50" s="12">
        <v>621.99</v>
      </c>
      <c r="O50" s="12">
        <v>10.199999999999999</v>
      </c>
      <c r="P50" s="12">
        <v>0.18</v>
      </c>
      <c r="Q50" s="12">
        <v>0.06</v>
      </c>
      <c r="R50" s="12">
        <v>160.03</v>
      </c>
      <c r="S50" s="12">
        <v>7.21</v>
      </c>
      <c r="T50" s="12">
        <f>(N50/365)^(2/3)*K50^(1/3)</f>
        <v>2.0553419580296168</v>
      </c>
      <c r="U50" s="12">
        <f>SQRT((2/3*(N50/365)^(-1/3)*K50^(1/3)*(O50/365))^2+(1/3*(N50/365)^(2/3)*K50^(-2/3)*M50)^2)</f>
        <v>0.11675033621017153</v>
      </c>
      <c r="V50" s="12">
        <f>0.004919*R50*SQRT(1-P50^2)*N50^(1/3)*K50^(2/3)</f>
        <v>13.718335418852666</v>
      </c>
      <c r="W50" s="12">
        <f>SQRT(X50^2+Y50^2+Z50^2+AA50^2)</f>
        <v>1.6583151123847149</v>
      </c>
      <c r="X50" s="12">
        <f>0.004919*SQRT(1-P50^2)*N50^(1/3)*K50^(2/3)*S50</f>
        <v>0.61806660232411259</v>
      </c>
      <c r="Y50" s="12">
        <f>0.004919*R50*P50/SQRT(1-P50^2)*N50^(1/3)*K50^(2/3)*Q50</f>
        <v>0.15311908073957092</v>
      </c>
      <c r="Z50" s="12">
        <f>0.004919*R50*SQRT(1-P50^2)*1/3*N50^(-2/3)*K50^(2/3)*O50</f>
        <v>7.4988891178474071E-2</v>
      </c>
      <c r="AA50" s="12">
        <f>0.004919*R50*SQRT(1-P50^2)*N50^(1/3)*2/3*K50^(-1/3)*M50</f>
        <v>1.5293573488130068</v>
      </c>
      <c r="AB50" s="12">
        <v>5.021917808219178</v>
      </c>
      <c r="AC50" s="12">
        <v>60.02</v>
      </c>
      <c r="AD50" s="12" t="s">
        <v>25</v>
      </c>
    </row>
    <row r="51" spans="1:30">
      <c r="A51" s="12" t="s">
        <v>126</v>
      </c>
      <c r="B51" s="12" t="s">
        <v>125</v>
      </c>
      <c r="C51" s="12">
        <v>-0.32</v>
      </c>
      <c r="D51" s="12"/>
      <c r="E51" s="12">
        <v>-0.32</v>
      </c>
      <c r="F51" s="12">
        <v>0.04</v>
      </c>
      <c r="G51" s="12">
        <v>0.04</v>
      </c>
      <c r="H51" s="12">
        <v>2.9</v>
      </c>
      <c r="I51" s="12"/>
      <c r="J51" s="12"/>
      <c r="K51" s="12">
        <v>2.9</v>
      </c>
      <c r="L51" s="12">
        <v>0.55000000000000004</v>
      </c>
      <c r="M51" s="12">
        <v>0.55000000000000004</v>
      </c>
      <c r="N51" s="12">
        <v>578.20000000000005</v>
      </c>
      <c r="O51" s="12">
        <v>5.4</v>
      </c>
      <c r="P51" s="12">
        <v>0.21</v>
      </c>
      <c r="Q51" s="12">
        <v>0.06</v>
      </c>
      <c r="R51" s="12">
        <v>121.4</v>
      </c>
      <c r="S51" s="12">
        <v>6.4</v>
      </c>
      <c r="T51" s="12">
        <f>(N51/365)^(2/3)*K51^(1/3)</f>
        <v>1.9378618569104349</v>
      </c>
      <c r="U51" s="12">
        <f>SQRT((2/3*(N51/365)^(-1/3)*K51^(1/3)*(O51/365))^2+(1/3*(N51/365)^(2/3)*K51^(-2/3)*M51)^2)</f>
        <v>0.12310122723590969</v>
      </c>
      <c r="V51" s="12">
        <f>0.004919*R51*SQRT(1-P51^2)*N51^(1/3)*K51^(2/3)</f>
        <v>9.8914456219903588</v>
      </c>
      <c r="W51" s="12">
        <f>SQRT(X51^2+Y51^2+Z51^2+AA51^2)</f>
        <v>1.3616075384474027</v>
      </c>
      <c r="X51" s="12">
        <f>0.004919*SQRT(1-P51^2)*N51^(1/3)*K51^(2/3)*S51</f>
        <v>0.52146006573919523</v>
      </c>
      <c r="Y51" s="12">
        <f>0.004919*R51*P51/SQRT(1-P51^2)*N51^(1/3)*K51^(2/3)*Q51</f>
        <v>0.13038206385299561</v>
      </c>
      <c r="Z51" s="12">
        <f>0.004919*R51*SQRT(1-P51^2)*1/3*N51^(-2/3)*K51^(2/3)*O51</f>
        <v>3.0793154824598157E-2</v>
      </c>
      <c r="AA51" s="12">
        <f>0.004919*R51*SQRT(1-P51^2)*N51^(1/3)*2/3*K51^(-1/3)*M51</f>
        <v>1.2506425499068274</v>
      </c>
      <c r="AB51" s="12">
        <v>6.9808219178082194</v>
      </c>
      <c r="AC51" s="12">
        <v>35.799999999999997</v>
      </c>
      <c r="AD51" s="12" t="s">
        <v>25</v>
      </c>
    </row>
    <row r="52" spans="1:30">
      <c r="A52" s="12" t="s">
        <v>128</v>
      </c>
      <c r="B52" s="12" t="s">
        <v>127</v>
      </c>
      <c r="C52" s="12">
        <v>-0.11</v>
      </c>
      <c r="D52" s="12"/>
      <c r="E52" s="12">
        <v>-0.11</v>
      </c>
      <c r="F52" s="12">
        <v>0.02</v>
      </c>
      <c r="G52" s="12">
        <v>0.02</v>
      </c>
      <c r="H52" s="12">
        <v>0.76</v>
      </c>
      <c r="I52" s="12"/>
      <c r="J52" s="12"/>
      <c r="K52" s="12">
        <v>0.76</v>
      </c>
      <c r="L52" s="12">
        <v>0.04</v>
      </c>
      <c r="M52" s="12">
        <v>0.04</v>
      </c>
      <c r="N52" s="12">
        <v>145.08099999999999</v>
      </c>
      <c r="O52" s="12">
        <v>1.6E-2</v>
      </c>
      <c r="P52" s="12">
        <v>0.50048000000000004</v>
      </c>
      <c r="Q52" s="12">
        <v>4.2999999999999999E-4</v>
      </c>
      <c r="R52" s="12">
        <v>2728.4</v>
      </c>
      <c r="S52" s="12">
        <v>1.6</v>
      </c>
      <c r="T52" s="12">
        <f>(N52/365)^(2/3)*K52^(1/3)</f>
        <v>0.49334376976059102</v>
      </c>
      <c r="U52" s="12">
        <f>SQRT((2/3*(N52/365)^(-1/3)*K52^(1/3)*(O52/365))^2+(1/3*(N52/365)^(2/3)*K52^(-2/3)*M52)^2)</f>
        <v>8.6552298581396535E-3</v>
      </c>
      <c r="V52" s="12">
        <f>0.004919*R52*SQRT(1-P52^2)*N52^(1/3)*K52^(2/3)</f>
        <v>50.845866316995803</v>
      </c>
      <c r="W52" s="12">
        <f>SQRT(X52^2+Y52^2+Z52^2+AA52^2)</f>
        <v>1.7843753393185005</v>
      </c>
      <c r="X52" s="12">
        <f>0.004919*SQRT(1-P52^2)*N52^(1/3)*K52^(2/3)*S52</f>
        <v>2.9817250442454653E-2</v>
      </c>
      <c r="Y52" s="12">
        <f>0.004919*R52*P52/SQRT(1-P52^2)*N52^(1/3)*K52^(2/3)*Q52</f>
        <v>1.4599155737815412E-2</v>
      </c>
      <c r="Z52" s="12">
        <f>0.004919*R52*SQRT(1-P52^2)*1/3*N52^(-2/3)*K52^(2/3)*O52</f>
        <v>1.8691486389716388E-3</v>
      </c>
      <c r="AA52" s="12">
        <f>0.004919*R52*SQRT(1-P52^2)*N52^(1/3)*2/3*K52^(-1/3)*M52</f>
        <v>1.7840654848068707</v>
      </c>
      <c r="AB52" s="12">
        <v>1.361643835616438</v>
      </c>
      <c r="AC52" s="12">
        <v>3.5</v>
      </c>
      <c r="AD52" s="12" t="s">
        <v>129</v>
      </c>
    </row>
    <row r="53" spans="1:30">
      <c r="A53" s="12" t="s">
        <v>131</v>
      </c>
      <c r="B53" s="12" t="s">
        <v>130</v>
      </c>
      <c r="C53" s="12">
        <v>0.02</v>
      </c>
      <c r="D53" s="12"/>
      <c r="E53" s="12">
        <v>0.02</v>
      </c>
      <c r="F53" s="12">
        <v>0.04</v>
      </c>
      <c r="G53" s="12">
        <v>0.04</v>
      </c>
      <c r="H53" s="12">
        <v>0.76</v>
      </c>
      <c r="I53" s="12"/>
      <c r="J53" s="12"/>
      <c r="K53" s="12">
        <v>0.76</v>
      </c>
      <c r="L53" s="12">
        <v>0.06</v>
      </c>
      <c r="M53" s="12">
        <v>0.06</v>
      </c>
      <c r="N53" s="12">
        <v>536.78</v>
      </c>
      <c r="O53" s="12">
        <v>0.25</v>
      </c>
      <c r="P53" s="12">
        <v>0.26750000000000002</v>
      </c>
      <c r="Q53" s="12">
        <v>1.6000000000000001E-3</v>
      </c>
      <c r="R53" s="12">
        <v>805.1</v>
      </c>
      <c r="S53" s="12">
        <v>1.3</v>
      </c>
      <c r="T53" s="12">
        <f>(N53/365)^(2/3)*K53^(1/3)</f>
        <v>1.1801580464016475</v>
      </c>
      <c r="U53" s="12">
        <f>SQRT((2/3*(N53/365)^(-1/3)*K53^(1/3)*(O53/365))^2+(1/3*(N53/365)^(2/3)*K53^(-2/3)*M53)^2)</f>
        <v>3.1058952335467287E-2</v>
      </c>
      <c r="V53" s="12">
        <f>0.004919*R53*SQRT(1-P53^2)*N53^(1/3)*K53^(2/3)</f>
        <v>25.82729667389922</v>
      </c>
      <c r="W53" s="12">
        <f>SQRT(X53^2+Y53^2+Z53^2+AA53^2)</f>
        <v>1.3600289989012617</v>
      </c>
      <c r="X53" s="12">
        <f>0.004919*SQRT(1-P53^2)*N53^(1/3)*K53^(2/3)*S53</f>
        <v>4.170349729980001E-2</v>
      </c>
      <c r="Y53" s="12">
        <f>0.004919*R53*P53/SQRT(1-P53^2)*N53^(1/3)*K53^(2/3)*Q53</f>
        <v>1.1906034131231825E-2</v>
      </c>
      <c r="Z53" s="12">
        <f>0.004919*R53*SQRT(1-P53^2)*1/3*N53^(-2/3)*K53^(2/3)*O53</f>
        <v>4.0096030456144719E-3</v>
      </c>
      <c r="AA53" s="12">
        <f>0.004919*R53*SQRT(1-P53^2)*N53^(1/3)*2/3*K53^(-1/3)*M53</f>
        <v>1.3593314038894329</v>
      </c>
      <c r="AB53" s="12">
        <v>4.043835616438356</v>
      </c>
      <c r="AC53" s="12">
        <v>4.7</v>
      </c>
      <c r="AD53" s="12" t="s">
        <v>129</v>
      </c>
    </row>
    <row r="54" spans="1:30">
      <c r="A54" s="30" t="s">
        <v>133</v>
      </c>
      <c r="B54" s="30" t="s">
        <v>132</v>
      </c>
      <c r="C54" s="30"/>
      <c r="D54" s="30"/>
      <c r="E54" s="30">
        <v>-0.09</v>
      </c>
      <c r="F54" s="30"/>
      <c r="G54" s="30">
        <v>0.08</v>
      </c>
      <c r="H54" s="30"/>
      <c r="I54" s="30"/>
      <c r="J54" s="30"/>
      <c r="K54" s="30">
        <v>1.19</v>
      </c>
      <c r="L54" s="30"/>
      <c r="M54" s="30">
        <v>0.24</v>
      </c>
      <c r="N54" s="30">
        <v>392.6</v>
      </c>
      <c r="O54" s="30">
        <v>5.5</v>
      </c>
      <c r="P54" s="30">
        <v>0.2</v>
      </c>
      <c r="Q54" s="30">
        <v>0.1</v>
      </c>
      <c r="R54" s="30">
        <v>31.6</v>
      </c>
      <c r="S54" s="30">
        <v>2.6</v>
      </c>
      <c r="T54" s="30">
        <f>(N54/365)^(2/3)*K54^(1/3)</f>
        <v>1.112467351744435</v>
      </c>
      <c r="U54" s="30">
        <f>SQRT((2/3*(N54/365)^(-1/3)*K54^(1/3)*(O54/365))^2+(1/3*(N54/365)^(2/3)*K54^(-2/3)*M54)^2)</f>
        <v>7.5505971834269159E-2</v>
      </c>
      <c r="V54" s="30">
        <f>0.004919*R54*SQRT(1-P54^2)*N54^(1/3)*K54^(2/3)</f>
        <v>1.2523169565978833</v>
      </c>
      <c r="W54" s="30">
        <f>SQRT(X54^2+Y54^2+Z54^2+AA54^2)</f>
        <v>0.19920659754229569</v>
      </c>
      <c r="X54" s="30">
        <f>0.004919*SQRT(1-P54^2)*N54^(1/3)*K54^(2/3)*S54</f>
        <v>0.10303873693526888</v>
      </c>
      <c r="Y54" s="30">
        <f>0.004919*R54*P54/SQRT(1-P54^2)*N54^(1/3)*K54^(2/3)*Q54</f>
        <v>2.6089936595789238E-2</v>
      </c>
      <c r="Z54" s="30">
        <f>0.004919*R54*SQRT(1-P54^2)*1/3*N54^(-2/3)*K54^(2/3)*O54</f>
        <v>5.8479735619700792E-3</v>
      </c>
      <c r="AA54" s="30">
        <f>0.004919*R54*SQRT(1-P54^2)*N54^(1/3)*2/3*K54^(-1/3)*M54</f>
        <v>0.16837875046694231</v>
      </c>
      <c r="AB54" s="30">
        <v>6.5753424657534243</v>
      </c>
      <c r="AC54" s="30">
        <v>16</v>
      </c>
      <c r="AD54" s="30" t="s">
        <v>134</v>
      </c>
    </row>
    <row r="55" spans="1:30" s="7" customFormat="1">
      <c r="A55" s="12" t="s">
        <v>136</v>
      </c>
      <c r="B55" s="12" t="s">
        <v>135</v>
      </c>
      <c r="C55" s="12">
        <v>-0.01</v>
      </c>
      <c r="D55" s="12"/>
      <c r="E55" s="12">
        <v>-0.01</v>
      </c>
      <c r="F55" s="12">
        <v>0.03</v>
      </c>
      <c r="G55" s="12">
        <v>0.03</v>
      </c>
      <c r="H55" s="12">
        <v>2.0099999999999998</v>
      </c>
      <c r="I55" s="12"/>
      <c r="J55" s="12"/>
      <c r="K55" s="12">
        <v>2.0099999999999998</v>
      </c>
      <c r="L55" s="12">
        <v>0.2</v>
      </c>
      <c r="M55" s="12">
        <v>0.2</v>
      </c>
      <c r="N55" s="12">
        <v>2590</v>
      </c>
      <c r="O55" s="12">
        <v>240</v>
      </c>
      <c r="P55" s="12">
        <v>0.35</v>
      </c>
      <c r="Q55" s="12">
        <v>0.17</v>
      </c>
      <c r="R55" s="12">
        <v>18.8</v>
      </c>
      <c r="S55" s="12">
        <v>4.0999999999999996</v>
      </c>
      <c r="T55" s="12">
        <f>(N55/365)^(2/3)*K55^(1/3)</f>
        <v>4.6601863724745174</v>
      </c>
      <c r="U55" s="12">
        <f>SQRT((2/3*(N55/365)^(-1/3)*K55^(1/3)*(O55/365))^2+(1/3*(N55/365)^(2/3)*K55^(-2/3)*M55)^2)</f>
        <v>0.32675732086689557</v>
      </c>
      <c r="V55" s="12">
        <f>0.004919*R55*SQRT(1-P55^2)*N55^(1/3)*K55^(2/3)</f>
        <v>1.8947657569601695</v>
      </c>
      <c r="W55" s="12">
        <f>SQRT(X55^2+Y55^2+Z55^2+AA55^2)</f>
        <v>0.45440103605375032</v>
      </c>
      <c r="X55" s="12">
        <f>0.004919*SQRT(1-P55^2)*N55^(1/3)*K55^(2/3)*S55</f>
        <v>0.41322019167748381</v>
      </c>
      <c r="Y55" s="12">
        <f>0.004919*R55*P55/SQRT(1-P55^2)*N55^(1/3)*K55^(2/3)*Q55</f>
        <v>0.12847699434658699</v>
      </c>
      <c r="Z55" s="12">
        <f>0.004919*R55*SQRT(1-P55^2)*1/3*N55^(-2/3)*K55^(2/3)*O55</f>
        <v>5.8525583226568985E-2</v>
      </c>
      <c r="AA55" s="12">
        <f>0.004919*R55*SQRT(1-P55^2)*N55^(1/3)*2/3*K55^(-1/3)*M55</f>
        <v>0.12568927077679401</v>
      </c>
      <c r="AB55" s="12">
        <v>8.5853192876712328</v>
      </c>
      <c r="AC55" s="12">
        <v>11.6</v>
      </c>
      <c r="AD55" s="12" t="s">
        <v>137</v>
      </c>
    </row>
    <row r="56" spans="1:30">
      <c r="A56" s="30" t="s">
        <v>139</v>
      </c>
      <c r="B56" s="30" t="s">
        <v>138</v>
      </c>
      <c r="C56" s="30"/>
      <c r="D56" s="30"/>
      <c r="E56" s="30">
        <v>-0.42</v>
      </c>
      <c r="F56" s="30"/>
      <c r="G56" s="30">
        <v>0.02</v>
      </c>
      <c r="H56" s="30"/>
      <c r="I56" s="30"/>
      <c r="J56" s="30"/>
      <c r="K56" s="30">
        <v>0.77</v>
      </c>
      <c r="L56" s="30">
        <v>0.05</v>
      </c>
      <c r="M56" s="30">
        <v>3.6275189713696337E-2</v>
      </c>
      <c r="N56" s="30">
        <v>1423.2</v>
      </c>
      <c r="O56" s="30">
        <v>0.14000000000000001</v>
      </c>
      <c r="P56" s="30">
        <v>0.81386000000000003</v>
      </c>
      <c r="Q56" s="30">
        <v>3.8000000000000002E-4</v>
      </c>
      <c r="R56" s="30">
        <v>1423.2</v>
      </c>
      <c r="S56" s="30">
        <v>0.14000000000000001</v>
      </c>
      <c r="T56" s="30">
        <f>(N56/365)^(2/3)*K56^(1/3)</f>
        <v>2.2706260818954513</v>
      </c>
      <c r="U56" s="30">
        <f>SQRT((2/3*(N56/365)^(-1/3)*K56^(1/3)*(O56/365))^2+(1/3*(N56/365)^(2/3)*K56^(-2/3)*M56)^2)</f>
        <v>3.5657190532373255E-2</v>
      </c>
      <c r="V56" s="30">
        <f>0.004919*R56*SQRT(1-P56^2)*N56^(1/3)*K56^(2/3)</f>
        <v>38.439726536214913</v>
      </c>
      <c r="W56" s="30">
        <f>SQRT(X56^2+Y56^2+Z56^2+AA56^2)</f>
        <v>1.2077998988599004</v>
      </c>
      <c r="X56" s="30">
        <f>0.004919*SQRT(1-P56^2)*N56^(1/3)*K56^(2/3)*S56</f>
        <v>3.7813109296445241E-3</v>
      </c>
      <c r="Y56" s="30">
        <f>0.004919*R56*P56/SQRT(1-P56^2)*N56^(1/3)*K56^(2/3)*Q56</f>
        <v>3.5210331738932669E-2</v>
      </c>
      <c r="Z56" s="30">
        <f>0.004919*R56*SQRT(1-P56^2)*1/3*N56^(-2/3)*K56^(2/3)*O56</f>
        <v>1.260436976548175E-3</v>
      </c>
      <c r="AA56" s="30">
        <f>0.004919*R56*SQRT(1-P56^2)*N56^(1/3)*2/3*K56^(-1/3)*M56</f>
        <v>1.2072799763149811</v>
      </c>
      <c r="AB56" s="30">
        <v>8.9917808219178088</v>
      </c>
      <c r="AC56" s="30">
        <v>4.3</v>
      </c>
      <c r="AD56" s="30" t="s">
        <v>1553</v>
      </c>
    </row>
    <row r="57" spans="1:30" s="7" customFormat="1">
      <c r="A57" s="12" t="s">
        <v>141</v>
      </c>
      <c r="B57" s="12" t="s">
        <v>140</v>
      </c>
      <c r="C57" s="12">
        <v>-0.1</v>
      </c>
      <c r="D57" s="12"/>
      <c r="E57" s="12">
        <v>-0.1</v>
      </c>
      <c r="F57" s="12">
        <v>0.03</v>
      </c>
      <c r="G57" s="12">
        <v>0.03</v>
      </c>
      <c r="H57" s="12">
        <v>3.14</v>
      </c>
      <c r="I57" s="12"/>
      <c r="J57" s="12"/>
      <c r="K57" s="12">
        <v>3.14</v>
      </c>
      <c r="L57" s="12">
        <v>0.3</v>
      </c>
      <c r="M57" s="12">
        <v>0.3</v>
      </c>
      <c r="N57" s="12">
        <v>605.20000000000005</v>
      </c>
      <c r="O57" s="12">
        <v>4</v>
      </c>
      <c r="P57" s="12">
        <v>0.08</v>
      </c>
      <c r="Q57" s="12">
        <v>0.02</v>
      </c>
      <c r="R57" s="12">
        <v>133</v>
      </c>
      <c r="S57" s="12">
        <v>8.8000000000000007</v>
      </c>
      <c r="T57" s="12">
        <f>(N57/365)^(2/3)*K57^(1/3)</f>
        <v>2.0513853639355113</v>
      </c>
      <c r="U57" s="12">
        <f>SQRT((2/3*(N57/365)^(-1/3)*K57^(1/3)*(O57/365))^2+(1/3*(N57/365)^(2/3)*K57^(-2/3)*M57)^2)</f>
        <v>6.5953077205106819E-2</v>
      </c>
      <c r="V57" s="12">
        <f>0.004919*R57*SQRT(1-P57^2)*N57^(1/3)*K57^(2/3)</f>
        <v>11.828245414770628</v>
      </c>
      <c r="W57" s="12">
        <f>SQRT(X57^2+Y57^2+Z57^2+AA57^2)</f>
        <v>1.0868006952734439</v>
      </c>
      <c r="X57" s="12">
        <f>0.004919*SQRT(1-P57^2)*N57^(1/3)*K57^(2/3)*S57</f>
        <v>0.78262074924798131</v>
      </c>
      <c r="Y57" s="12">
        <f>0.004919*R57*P57/SQRT(1-P57^2)*N57^(1/3)*K57^(2/3)*Q57</f>
        <v>1.9047094065653185E-2</v>
      </c>
      <c r="Z57" s="12">
        <f>0.004919*R57*SQRT(1-P57^2)*1/3*N57^(-2/3)*K57^(2/3)*O57</f>
        <v>2.6059143896828882E-2</v>
      </c>
      <c r="AA57" s="12">
        <f>0.004919*R57*SQRT(1-P57^2)*N57^(1/3)*2/3*K57^(-1/3)*M57</f>
        <v>0.75339142769239675</v>
      </c>
      <c r="AB57" s="12">
        <v>9.4794520547945211</v>
      </c>
      <c r="AC57" s="12">
        <v>47.2</v>
      </c>
      <c r="AD57" s="12" t="s">
        <v>1525</v>
      </c>
    </row>
    <row r="58" spans="1:30">
      <c r="A58" s="12" t="s">
        <v>144</v>
      </c>
      <c r="B58" s="12" t="s">
        <v>143</v>
      </c>
      <c r="C58" s="12">
        <v>-0.27</v>
      </c>
      <c r="D58" s="12"/>
      <c r="E58" s="12">
        <v>-0.27</v>
      </c>
      <c r="F58" s="12">
        <v>7.0000000000000007E-2</v>
      </c>
      <c r="G58" s="12">
        <v>7.0000000000000007E-2</v>
      </c>
      <c r="H58" s="12">
        <v>3.88</v>
      </c>
      <c r="I58" s="12"/>
      <c r="J58" s="12"/>
      <c r="K58" s="12">
        <v>3.88</v>
      </c>
      <c r="L58" s="12">
        <v>0.38</v>
      </c>
      <c r="M58" s="12">
        <v>0.38</v>
      </c>
      <c r="N58" s="12">
        <v>522.29999999999995</v>
      </c>
      <c r="O58" s="12">
        <v>2.7</v>
      </c>
      <c r="P58" s="12">
        <v>0.19</v>
      </c>
      <c r="Q58" s="12">
        <v>0.02</v>
      </c>
      <c r="R58" s="12">
        <v>126.1</v>
      </c>
      <c r="S58" s="12">
        <v>8.1</v>
      </c>
      <c r="T58" s="12">
        <f>(N58/365)^(2/3)*K58^(1/3)</f>
        <v>1.9953940955289433</v>
      </c>
      <c r="U58" s="12">
        <f>SQRT((2/3*(N58/365)^(-1/3)*K58^(1/3)*(O58/365))^2+(1/3*(N58/365)^(2/3)*K58^(-2/3)*M58)^2)</f>
        <v>6.5503697911378597E-2</v>
      </c>
      <c r="V58" s="12">
        <f>0.004919*R58*SQRT(1-P58^2)*N58^(1/3)*K58^(2/3)</f>
        <v>12.10976526661706</v>
      </c>
      <c r="W58" s="12">
        <f>SQRT(X58^2+Y58^2+Z58^2+AA58^2)</f>
        <v>1.110384918353337</v>
      </c>
      <c r="X58" s="12">
        <f>0.004919*SQRT(1-P58^2)*N58^(1/3)*K58^(2/3)*S58</f>
        <v>0.77786755479459302</v>
      </c>
      <c r="Y58" s="12">
        <f>0.004919*R58*P58/SQRT(1-P58^2)*N58^(1/3)*K58^(2/3)*Q58</f>
        <v>4.7740541563590443E-2</v>
      </c>
      <c r="Z58" s="12">
        <f>0.004919*R58*SQRT(1-P58^2)*1/3*N58^(-2/3)*K58^(2/3)*O58</f>
        <v>2.0866913153274675E-2</v>
      </c>
      <c r="AA58" s="12">
        <f>0.004919*R58*SQRT(1-P58^2)*N58^(1/3)*2/3*K58^(-1/3)*M58</f>
        <v>0.79067195898874287</v>
      </c>
      <c r="AB58" s="12">
        <v>9.4821917808219176</v>
      </c>
      <c r="AC58" s="12">
        <v>40.5</v>
      </c>
      <c r="AD58" s="12" t="s">
        <v>142</v>
      </c>
    </row>
    <row r="59" spans="1:30">
      <c r="A59" s="7" t="s">
        <v>146</v>
      </c>
      <c r="B59" s="7" t="s">
        <v>145</v>
      </c>
      <c r="C59" s="7"/>
      <c r="D59" s="7"/>
      <c r="E59" s="7"/>
      <c r="F59" s="7"/>
      <c r="G59" s="7">
        <v>4.1492940386763918E-2</v>
      </c>
      <c r="H59" s="7"/>
      <c r="I59" s="7"/>
      <c r="J59" s="7"/>
      <c r="K59" s="7"/>
      <c r="L59" s="7"/>
      <c r="M59" s="7">
        <v>3.6275189713696337E-2</v>
      </c>
      <c r="N59" s="7">
        <v>8.9964999999999993</v>
      </c>
      <c r="O59" s="7">
        <v>3.27E-2</v>
      </c>
      <c r="P59" s="7"/>
      <c r="Q59" s="7"/>
      <c r="R59" s="7">
        <v>1084</v>
      </c>
      <c r="S59" s="7">
        <v>250</v>
      </c>
      <c r="T59" s="7">
        <f>(N59/365)^(2/3)*K59^(1/3)</f>
        <v>0</v>
      </c>
      <c r="U59" s="7" t="e">
        <f>SQRT((2/3*(N59/365)^(-1/3)*K59^(1/3)*(O59/365))^2+(1/3*(N59/365)^(2/3)*K59^(-2/3)*M59)^2)</f>
        <v>#DIV/0!</v>
      </c>
      <c r="V59" s="7">
        <f>0.004919*R59*SQRT(1-P59^2)*N59^(1/3)*K59^(2/3)</f>
        <v>0</v>
      </c>
      <c r="W59" s="7" t="e">
        <f>SQRT(X59^2+Y59^2+Z59^2+AA59^2)</f>
        <v>#DIV/0!</v>
      </c>
      <c r="X59" s="7">
        <f>0.004919*SQRT(1-P59^2)*N59^(1/3)*K59^(2/3)*S59</f>
        <v>0</v>
      </c>
      <c r="Y59" s="7">
        <f>0.004919*R59*P59/SQRT(1-P59^2)*N59^(1/3)*K59^(2/3)*Q59</f>
        <v>0</v>
      </c>
      <c r="Z59" s="7">
        <f>0.004919*R59*SQRT(1-P59^2)*1/3*N59^(-2/3)*K59^(2/3)*O59</f>
        <v>0</v>
      </c>
      <c r="AA59" s="7" t="e">
        <f>0.004919*R59*SQRT(1-P59^2)*N59^(1/3)*2/3*K59^(-1/3)*M59</f>
        <v>#DIV/0!</v>
      </c>
      <c r="AB59" s="7"/>
      <c r="AC59" s="7"/>
      <c r="AD59" s="7" t="s">
        <v>147</v>
      </c>
    </row>
    <row r="60" spans="1:30">
      <c r="A60" s="30" t="s">
        <v>1539</v>
      </c>
      <c r="B60" s="30" t="s">
        <v>1540</v>
      </c>
      <c r="C60" s="30"/>
      <c r="D60" s="30"/>
      <c r="E60" s="30">
        <v>0.1</v>
      </c>
      <c r="F60" s="30"/>
      <c r="G60" s="30">
        <v>0.2</v>
      </c>
      <c r="H60" s="30"/>
      <c r="I60" s="30"/>
      <c r="J60" s="30"/>
      <c r="K60" s="30">
        <v>1.32</v>
      </c>
      <c r="L60" s="30"/>
      <c r="M60" s="30">
        <v>0.12</v>
      </c>
      <c r="N60" s="30">
        <v>3.0603600000000002</v>
      </c>
      <c r="O60" s="30">
        <v>3.0000000000000001E-5</v>
      </c>
      <c r="P60" s="30">
        <v>0</v>
      </c>
      <c r="Q60" s="30">
        <v>0</v>
      </c>
      <c r="R60" s="30">
        <v>7.36</v>
      </c>
      <c r="S60" s="30">
        <v>0.11</v>
      </c>
      <c r="T60" s="30">
        <v>4.4999999999999998E-2</v>
      </c>
      <c r="U60" s="30">
        <v>1.2E-2</v>
      </c>
      <c r="V60" s="30">
        <v>63.3</v>
      </c>
      <c r="W60" s="30">
        <v>4.0999999999999996</v>
      </c>
      <c r="X60" s="30"/>
      <c r="Y60" s="30"/>
      <c r="Z60" s="30"/>
      <c r="AA60" s="30"/>
      <c r="AB60" s="30"/>
      <c r="AC60" s="30"/>
      <c r="AD60" s="30"/>
    </row>
    <row r="61" spans="1:30" s="30" customFormat="1">
      <c r="A61" s="30" t="s">
        <v>1541</v>
      </c>
      <c r="B61" s="30" t="s">
        <v>1542</v>
      </c>
      <c r="E61" s="30">
        <v>0.44</v>
      </c>
      <c r="G61" s="30">
        <v>0.1</v>
      </c>
      <c r="K61" s="30">
        <v>0.84</v>
      </c>
      <c r="M61" s="30">
        <v>0.04</v>
      </c>
      <c r="N61" s="30">
        <v>5.819</v>
      </c>
      <c r="P61" s="30">
        <v>0</v>
      </c>
      <c r="Q61" s="30">
        <v>0</v>
      </c>
      <c r="V61" s="30">
        <v>59</v>
      </c>
      <c r="W61" s="30">
        <v>1.75</v>
      </c>
    </row>
    <row r="62" spans="1:30" s="30" customFormat="1">
      <c r="A62" s="29" t="s">
        <v>149</v>
      </c>
      <c r="B62" s="29" t="s">
        <v>148</v>
      </c>
      <c r="C62" s="29">
        <v>0.02</v>
      </c>
      <c r="D62" s="29"/>
      <c r="E62" s="29">
        <v>0.02</v>
      </c>
      <c r="F62" s="29">
        <v>0.02</v>
      </c>
      <c r="G62" s="29">
        <v>0.02</v>
      </c>
      <c r="H62" s="29">
        <v>0.86</v>
      </c>
      <c r="I62" s="29"/>
      <c r="J62" s="29"/>
      <c r="K62" s="29">
        <v>0.86</v>
      </c>
      <c r="L62" s="29">
        <v>0.06</v>
      </c>
      <c r="M62" s="29">
        <v>0.06</v>
      </c>
      <c r="N62" s="29">
        <v>3.698</v>
      </c>
      <c r="O62" s="29">
        <v>3.0000000000000001E-3</v>
      </c>
      <c r="P62" s="29">
        <v>0.12</v>
      </c>
      <c r="Q62" s="29">
        <v>0.06</v>
      </c>
      <c r="R62" s="29">
        <v>4</v>
      </c>
      <c r="S62" s="29">
        <v>0.5</v>
      </c>
      <c r="T62" s="29">
        <f>(N62/365)^(2/3)*K62^(1/3)</f>
        <v>4.4526187622993742E-2</v>
      </c>
      <c r="U62" s="29">
        <f>SQRT((2/3*(N62/365)^(-1/3)*K62^(1/3)*(O62/365))^2+(1/3*(N62/365)^(2/3)*K62^(-2/3)*M62)^2)</f>
        <v>1.0357727118289878E-3</v>
      </c>
      <c r="V62" s="29">
        <f>0.004919*R62*SQRT(1-P62^2)*N62^(1/3)*K62^(2/3)</f>
        <v>2.731755111657598E-2</v>
      </c>
      <c r="W62" s="29">
        <f>SQRT(X62^2+Y62^2+Z62^2+AA62^2)</f>
        <v>3.6488897296831869E-3</v>
      </c>
      <c r="X62" s="29">
        <f>0.004919*SQRT(1-P62^2)*N62^(1/3)*K62^(2/3)*S62</f>
        <v>3.4146938895719976E-3</v>
      </c>
      <c r="Y62" s="29">
        <f>0.004919*R62*P62/SQRT(1-P62^2)*N62^(1/3)*K62^(2/3)*Q62</f>
        <v>1.995600325074544E-4</v>
      </c>
      <c r="Z62" s="29">
        <f>0.004919*R62*SQRT(1-P62^2)*1/3*N62^(-2/3)*K62^(2/3)*O62</f>
        <v>7.3871149585116217E-6</v>
      </c>
      <c r="AA62" s="29">
        <f>0.004919*R62*SQRT(1-P62^2)*N62^(1/3)*2/3*K62^(-1/3)*M62</f>
        <v>1.2705837728639992E-3</v>
      </c>
      <c r="AB62" s="29">
        <v>0.50684931506849318</v>
      </c>
      <c r="AC62" s="29">
        <v>2.8</v>
      </c>
      <c r="AD62" s="29" t="s">
        <v>150</v>
      </c>
    </row>
    <row r="63" spans="1:30">
      <c r="A63" s="29" t="s">
        <v>152</v>
      </c>
      <c r="B63" s="29" t="s">
        <v>151</v>
      </c>
      <c r="C63" s="29">
        <v>-0.53</v>
      </c>
      <c r="D63" s="29"/>
      <c r="E63" s="29">
        <v>-0.53</v>
      </c>
      <c r="F63" s="29">
        <v>0.05</v>
      </c>
      <c r="G63" s="29">
        <v>0.05</v>
      </c>
      <c r="H63" s="29">
        <v>0.93</v>
      </c>
      <c r="I63" s="29"/>
      <c r="J63" s="29"/>
      <c r="K63" s="29">
        <v>0.93</v>
      </c>
      <c r="L63" s="29">
        <v>0.08</v>
      </c>
      <c r="M63" s="29">
        <v>0.08</v>
      </c>
      <c r="N63" s="29">
        <v>5.3511699999999998</v>
      </c>
      <c r="O63" s="29">
        <v>5.5000000000000003E-4</v>
      </c>
      <c r="P63" s="29">
        <v>0</v>
      </c>
      <c r="Q63" s="29">
        <v>0</v>
      </c>
      <c r="R63" s="29">
        <v>3.1</v>
      </c>
      <c r="S63" s="29">
        <v>1.4</v>
      </c>
      <c r="T63" s="29">
        <f>(N63/365)^(2/3)*K63^(1/3)</f>
        <v>5.8469795112868629E-2</v>
      </c>
      <c r="U63" s="29">
        <f>SQRT((2/3*(N63/365)^(-1/3)*K63^(1/3)*(O63/365))^2+(1/3*(N63/365)^(2/3)*K63^(-2/3)*M63)^2)</f>
        <v>1.6765580518532627E-3</v>
      </c>
      <c r="V63" s="29">
        <f>0.004919*R63*SQRT(1-P63^2)*N63^(1/3)*K63^(2/3)</f>
        <v>2.5412266324386701E-2</v>
      </c>
      <c r="W63" s="29">
        <f>SQRT(X63^2+Y63^2+Z63^2+AA63^2)</f>
        <v>1.1568666534981526E-2</v>
      </c>
      <c r="X63" s="29">
        <f>0.004919*SQRT(1-P63^2)*N63^(1/3)*K63^(2/3)*S63</f>
        <v>1.1476507372303669E-2</v>
      </c>
      <c r="Y63" s="29">
        <f>0.004919*R63*P63/SQRT(1-P63^2)*N63^(1/3)*K63^(2/3)*Q63</f>
        <v>0</v>
      </c>
      <c r="Z63" s="29">
        <f>0.004919*R63*SQRT(1-P63^2)*1/3*N63^(-2/3)*K63^(2/3)*O63</f>
        <v>8.7063492522275117E-7</v>
      </c>
      <c r="AA63" s="29">
        <f>0.004919*R63*SQRT(1-P63^2)*N63^(1/3)*2/3*K63^(-1/3)*M63</f>
        <v>1.4573342694988787E-3</v>
      </c>
      <c r="AB63" s="29">
        <f>60/365</f>
        <v>0.16438356164383561</v>
      </c>
      <c r="AC63" s="29"/>
      <c r="AD63" s="29" t="s">
        <v>153</v>
      </c>
    </row>
    <row r="64" spans="1:30">
      <c r="A64" s="29" t="s">
        <v>155</v>
      </c>
      <c r="B64" s="29" t="s">
        <v>154</v>
      </c>
      <c r="C64" s="29">
        <v>-0.06</v>
      </c>
      <c r="D64" s="29"/>
      <c r="E64" s="29">
        <v>-0.06</v>
      </c>
      <c r="F64" s="29">
        <v>0.09</v>
      </c>
      <c r="G64" s="29">
        <v>0.09</v>
      </c>
      <c r="H64" s="29">
        <v>0.6</v>
      </c>
      <c r="I64" s="29"/>
      <c r="J64" s="29"/>
      <c r="K64" s="29">
        <v>0.6</v>
      </c>
      <c r="L64" s="29">
        <v>0.04</v>
      </c>
      <c r="M64" s="29">
        <v>0.04</v>
      </c>
      <c r="N64" s="29">
        <v>0.65852500000000003</v>
      </c>
      <c r="O64" s="29">
        <v>1.7E-5</v>
      </c>
      <c r="P64" s="29">
        <v>0</v>
      </c>
      <c r="Q64" s="29">
        <v>0</v>
      </c>
      <c r="R64" s="29">
        <v>10.3</v>
      </c>
      <c r="S64" s="29">
        <v>7.95</v>
      </c>
      <c r="T64" s="29">
        <f>(N64/365)^(2/3)*K64^(1/3)</f>
        <v>1.2499808277287097E-2</v>
      </c>
      <c r="U64" s="29">
        <f>SQRT((2/3*(N64/365)^(-1/3)*K64^(1/3)*(O64/365))^2+(1/3*(N64/365)^(2/3)*K64^(-2/3)*M64)^2)</f>
        <v>2.7777360057527049E-4</v>
      </c>
      <c r="V64" s="29">
        <f>0.004919*R64*SQRT(1-P64^2)*N64^(1/3)*K64^(2/3)</f>
        <v>3.135732230190965E-2</v>
      </c>
      <c r="W64" s="29">
        <f>SQRT(X64^2+Y64^2+Z64^2+AA64^2)</f>
        <v>2.4243073479268802E-2</v>
      </c>
      <c r="X64" s="29">
        <f>0.004919*SQRT(1-P64^2)*N64^(1/3)*K64^(2/3)*S64</f>
        <v>2.4202981776716672E-2</v>
      </c>
      <c r="Y64" s="29">
        <f>0.004919*R64*P64/SQRT(1-P64^2)*N64^(1/3)*K64^(2/3)*Q64</f>
        <v>0</v>
      </c>
      <c r="Z64" s="29">
        <f>0.004919*R64*SQRT(1-P64^2)*1/3*N64^(-2/3)*K64^(2/3)*O64</f>
        <v>2.6983256982522251E-7</v>
      </c>
      <c r="AA64" s="29">
        <f>0.004919*R64*SQRT(1-P64^2)*N64^(1/3)*2/3*K64^(-1/3)*M64</f>
        <v>1.3936587689737624E-3</v>
      </c>
      <c r="AB64" s="29">
        <v>0.37748034520547952</v>
      </c>
      <c r="AC64" s="29">
        <v>29.262499999999999</v>
      </c>
      <c r="AD64" s="29" t="s">
        <v>156</v>
      </c>
    </row>
    <row r="65" spans="1:30">
      <c r="A65" s="29" t="s">
        <v>155</v>
      </c>
      <c r="B65" s="29" t="s">
        <v>157</v>
      </c>
      <c r="C65" s="29">
        <v>-0.06</v>
      </c>
      <c r="D65" s="29"/>
      <c r="E65" s="29">
        <v>-0.06</v>
      </c>
      <c r="F65" s="29">
        <v>0.09</v>
      </c>
      <c r="G65" s="29">
        <v>0.09</v>
      </c>
      <c r="H65" s="29">
        <v>0.6</v>
      </c>
      <c r="I65" s="29"/>
      <c r="J65" s="29"/>
      <c r="K65" s="29">
        <v>0.6</v>
      </c>
      <c r="L65" s="29">
        <v>0.04</v>
      </c>
      <c r="M65" s="29">
        <v>0.04</v>
      </c>
      <c r="N65" s="29">
        <v>7.8140000000000001</v>
      </c>
      <c r="O65" s="29">
        <v>1.65E-3</v>
      </c>
      <c r="P65" s="29">
        <v>4.0999999999999988E-2</v>
      </c>
      <c r="Q65" s="29">
        <v>3.7000000000000012E-2</v>
      </c>
      <c r="R65" s="29">
        <v>0.11899999999999999</v>
      </c>
      <c r="S65" s="29">
        <v>5.9499999999999997E-2</v>
      </c>
      <c r="T65" s="29">
        <f>(N65/365)^(2/3)*K65^(1/3)</f>
        <v>6.5028556212120975E-2</v>
      </c>
      <c r="U65" s="29">
        <f>SQRT((2/3*(N65/365)^(-1/3)*K65^(1/3)*(O65/365))^2+(1/3*(N65/365)^(2/3)*K65^(-2/3)*M65)^2)</f>
        <v>1.4451080217835598E-3</v>
      </c>
      <c r="V65" s="29">
        <f>0.004919*R65*SQRT(1-P65^2)*N65^(1/3)*K65^(2/3)</f>
        <v>8.2562674877096828E-4</v>
      </c>
      <c r="W65" s="29">
        <f>SQRT(X65^2+Y65^2+Z65^2+AA65^2)</f>
        <v>4.144429362271866E-4</v>
      </c>
      <c r="X65" s="29">
        <f>0.004919*SQRT(1-P65^2)*N65^(1/3)*K65^(2/3)*S65</f>
        <v>4.1281337438548409E-4</v>
      </c>
      <c r="Y65" s="29">
        <f>0.004919*R65*P65/SQRT(1-P65^2)*N65^(1/3)*K65^(2/3)*Q65</f>
        <v>1.2545847348247991E-6</v>
      </c>
      <c r="Z65" s="29">
        <f>0.004919*R65*SQRT(1-P65^2)*1/3*N65^(-2/3)*K65^(2/3)*O65</f>
        <v>5.8112965424114761E-8</v>
      </c>
      <c r="AA65" s="29">
        <f>0.004919*R65*SQRT(1-P65^2)*N65^(1/3)*2/3*K65^(-1/3)*M65</f>
        <v>3.6694522167598594E-5</v>
      </c>
      <c r="AB65" s="29">
        <v>0.37748034520547952</v>
      </c>
      <c r="AC65" s="29">
        <v>29.262499999999999</v>
      </c>
      <c r="AD65" s="29" t="s">
        <v>156</v>
      </c>
    </row>
    <row r="66" spans="1:30">
      <c r="A66" s="29" t="s">
        <v>155</v>
      </c>
      <c r="B66" s="29" t="s">
        <v>158</v>
      </c>
      <c r="C66" s="29">
        <v>-0.06</v>
      </c>
      <c r="D66" s="29"/>
      <c r="E66" s="29">
        <v>-0.06</v>
      </c>
      <c r="F66" s="29">
        <v>0.09</v>
      </c>
      <c r="G66" s="29">
        <v>0.09</v>
      </c>
      <c r="H66" s="29">
        <v>0.6</v>
      </c>
      <c r="I66" s="29"/>
      <c r="J66" s="29"/>
      <c r="K66" s="29">
        <v>0.6</v>
      </c>
      <c r="L66" s="29">
        <v>0.04</v>
      </c>
      <c r="M66" s="29">
        <v>0.04</v>
      </c>
      <c r="N66" s="29">
        <v>14.69699</v>
      </c>
      <c r="O66" s="29">
        <v>3.6000000000000002E-4</v>
      </c>
      <c r="P66" s="29">
        <v>4.2999999999999997E-2</v>
      </c>
      <c r="Q66" s="29">
        <v>3.7999999999999999E-2</v>
      </c>
      <c r="R66" s="29">
        <v>3.17</v>
      </c>
      <c r="S66" s="29">
        <v>0.84</v>
      </c>
      <c r="T66" s="29">
        <f>(N66/365)^(2/3)*K66^(1/3)</f>
        <v>9.9084891831758892E-2</v>
      </c>
      <c r="U66" s="29">
        <f>SQRT((2/3*(N66/365)^(-1/3)*K66^(1/3)*(O66/365))^2+(1/3*(N66/365)^(2/3)*K66^(-2/3)*M66)^2)</f>
        <v>2.2018870796552984E-3</v>
      </c>
      <c r="V66" s="29">
        <f>0.004919*R66*SQRT(1-P66^2)*N66^(1/3)*K66^(2/3)</f>
        <v>2.7146333134095001E-2</v>
      </c>
      <c r="W66" s="29">
        <f>SQRT(X66^2+Y66^2+Z66^2+AA66^2)</f>
        <v>7.2939640660111818E-3</v>
      </c>
      <c r="X66" s="29">
        <f>0.004919*SQRT(1-P66^2)*N66^(1/3)*K66^(2/3)*S66</f>
        <v>7.1933501049336887E-3</v>
      </c>
      <c r="Y66" s="29">
        <f>0.004919*R66*P66/SQRT(1-P66^2)*N66^(1/3)*K66^(2/3)*Q66</f>
        <v>4.4439276563477095E-5</v>
      </c>
      <c r="Z66" s="29">
        <f>0.004919*R66*SQRT(1-P66^2)*1/3*N66^(-2/3)*K66^(2/3)*O66</f>
        <v>2.2164810455007464E-7</v>
      </c>
      <c r="AA66" s="29">
        <f>0.004919*R66*SQRT(1-P66^2)*N66^(1/3)*2/3*K66^(-1/3)*M66</f>
        <v>1.2065036948486669E-3</v>
      </c>
      <c r="AB66" s="29">
        <v>0.37748034520547952</v>
      </c>
      <c r="AC66" s="29">
        <v>29.262499999999999</v>
      </c>
      <c r="AD66" s="29" t="s">
        <v>156</v>
      </c>
    </row>
    <row r="67" spans="1:30">
      <c r="A67" s="29" t="s">
        <v>155</v>
      </c>
      <c r="B67" s="29" t="s">
        <v>159</v>
      </c>
      <c r="C67" s="29">
        <v>-0.06</v>
      </c>
      <c r="D67" s="29"/>
      <c r="E67" s="29">
        <v>-0.06</v>
      </c>
      <c r="F67" s="29">
        <v>0.09</v>
      </c>
      <c r="G67" s="29">
        <v>0.09</v>
      </c>
      <c r="H67" s="29">
        <v>0.6</v>
      </c>
      <c r="I67" s="29"/>
      <c r="J67" s="29"/>
      <c r="K67" s="29">
        <v>0.6</v>
      </c>
      <c r="L67" s="29">
        <v>0.04</v>
      </c>
      <c r="M67" s="29">
        <v>0.04</v>
      </c>
      <c r="N67" s="29">
        <v>19.481999999999999</v>
      </c>
      <c r="O67" s="29">
        <v>1.1999999999999999E-3</v>
      </c>
      <c r="P67" s="29">
        <v>3.2000000000000001E-2</v>
      </c>
      <c r="Q67" s="29">
        <v>2.9499999999999998E-2</v>
      </c>
      <c r="R67" s="29">
        <v>2.5299999999999998</v>
      </c>
      <c r="S67" s="29">
        <v>0.7</v>
      </c>
      <c r="T67" s="29">
        <f>(N67/365)^(2/3)*K67^(1/3)</f>
        <v>0.11956687164805313</v>
      </c>
      <c r="U67" s="29">
        <f>SQRT((2/3*(N67/365)^(-1/3)*K67^(1/3)*(O67/365))^2+(1/3*(N67/365)^(2/3)*K67^(-2/3)*M67)^2)</f>
        <v>2.6570461285222204E-3</v>
      </c>
      <c r="V67" s="29">
        <f>0.004919*R67*SQRT(1-P67^2)*N67^(1/3)*K67^(2/3)</f>
        <v>2.3809679583121374E-2</v>
      </c>
      <c r="W67" s="29">
        <f>SQRT(X67^2+Y67^2+Z67^2+AA67^2)</f>
        <v>6.6721475972814411E-3</v>
      </c>
      <c r="X67" s="29">
        <f>0.004919*SQRT(1-P67^2)*N67^(1/3)*K67^(2/3)*S67</f>
        <v>6.5876583826818026E-3</v>
      </c>
      <c r="Y67" s="29">
        <f>0.004919*R67*P67/SQRT(1-P67^2)*N67^(1/3)*K67^(2/3)*Q67</f>
        <v>2.2499376888400299E-5</v>
      </c>
      <c r="Z67" s="29">
        <f>0.004919*R67*SQRT(1-P67^2)*1/3*N67^(-2/3)*K67^(2/3)*O67</f>
        <v>4.8885493446507296E-7</v>
      </c>
      <c r="AA67" s="29">
        <f>0.004919*R67*SQRT(1-P67^2)*N67^(1/3)*2/3*K67^(-1/3)*M67</f>
        <v>1.0582079814720614E-3</v>
      </c>
      <c r="AB67" s="29">
        <v>0.37748034520547952</v>
      </c>
      <c r="AC67" s="29">
        <v>29.262499999999999</v>
      </c>
      <c r="AD67" s="29" t="s">
        <v>156</v>
      </c>
    </row>
    <row r="68" spans="1:30">
      <c r="A68" s="12" t="s">
        <v>161</v>
      </c>
      <c r="B68" s="12" t="s">
        <v>160</v>
      </c>
      <c r="C68" s="12">
        <v>-0.22</v>
      </c>
      <c r="D68" s="12"/>
      <c r="E68" s="12">
        <v>-0.22</v>
      </c>
      <c r="F68" s="12">
        <v>0.03</v>
      </c>
      <c r="G68" s="12">
        <v>0.03</v>
      </c>
      <c r="H68" s="12">
        <v>3.24</v>
      </c>
      <c r="I68" s="12"/>
      <c r="J68" s="12"/>
      <c r="K68" s="12">
        <v>3.24</v>
      </c>
      <c r="L68" s="12">
        <v>0.46</v>
      </c>
      <c r="M68" s="12">
        <v>0.46</v>
      </c>
      <c r="N68" s="12">
        <v>417.9</v>
      </c>
      <c r="O68" s="12">
        <v>0.5</v>
      </c>
      <c r="P68" s="12">
        <v>0.11</v>
      </c>
      <c r="Q68" s="12">
        <v>0.03</v>
      </c>
      <c r="R68" s="12">
        <v>129.4</v>
      </c>
      <c r="S68" s="12">
        <v>2</v>
      </c>
      <c r="T68" s="12">
        <f>(N68/365)^(2/3)*K68^(1/3)</f>
        <v>1.6194517302582492</v>
      </c>
      <c r="U68" s="12">
        <f>SQRT((2/3*(N68/365)^(-1/3)*K68^(1/3)*(O68/365))^2+(1/3*(N68/365)^(2/3)*K68^(-2/3)*M68)^2)</f>
        <v>7.6651604742747237E-2</v>
      </c>
      <c r="V68" s="12">
        <f>0.004919*R68*SQRT(1-P68^2)*N68^(1/3)*K68^(2/3)</f>
        <v>10.356707769416387</v>
      </c>
      <c r="W68" s="12">
        <f>SQRT(X68^2+Y68^2+Z68^2+AA68^2)</f>
        <v>0.99385901794202414</v>
      </c>
      <c r="X68" s="12">
        <f>0.004919*SQRT(1-P68^2)*N68^(1/3)*K68^(2/3)*S68</f>
        <v>0.16007276305125789</v>
      </c>
      <c r="Y68" s="12">
        <f>0.004919*R68*P68/SQRT(1-P68^2)*N68^(1/3)*K68^(2/3)*Q68</f>
        <v>3.4595744143206875E-2</v>
      </c>
      <c r="Z68" s="12">
        <f>0.004919*R68*SQRT(1-P68^2)*1/3*N68^(-2/3)*K68^(2/3)*O68</f>
        <v>4.1304569551792276E-3</v>
      </c>
      <c r="AA68" s="12">
        <f>0.004919*R68*SQRT(1-P68^2)*N68^(1/3)*2/3*K68^(-1/3)*M68</f>
        <v>0.98026452138509013</v>
      </c>
      <c r="AB68" s="12">
        <v>6.8410958904109593</v>
      </c>
      <c r="AC68" s="12">
        <v>25</v>
      </c>
      <c r="AD68" s="12" t="s">
        <v>25</v>
      </c>
    </row>
    <row r="69" spans="1:30">
      <c r="A69" s="12" t="s">
        <v>163</v>
      </c>
      <c r="B69" s="12" t="s">
        <v>162</v>
      </c>
      <c r="C69" s="12">
        <v>-0.15</v>
      </c>
      <c r="D69" s="12">
        <v>-0.04</v>
      </c>
      <c r="E69" s="12">
        <v>-0.15</v>
      </c>
      <c r="F69" s="12">
        <v>0.03</v>
      </c>
      <c r="G69" s="12">
        <v>0.03</v>
      </c>
      <c r="H69" s="12">
        <v>0.77</v>
      </c>
      <c r="I69" s="12">
        <v>0.81</v>
      </c>
      <c r="J69" s="12">
        <v>0.8</v>
      </c>
      <c r="K69" s="12">
        <v>0.77</v>
      </c>
      <c r="L69" s="12">
        <v>0.04</v>
      </c>
      <c r="M69" s="12">
        <v>0.04</v>
      </c>
      <c r="N69" s="12">
        <v>2500</v>
      </c>
      <c r="O69" s="12">
        <v>350</v>
      </c>
      <c r="P69" s="12">
        <v>0.25</v>
      </c>
      <c r="Q69" s="12">
        <v>0.23</v>
      </c>
      <c r="R69" s="12">
        <v>18.600000000000001</v>
      </c>
      <c r="S69" s="12">
        <v>2.9</v>
      </c>
      <c r="T69" s="12">
        <f>(N69/365)^(2/3)*K69^(1/3)</f>
        <v>3.3056865534028996</v>
      </c>
      <c r="U69" s="12">
        <f>SQRT((2/3*(N69/365)^(-1/3)*K69^(1/3)*(O69/365))^2+(1/3*(N69/365)^(2/3)*K69^(-2/3)*M69)^2)</f>
        <v>0.3137957774684037</v>
      </c>
      <c r="V69" s="12">
        <f>0.004919*R69*SQRT(1-P69^2)*N69^(1/3)*K69^(2/3)</f>
        <v>1.0100647723575382</v>
      </c>
      <c r="W69" s="12">
        <f>SQRT(X69^2+Y69^2+Z69^2+AA69^2)</f>
        <v>0.17912097511631908</v>
      </c>
      <c r="X69" s="12">
        <f>0.004919*SQRT(1-P69^2)*N69^(1/3)*K69^(2/3)*S69</f>
        <v>0.15748321719553013</v>
      </c>
      <c r="Y69" s="12">
        <f>0.004919*R69*P69/SQRT(1-P69^2)*N69^(1/3)*K69^(2/3)*Q69</f>
        <v>6.1950639371262349E-2</v>
      </c>
      <c r="Z69" s="12">
        <f>0.004919*R69*SQRT(1-P69^2)*1/3*N69^(-2/3)*K69^(2/3)*O69</f>
        <v>4.7136356043351792E-2</v>
      </c>
      <c r="AA69" s="12">
        <f>0.004919*R69*SQRT(1-P69^2)*N69^(1/3)*2/3*K69^(-1/3)*M69</f>
        <v>3.4980598176884439E-2</v>
      </c>
      <c r="AB69" s="12">
        <v>25</v>
      </c>
      <c r="AC69" s="12">
        <v>12</v>
      </c>
      <c r="AD69" s="12" t="s">
        <v>100</v>
      </c>
    </row>
    <row r="70" spans="1:30" s="7" customFormat="1">
      <c r="A70" s="29" t="s">
        <v>165</v>
      </c>
      <c r="B70" s="29" t="s">
        <v>164</v>
      </c>
      <c r="C70" s="29">
        <v>-0.13</v>
      </c>
      <c r="D70" s="29"/>
      <c r="E70" s="29">
        <v>-0.13</v>
      </c>
      <c r="F70" s="29">
        <v>0.06</v>
      </c>
      <c r="G70" s="29">
        <v>0.06</v>
      </c>
      <c r="H70" s="29">
        <v>0.71</v>
      </c>
      <c r="I70" s="29"/>
      <c r="J70" s="29"/>
      <c r="K70" s="29">
        <v>0.71</v>
      </c>
      <c r="L70" s="29">
        <v>0.04</v>
      </c>
      <c r="M70" s="29">
        <v>0.04</v>
      </c>
      <c r="N70" s="29">
        <v>19205.509999999998</v>
      </c>
      <c r="O70" s="29">
        <v>5806.8</v>
      </c>
      <c r="P70" s="29">
        <v>0.01</v>
      </c>
      <c r="Q70" s="29">
        <v>0.01</v>
      </c>
      <c r="R70" s="29">
        <v>0.28000000000000003</v>
      </c>
      <c r="S70" s="29">
        <v>0.55000000000000004</v>
      </c>
      <c r="T70" s="29">
        <f>(N70/365)^(2/3)*K70^(1/3)</f>
        <v>12.5268372808632</v>
      </c>
      <c r="U70" s="29">
        <f>SQRT((2/3*(N70/365)^(-1/3)*K70^(1/3)*(O70/365))^2+(1/3*(N70/365)^(2/3)*K70^(-2/3)*M70)^2)</f>
        <v>2.5359338010076322</v>
      </c>
      <c r="V70" s="29">
        <f>0.004919*R70*SQRT(1-P70^2)*N70^(1/3)*K70^(2/3)</f>
        <v>2.9353551347614536E-2</v>
      </c>
      <c r="W70" s="29">
        <f>SQRT(X70^2+Y70^2+Z70^2+AA70^2)</f>
        <v>5.7745130778786125E-2</v>
      </c>
      <c r="X70" s="29">
        <f>0.004919*SQRT(1-P70^2)*N70^(1/3)*K70^(2/3)*S70</f>
        <v>5.7658761575671402E-2</v>
      </c>
      <c r="Y70" s="29">
        <f>0.004919*R70*P70/SQRT(1-P70^2)*N70^(1/3)*K70^(2/3)*Q70</f>
        <v>2.9356486996314165E-6</v>
      </c>
      <c r="Z70" s="29">
        <f>0.004919*R70*SQRT(1-P70^2)*1/3*N70^(-2/3)*K70^(2/3)*O70</f>
        <v>2.9583559087180068E-3</v>
      </c>
      <c r="AA70" s="29">
        <f>0.004919*R70*SQRT(1-P70^2)*N70^(1/3)*2/3*K70^(-1/3)*M70</f>
        <v>1.1024808017883396E-3</v>
      </c>
      <c r="AB70" s="29">
        <v>22.465753424657539</v>
      </c>
      <c r="AC70" s="29">
        <v>8</v>
      </c>
      <c r="AD70" s="29" t="s">
        <v>100</v>
      </c>
    </row>
    <row r="71" spans="1:30" s="7" customFormat="1">
      <c r="A71" s="12" t="s">
        <v>167</v>
      </c>
      <c r="B71" s="12" t="s">
        <v>166</v>
      </c>
      <c r="C71" s="12">
        <v>0.17</v>
      </c>
      <c r="D71" s="12"/>
      <c r="E71" s="12">
        <v>0.17</v>
      </c>
      <c r="F71" s="12">
        <v>0.06</v>
      </c>
      <c r="G71" s="12">
        <v>0.06</v>
      </c>
      <c r="H71" s="12">
        <v>2.4900000000000002</v>
      </c>
      <c r="I71" s="12"/>
      <c r="J71" s="12"/>
      <c r="K71" s="12">
        <v>2.4900000000000002</v>
      </c>
      <c r="L71" s="12">
        <v>0.36</v>
      </c>
      <c r="M71" s="12">
        <v>0.36</v>
      </c>
      <c r="N71" s="12">
        <v>594.90002000000004</v>
      </c>
      <c r="O71" s="12">
        <v>5.3</v>
      </c>
      <c r="P71" s="12">
        <v>0.151</v>
      </c>
      <c r="Q71" s="12">
        <v>2.3E-2</v>
      </c>
      <c r="R71" s="12">
        <v>95.9</v>
      </c>
      <c r="S71" s="12">
        <v>1.8</v>
      </c>
      <c r="T71" s="12">
        <f>(N71/365)^(2/3)*K71^(1/3)</f>
        <v>1.8771567023326745</v>
      </c>
      <c r="U71" s="12">
        <f>SQRT((2/3*(N71/365)^(-1/3)*K71^(1/3)*(O71/365))^2+(1/3*(N71/365)^(2/3)*K71^(-2/3)*M71)^2)</f>
        <v>9.1149814954143454E-2</v>
      </c>
      <c r="V71" s="12">
        <f>0.004919*R71*SQRT(1-P71^2)*N71^(1/3)*K71^(2/3)</f>
        <v>7.2050084735089701</v>
      </c>
      <c r="W71" s="12">
        <f>SQRT(X71^2+Y71^2+Z71^2+AA71^2)</f>
        <v>0.7082900433379492</v>
      </c>
      <c r="X71" s="12">
        <f>0.004919*SQRT(1-P71^2)*N71^(1/3)*K71^(2/3)*S71</f>
        <v>0.13523477843916734</v>
      </c>
      <c r="Y71" s="12">
        <f>0.004919*R71*P71/SQRT(1-P71^2)*N71^(1/3)*K71^(2/3)*Q71</f>
        <v>2.5606856360369433E-2</v>
      </c>
      <c r="Z71" s="12">
        <f>0.004919*R71*SQRT(1-P71^2)*1/3*N71^(-2/3)*K71^(2/3)*O71</f>
        <v>2.1396617709307172E-2</v>
      </c>
      <c r="AA71" s="12">
        <f>0.004919*R71*SQRT(1-P71^2)*N71^(1/3)*2/3*K71^(-1/3)*M71</f>
        <v>0.69445864804905733</v>
      </c>
      <c r="AB71" s="12">
        <v>2.5</v>
      </c>
      <c r="AC71" s="12">
        <v>9.9</v>
      </c>
      <c r="AD71" s="12" t="s">
        <v>25</v>
      </c>
    </row>
    <row r="72" spans="1:30">
      <c r="A72" s="12" t="s">
        <v>169</v>
      </c>
      <c r="B72" s="12" t="s">
        <v>168</v>
      </c>
      <c r="C72" s="12">
        <v>0.15</v>
      </c>
      <c r="D72" s="12"/>
      <c r="E72" s="12">
        <v>0.15</v>
      </c>
      <c r="F72" s="12">
        <v>0.05</v>
      </c>
      <c r="G72" s="12">
        <v>0.05</v>
      </c>
      <c r="H72" s="12">
        <v>2.25</v>
      </c>
      <c r="I72" s="12"/>
      <c r="J72" s="12"/>
      <c r="K72" s="12">
        <v>2.25</v>
      </c>
      <c r="L72" s="12">
        <v>0.45</v>
      </c>
      <c r="M72" s="12">
        <v>0.45</v>
      </c>
      <c r="N72" s="12">
        <v>403.5</v>
      </c>
      <c r="O72" s="12">
        <v>1.5</v>
      </c>
      <c r="P72" s="12">
        <v>0.13</v>
      </c>
      <c r="Q72" s="12">
        <v>0.05</v>
      </c>
      <c r="R72" s="12">
        <v>51.1</v>
      </c>
      <c r="S72" s="12">
        <v>2.5</v>
      </c>
      <c r="T72" s="12">
        <f>(N72/365)^(2/3)*K72^(1/3)</f>
        <v>1.4009671620687976</v>
      </c>
      <c r="U72" s="12">
        <f>SQRT((2/3*(N72/365)^(-1/3)*K72^(1/3)*(O72/365))^2+(1/3*(N72/365)^(2/3)*K72^(-2/3)*M72)^2)</f>
        <v>9.3462324537864572E-2</v>
      </c>
      <c r="V72" s="12">
        <f>0.004919*R72*SQRT(1-P72^2)*N72^(1/3)*K72^(2/3)</f>
        <v>3.1622735037364715</v>
      </c>
      <c r="W72" s="12">
        <f>SQRT(X72^2+Y72^2+Z72^2+AA72^2)</f>
        <v>0.44962764151671752</v>
      </c>
      <c r="X72" s="12">
        <f>0.004919*SQRT(1-P72^2)*N72^(1/3)*K72^(2/3)*S72</f>
        <v>0.15471005399884888</v>
      </c>
      <c r="Y72" s="12">
        <f>0.004919*R72*P72/SQRT(1-P72^2)*N72^(1/3)*K72^(2/3)*Q72</f>
        <v>2.0908125088278981E-2</v>
      </c>
      <c r="Z72" s="12">
        <f>0.004919*R72*SQRT(1-P72^2)*1/3*N72^(-2/3)*K72^(2/3)*O72</f>
        <v>3.9185545275544874E-3</v>
      </c>
      <c r="AA72" s="12">
        <f>0.004919*R72*SQRT(1-P72^2)*N72^(1/3)*2/3*K72^(-1/3)*M72</f>
        <v>0.42163646716486297</v>
      </c>
      <c r="AB72" s="12">
        <v>13.010958904109589</v>
      </c>
      <c r="AC72" s="12">
        <v>16.3</v>
      </c>
      <c r="AD72" s="12" t="s">
        <v>1525</v>
      </c>
    </row>
    <row r="73" spans="1:30" s="7" customFormat="1">
      <c r="A73" s="12" t="s">
        <v>169</v>
      </c>
      <c r="B73" s="12" t="s">
        <v>171</v>
      </c>
      <c r="C73" s="12">
        <v>0.15</v>
      </c>
      <c r="D73" s="12"/>
      <c r="E73" s="12">
        <v>0.15</v>
      </c>
      <c r="F73" s="12">
        <v>0.05</v>
      </c>
      <c r="G73" s="12">
        <v>0.05</v>
      </c>
      <c r="H73" s="12">
        <v>2.25</v>
      </c>
      <c r="I73" s="12"/>
      <c r="J73" s="12"/>
      <c r="K73" s="12">
        <v>2.25</v>
      </c>
      <c r="L73" s="12">
        <v>0.45</v>
      </c>
      <c r="M73" s="12">
        <v>0.45</v>
      </c>
      <c r="N73" s="12">
        <v>751.9</v>
      </c>
      <c r="O73" s="12">
        <v>3.8</v>
      </c>
      <c r="P73" s="12">
        <v>0.1</v>
      </c>
      <c r="Q73" s="12">
        <v>0.06</v>
      </c>
      <c r="R73" s="12">
        <v>52.9</v>
      </c>
      <c r="S73" s="12">
        <v>2.5</v>
      </c>
      <c r="T73" s="12">
        <f>(N73/365)^(2/3)*K73^(1/3)</f>
        <v>2.1214802169905886</v>
      </c>
      <c r="U73" s="12">
        <f>SQRT((2/3*(N73/365)^(-1/3)*K73^(1/3)*(O73/365))^2+(1/3*(N73/365)^(2/3)*K73^(-2/3)*M73)^2)</f>
        <v>0.14161251883024492</v>
      </c>
      <c r="V73" s="12">
        <f>0.004919*R73*SQRT(1-P73^2)*N73^(1/3)*K73^(2/3)</f>
        <v>4.042578534026255</v>
      </c>
      <c r="W73" s="12">
        <f>SQRT(X73^2+Y73^2+Z73^2+AA73^2)</f>
        <v>0.57243194376004991</v>
      </c>
      <c r="X73" s="12">
        <f>0.004919*SQRT(1-P73^2)*N73^(1/3)*K73^(2/3)*S73</f>
        <v>0.19104813487836744</v>
      </c>
      <c r="Y73" s="12">
        <f>0.004919*R73*P73/SQRT(1-P73^2)*N73^(1/3)*K73^(2/3)*Q73</f>
        <v>2.4500475963795482E-2</v>
      </c>
      <c r="Z73" s="12">
        <f>0.004919*R73*SQRT(1-P73^2)*1/3*N73^(-2/3)*K73^(2/3)*O73</f>
        <v>6.8102134278936813E-3</v>
      </c>
      <c r="AA73" s="12">
        <f>0.004919*R73*SQRT(1-P73^2)*N73^(1/3)*2/3*K73^(-1/3)*M73</f>
        <v>0.53901047120350087</v>
      </c>
      <c r="AB73" s="12">
        <v>13.010958904109589</v>
      </c>
      <c r="AC73" s="12">
        <v>16.3</v>
      </c>
      <c r="AD73" s="12" t="s">
        <v>1525</v>
      </c>
    </row>
    <row r="74" spans="1:30" s="7" customFormat="1">
      <c r="A74" s="12" t="s">
        <v>173</v>
      </c>
      <c r="B74" s="12" t="s">
        <v>172</v>
      </c>
      <c r="C74" s="12">
        <v>0.13</v>
      </c>
      <c r="D74" s="12"/>
      <c r="E74" s="12">
        <v>0.13</v>
      </c>
      <c r="F74" s="12">
        <v>0.06</v>
      </c>
      <c r="G74" s="12">
        <v>0.06</v>
      </c>
      <c r="H74" s="12">
        <v>1.62</v>
      </c>
      <c r="I74" s="12"/>
      <c r="J74" s="12"/>
      <c r="K74" s="12">
        <v>1.62</v>
      </c>
      <c r="L74" s="12">
        <v>0.37</v>
      </c>
      <c r="M74" s="12">
        <v>0.37</v>
      </c>
      <c r="N74" s="12">
        <v>905.57399999999996</v>
      </c>
      <c r="O74" s="12">
        <v>3.08</v>
      </c>
      <c r="P74" s="12">
        <v>0.12</v>
      </c>
      <c r="Q74" s="12">
        <v>0.05</v>
      </c>
      <c r="R74" s="12">
        <v>27.5</v>
      </c>
      <c r="S74" s="12">
        <v>1.5</v>
      </c>
      <c r="T74" s="12">
        <f>(N74/365)^(2/3)*K74^(1/3)</f>
        <v>2.1524135886884865</v>
      </c>
      <c r="U74" s="12">
        <f>SQRT((2/3*(N74/365)^(-1/3)*K74^(1/3)*(O74/365))^2+(1/3*(N74/365)^(2/3)*K74^(-2/3)*M74)^2)</f>
        <v>0.16393953976230619</v>
      </c>
      <c r="V74" s="12">
        <f>0.004919*R74*SQRT(1-P74^2)*N74^(1/3)*K74^(2/3)</f>
        <v>1.7921644371789409</v>
      </c>
      <c r="W74" s="12">
        <f>SQRT(X74^2+Y74^2+Z74^2+AA74^2)</f>
        <v>0.29007435003171134</v>
      </c>
      <c r="X74" s="12">
        <f>0.004919*SQRT(1-P74^2)*N74^(1/3)*K74^(2/3)*S74</f>
        <v>9.7754423846124039E-2</v>
      </c>
      <c r="Y74" s="12">
        <f>0.004919*R74*P74/SQRT(1-P74^2)*N74^(1/3)*K74^(2/3)*Q74</f>
        <v>1.0910091947112059E-2</v>
      </c>
      <c r="Z74" s="12">
        <f>0.004919*R74*SQRT(1-P74^2)*1/3*N74^(-2/3)*K74^(2/3)*O74</f>
        <v>2.0318113029272559E-3</v>
      </c>
      <c r="AA74" s="12">
        <f>0.004919*R74*SQRT(1-P74^2)*N74^(1/3)*2/3*K74^(-1/3)*M74</f>
        <v>0.27288100483794575</v>
      </c>
      <c r="AB74" s="12">
        <v>21.36986301369863</v>
      </c>
      <c r="AC74" s="12">
        <v>15</v>
      </c>
      <c r="AD74" s="12" t="s">
        <v>25</v>
      </c>
    </row>
    <row r="75" spans="1:30" s="7" customFormat="1">
      <c r="A75" s="12" t="s">
        <v>175</v>
      </c>
      <c r="B75" s="12" t="s">
        <v>174</v>
      </c>
      <c r="C75" s="12">
        <v>-0.47</v>
      </c>
      <c r="D75" s="12"/>
      <c r="E75" s="12">
        <v>-0.47</v>
      </c>
      <c r="F75" s="12">
        <v>0.03</v>
      </c>
      <c r="G75" s="12">
        <v>0.03</v>
      </c>
      <c r="H75" s="12">
        <v>3.7</v>
      </c>
      <c r="I75" s="12"/>
      <c r="J75" s="12"/>
      <c r="K75" s="12">
        <v>3.7</v>
      </c>
      <c r="L75" s="12">
        <v>0.44</v>
      </c>
      <c r="M75" s="12">
        <v>0.44</v>
      </c>
      <c r="N75" s="12">
        <v>428.5</v>
      </c>
      <c r="O75" s="12">
        <v>1.25</v>
      </c>
      <c r="P75" s="12">
        <v>0.14399999999999999</v>
      </c>
      <c r="Q75" s="12">
        <v>4.5999999999999999E-2</v>
      </c>
      <c r="R75" s="12">
        <v>208.3</v>
      </c>
      <c r="S75" s="12">
        <v>4.3</v>
      </c>
      <c r="T75" s="12">
        <f>(N75/365)^(2/3)*K75^(1/3)</f>
        <v>1.7212312243509236</v>
      </c>
      <c r="U75" s="12">
        <f>SQRT((2/3*(N75/365)^(-1/3)*K75^(1/3)*(O75/365))^2+(1/3*(N75/365)^(2/3)*K75^(-2/3)*M75)^2)</f>
        <v>6.8311049771126703E-2</v>
      </c>
      <c r="V75" s="12">
        <f>0.004919*R75*SQRT(1-P75^2)*N75^(1/3)*K75^(2/3)</f>
        <v>18.286646876139272</v>
      </c>
      <c r="W75" s="12">
        <f>SQRT(X75^2+Y75^2+Z75^2+AA75^2)</f>
        <v>1.5032970559516305</v>
      </c>
      <c r="X75" s="12">
        <f>0.004919*SQRT(1-P75^2)*N75^(1/3)*K75^(2/3)*S75</f>
        <v>0.37749679101007616</v>
      </c>
      <c r="Y75" s="12">
        <f>0.004919*R75*P75/SQRT(1-P75^2)*N75^(1/3)*K75^(2/3)*Q75</f>
        <v>0.12369570300505943</v>
      </c>
      <c r="Z75" s="12">
        <f>0.004919*R75*SQRT(1-P75^2)*1/3*N75^(-2/3)*K75^(2/3)*O75</f>
        <v>1.7781648070925006E-2</v>
      </c>
      <c r="AA75" s="12">
        <f>0.004919*R75*SQRT(1-P75^2)*N75^(1/3)*2/3*K75^(-1/3)*M75</f>
        <v>1.4497521847750052</v>
      </c>
      <c r="AB75" s="12">
        <v>6.0136986301369859</v>
      </c>
      <c r="AC75" s="12">
        <v>43</v>
      </c>
      <c r="AD75" s="12" t="s">
        <v>28</v>
      </c>
    </row>
    <row r="76" spans="1:30">
      <c r="A76" s="12" t="s">
        <v>177</v>
      </c>
      <c r="B76" s="12" t="s">
        <v>176</v>
      </c>
      <c r="C76" s="12">
        <v>-0.3</v>
      </c>
      <c r="D76" s="12"/>
      <c r="E76" s="12">
        <v>-0.3</v>
      </c>
      <c r="F76" s="12">
        <v>0.03</v>
      </c>
      <c r="G76" s="12">
        <v>0.03</v>
      </c>
      <c r="H76" s="12">
        <v>2.25</v>
      </c>
      <c r="I76" s="12"/>
      <c r="J76" s="12"/>
      <c r="K76" s="12">
        <v>2.25</v>
      </c>
      <c r="L76" s="12">
        <v>0.17</v>
      </c>
      <c r="M76" s="12">
        <v>0.17</v>
      </c>
      <c r="N76" s="12">
        <v>415.2</v>
      </c>
      <c r="O76" s="12">
        <v>1.9</v>
      </c>
      <c r="P76" s="12">
        <v>0.25</v>
      </c>
      <c r="Q76" s="12">
        <v>2.5499999999999998E-2</v>
      </c>
      <c r="R76" s="12">
        <v>22</v>
      </c>
      <c r="S76" s="12">
        <v>2.2000000000000002</v>
      </c>
      <c r="T76" s="12">
        <f>(N76/365)^(2/3)*K76^(1/3)</f>
        <v>1.4279198348074464</v>
      </c>
      <c r="U76" s="12">
        <f>SQRT((2/3*(N76/365)^(-1/3)*K76^(1/3)*(O76/365))^2+(1/3*(N76/365)^(2/3)*K76^(-2/3)*M76)^2)</f>
        <v>3.6225303484808E-2</v>
      </c>
      <c r="V76" s="12">
        <f>0.004919*R76*SQRT(1-P76^2)*N76^(1/3)*K76^(2/3)</f>
        <v>1.3422268903158245</v>
      </c>
      <c r="W76" s="12">
        <f>SQRT(X76^2+Y76^2+Z76^2+AA76^2)</f>
        <v>0.15057931936099506</v>
      </c>
      <c r="X76" s="12">
        <f>0.004919*SQRT(1-P76^2)*N76^(1/3)*K76^(2/3)*S76</f>
        <v>0.13422268903158247</v>
      </c>
      <c r="Y76" s="12">
        <f>0.004919*R76*P76/SQRT(1-P76^2)*N76^(1/3)*K76^(2/3)*Q76</f>
        <v>9.1271428541476046E-3</v>
      </c>
      <c r="Z76" s="12">
        <f>0.004919*R76*SQRT(1-P76^2)*1/3*N76^(-2/3)*K76^(2/3)*O76</f>
        <v>2.0473916920360205E-3</v>
      </c>
      <c r="AA76" s="12">
        <f>0.004919*R76*SQRT(1-P76^2)*N76^(1/3)*2/3*K76^(-1/3)*M76</f>
        <v>6.7608465586278588E-2</v>
      </c>
      <c r="AB76" s="12">
        <v>1.0876334246575341</v>
      </c>
      <c r="AC76" s="12">
        <v>16.41</v>
      </c>
      <c r="AD76" s="12" t="s">
        <v>40</v>
      </c>
    </row>
    <row r="77" spans="1:30">
      <c r="A77" s="12" t="s">
        <v>177</v>
      </c>
      <c r="B77" s="12" t="s">
        <v>178</v>
      </c>
      <c r="C77" s="12">
        <v>-0.3</v>
      </c>
      <c r="D77" s="12"/>
      <c r="E77" s="12">
        <v>-0.3</v>
      </c>
      <c r="F77" s="12">
        <v>0.03</v>
      </c>
      <c r="G77" s="12">
        <v>0.03</v>
      </c>
      <c r="H77" s="12">
        <v>2.25</v>
      </c>
      <c r="I77" s="12"/>
      <c r="J77" s="12"/>
      <c r="K77" s="12">
        <v>2.25</v>
      </c>
      <c r="L77" s="12">
        <v>0.17</v>
      </c>
      <c r="M77" s="12">
        <v>0.17</v>
      </c>
      <c r="N77" s="12">
        <v>964.6</v>
      </c>
      <c r="O77" s="12">
        <v>3.1</v>
      </c>
      <c r="P77" s="12">
        <v>5.4000000000000013E-2</v>
      </c>
      <c r="Q77" s="12">
        <v>2.1999999999999999E-2</v>
      </c>
      <c r="R77" s="12">
        <v>73</v>
      </c>
      <c r="S77" s="12">
        <v>2.1</v>
      </c>
      <c r="T77" s="12">
        <f>(N77/365)^(2/3)*K77^(1/3)</f>
        <v>2.5047464406270259</v>
      </c>
      <c r="U77" s="12">
        <f>SQRT((2/3*(N77/365)^(-1/3)*K77^(1/3)*(O77/365))^2+(1/3*(N77/365)^(2/3)*K77^(-2/3)*M77)^2)</f>
        <v>6.3310354169713187E-2</v>
      </c>
      <c r="V77" s="12">
        <f>0.004919*R77*SQRT(1-P77^2)*N77^(1/3)*K77^(2/3)</f>
        <v>6.0832591905404607</v>
      </c>
      <c r="W77" s="12">
        <f>SQRT(X77^2+Y77^2+Z77^2+AA77^2)</f>
        <v>0.35300146146701328</v>
      </c>
      <c r="X77" s="12">
        <f>0.004919*SQRT(1-P77^2)*N77^(1/3)*K77^(2/3)*S77</f>
        <v>0.17499786712513654</v>
      </c>
      <c r="Y77" s="12">
        <f>0.004919*R77*P77/SQRT(1-P77^2)*N77^(1/3)*K77^(2/3)*Q77</f>
        <v>7.2480472240674491E-3</v>
      </c>
      <c r="Z77" s="12">
        <f>0.004919*R77*SQRT(1-P77^2)*1/3*N77^(-2/3)*K77^(2/3)*O77</f>
        <v>6.5167266192119114E-3</v>
      </c>
      <c r="AA77" s="12">
        <f>0.004919*R77*SQRT(1-P77^2)*N77^(1/3)*2/3*K77^(-1/3)*M77</f>
        <v>0.30641601848648259</v>
      </c>
      <c r="AB77" s="12">
        <v>1.0876334246575341</v>
      </c>
      <c r="AC77" s="12">
        <v>16.41</v>
      </c>
      <c r="AD77" s="12" t="s">
        <v>40</v>
      </c>
    </row>
    <row r="78" spans="1:30" s="7" customFormat="1">
      <c r="A78" s="29" t="s">
        <v>180</v>
      </c>
      <c r="B78" s="29" t="s">
        <v>179</v>
      </c>
      <c r="C78" s="29">
        <v>-0.32</v>
      </c>
      <c r="D78" s="29"/>
      <c r="E78" s="29">
        <v>-0.32</v>
      </c>
      <c r="F78" s="29">
        <v>0.17</v>
      </c>
      <c r="G78" s="29">
        <v>0.17</v>
      </c>
      <c r="H78" s="29">
        <v>0.42</v>
      </c>
      <c r="I78" s="29"/>
      <c r="J78" s="29"/>
      <c r="K78" s="29">
        <v>0.42</v>
      </c>
      <c r="L78" s="29">
        <v>0.03</v>
      </c>
      <c r="M78" s="29">
        <v>0.03</v>
      </c>
      <c r="N78" s="29">
        <v>11.443300000000001</v>
      </c>
      <c r="O78" s="29">
        <v>1.6000000000000001E-3</v>
      </c>
      <c r="P78" s="29">
        <v>0.12</v>
      </c>
      <c r="Q78" s="29">
        <v>7.0000000000000007E-2</v>
      </c>
      <c r="R78" s="29">
        <v>2.93</v>
      </c>
      <c r="S78" s="29">
        <v>0.28999999999999998</v>
      </c>
      <c r="T78" s="29">
        <f>(N78/365)^(2/3)*K78^(1/3)</f>
        <v>7.445983044308678E-2</v>
      </c>
      <c r="U78" s="29">
        <f>SQRT((2/3*(N78/365)^(-1/3)*K78^(1/3)*(O78/365))^2+(1/3*(N78/365)^(2/3)*K78^(-2/3)*M78)^2)</f>
        <v>1.7728666918798534E-3</v>
      </c>
      <c r="V78" s="29">
        <f>0.004919*R78*SQRT(1-P78^2)*N78^(1/3)*K78^(2/3)</f>
        <v>1.8083316289489105E-2</v>
      </c>
      <c r="W78" s="29">
        <f>SQRT(X78^2+Y78^2+Z78^2+AA78^2)</f>
        <v>1.9921613194237094E-3</v>
      </c>
      <c r="X78" s="29">
        <f>0.004919*SQRT(1-P78^2)*N78^(1/3)*K78^(2/3)*S78</f>
        <v>1.7898162880381709E-3</v>
      </c>
      <c r="Y78" s="29">
        <f>0.004919*R78*P78/SQRT(1-P78^2)*N78^(1/3)*K78^(2/3)*Q78</f>
        <v>1.5411917292178215E-4</v>
      </c>
      <c r="Z78" s="29">
        <f>0.004919*R78*SQRT(1-P78^2)*1/3*N78^(-2/3)*K78^(2/3)*O78</f>
        <v>8.4280193251895784E-7</v>
      </c>
      <c r="AA78" s="29">
        <f>0.004919*R78*SQRT(1-P78^2)*N78^(1/3)*2/3*K78^(-1/3)*M78</f>
        <v>8.6111029949948121E-4</v>
      </c>
      <c r="AB78" s="29">
        <v>14.91232876712329</v>
      </c>
      <c r="AC78" s="29">
        <v>1.93</v>
      </c>
      <c r="AD78" s="29" t="s">
        <v>181</v>
      </c>
    </row>
    <row r="79" spans="1:30" s="7" customFormat="1">
      <c r="A79" s="29" t="s">
        <v>183</v>
      </c>
      <c r="B79" s="29" t="s">
        <v>182</v>
      </c>
      <c r="C79" s="29">
        <v>-0.02</v>
      </c>
      <c r="D79" s="29"/>
      <c r="E79" s="29">
        <v>-0.02</v>
      </c>
      <c r="F79" s="29">
        <v>0.2</v>
      </c>
      <c r="G79" s="29">
        <v>0.2</v>
      </c>
      <c r="H79" s="29">
        <v>0.36</v>
      </c>
      <c r="I79" s="29"/>
      <c r="J79" s="29"/>
      <c r="K79" s="29">
        <v>0.36</v>
      </c>
      <c r="L79" s="29">
        <v>0.05</v>
      </c>
      <c r="M79" s="29">
        <v>0.05</v>
      </c>
      <c r="N79" s="29">
        <v>8.6329999999999991</v>
      </c>
      <c r="O79" s="29">
        <v>1.5499999999999999E-3</v>
      </c>
      <c r="P79" s="29">
        <v>1.06E-2</v>
      </c>
      <c r="Q79" s="29">
        <v>0.05</v>
      </c>
      <c r="R79" s="29">
        <v>6.22</v>
      </c>
      <c r="S79" s="29">
        <v>0.26</v>
      </c>
      <c r="T79" s="29">
        <f>(N79/365)^(2/3)*K79^(1/3)</f>
        <v>5.8615627402390964E-2</v>
      </c>
      <c r="U79" s="29">
        <f>SQRT((2/3*(N79/365)^(-1/3)*K79^(1/3)*(O79/365))^2+(1/3*(N79/365)^(2/3)*K79^(-2/3)*M79)^2)</f>
        <v>2.7136955235336517E-3</v>
      </c>
      <c r="V79" s="29">
        <f>0.004919*R79*SQRT(1-P79^2)*N79^(1/3)*K79^(2/3)</f>
        <v>3.1761308637163831E-2</v>
      </c>
      <c r="W79" s="29">
        <f>SQRT(X79^2+Y79^2+Z79^2+AA79^2)</f>
        <v>3.2266998764894248E-3</v>
      </c>
      <c r="X79" s="29">
        <f>0.004919*SQRT(1-P79^2)*N79^(1/3)*K79^(2/3)*S79</f>
        <v>1.3276431263123147E-3</v>
      </c>
      <c r="Y79" s="29">
        <f>0.004919*R79*P79/SQRT(1-P79^2)*N79^(1/3)*K79^(2/3)*Q79</f>
        <v>1.683538520157808E-5</v>
      </c>
      <c r="Z79" s="29">
        <f>0.004919*R79*SQRT(1-P79^2)*1/3*N79^(-2/3)*K79^(2/3)*O79</f>
        <v>1.9008466885827227E-6</v>
      </c>
      <c r="AA79" s="29">
        <f>0.004919*R79*SQRT(1-P79^2)*N79^(1/3)*2/3*K79^(-1/3)*M79</f>
        <v>2.9408619108485037E-3</v>
      </c>
      <c r="AB79" s="29">
        <v>8.1863013698630134</v>
      </c>
      <c r="AC79" s="29">
        <v>6.31</v>
      </c>
      <c r="AD79" s="29" t="s">
        <v>115</v>
      </c>
    </row>
    <row r="80" spans="1:30" s="7" customFormat="1">
      <c r="A80" s="29" t="s">
        <v>183</v>
      </c>
      <c r="B80" s="29" t="s">
        <v>184</v>
      </c>
      <c r="C80" s="29">
        <v>-0.02</v>
      </c>
      <c r="D80" s="29"/>
      <c r="E80" s="29">
        <v>-0.02</v>
      </c>
      <c r="F80" s="29">
        <v>0.2</v>
      </c>
      <c r="G80" s="29">
        <v>0.2</v>
      </c>
      <c r="H80" s="29">
        <v>0.36</v>
      </c>
      <c r="I80" s="29"/>
      <c r="J80" s="29"/>
      <c r="K80" s="29">
        <v>0.36</v>
      </c>
      <c r="L80" s="29">
        <v>0.05</v>
      </c>
      <c r="M80" s="29">
        <v>0.05</v>
      </c>
      <c r="N80" s="29">
        <v>25.645</v>
      </c>
      <c r="O80" s="29">
        <v>2.35E-2</v>
      </c>
      <c r="P80" s="29">
        <v>9.4E-2</v>
      </c>
      <c r="Q80" s="29">
        <v>8.5999999999999993E-2</v>
      </c>
      <c r="R80" s="29">
        <v>2.75</v>
      </c>
      <c r="S80" s="29">
        <v>0.35</v>
      </c>
      <c r="T80" s="29">
        <f>(N80/365)^(2/3)*K80^(1/3)</f>
        <v>0.12112693451490007</v>
      </c>
      <c r="U80" s="29">
        <f>SQRT((2/3*(N80/365)^(-1/3)*K80^(1/3)*(O80/365))^2+(1/3*(N80/365)^(2/3)*K80^(-2/3)*M80)^2)</f>
        <v>5.6082166448204341E-3</v>
      </c>
      <c r="V80" s="29">
        <f>0.004919*R80*SQRT(1-P80^2)*N80^(1/3)*K80^(2/3)</f>
        <v>2.0097938419574218E-2</v>
      </c>
      <c r="W80" s="29">
        <f>SQRT(X80^2+Y80^2+Z80^2+AA80^2)</f>
        <v>3.1674727171763233E-3</v>
      </c>
      <c r="X80" s="29">
        <f>0.004919*SQRT(1-P80^2)*N80^(1/3)*K80^(2/3)*S80</f>
        <v>2.5579194352185366E-3</v>
      </c>
      <c r="Y80" s="29">
        <f>0.004919*R80*P80/SQRT(1-P80^2)*N80^(1/3)*K80^(2/3)*Q80</f>
        <v>1.6392013247438161E-4</v>
      </c>
      <c r="Z80" s="29">
        <f>0.004919*R80*SQRT(1-P80^2)*1/3*N80^(-2/3)*K80^(2/3)*O80</f>
        <v>6.1389686470396347E-6</v>
      </c>
      <c r="AA80" s="29">
        <f>0.004919*R80*SQRT(1-P80^2)*N80^(1/3)*2/3*K80^(-1/3)*M80</f>
        <v>1.8609202240346505E-3</v>
      </c>
      <c r="AB80" s="29">
        <v>8.1863013698630134</v>
      </c>
      <c r="AC80" s="29">
        <v>6.31</v>
      </c>
      <c r="AD80" s="29" t="s">
        <v>115</v>
      </c>
    </row>
    <row r="81" spans="1:30" s="7" customFormat="1">
      <c r="A81" s="29" t="s">
        <v>183</v>
      </c>
      <c r="B81" s="29" t="s">
        <v>185</v>
      </c>
      <c r="C81" s="29">
        <v>-0.02</v>
      </c>
      <c r="D81" s="29"/>
      <c r="E81" s="29">
        <v>-0.02</v>
      </c>
      <c r="F81" s="29">
        <v>0.2</v>
      </c>
      <c r="G81" s="29">
        <v>0.2</v>
      </c>
      <c r="H81" s="29">
        <v>0.36</v>
      </c>
      <c r="I81" s="29"/>
      <c r="J81" s="29"/>
      <c r="K81" s="29">
        <v>0.36</v>
      </c>
      <c r="L81" s="29">
        <v>0.05</v>
      </c>
      <c r="M81" s="29">
        <v>0.05</v>
      </c>
      <c r="N81" s="29">
        <v>600.89499999999998</v>
      </c>
      <c r="O81" s="29">
        <v>7.56</v>
      </c>
      <c r="P81" s="29">
        <v>0.39900000000000002</v>
      </c>
      <c r="Q81" s="29">
        <v>7.6999999999999999E-2</v>
      </c>
      <c r="R81" s="29">
        <v>4.42</v>
      </c>
      <c r="S81" s="29">
        <v>0.51</v>
      </c>
      <c r="T81" s="29">
        <f>(N81/365)^(2/3)*K81^(1/3)</f>
        <v>0.99183169876209509</v>
      </c>
      <c r="U81" s="29">
        <f>SQRT((2/3*(N81/365)^(-1/3)*K81^(1/3)*(O81/365))^2+(1/3*(N81/365)^(2/3)*K81^(-2/3)*M81)^2)</f>
        <v>4.6665623632994743E-2</v>
      </c>
      <c r="V81" s="29">
        <f>0.004919*R81*SQRT(1-P81^2)*N81^(1/3)*K81^(2/3)</f>
        <v>8.5135962267456622E-2</v>
      </c>
      <c r="W81" s="29">
        <f>SQRT(X81^2+Y81^2+Z81^2+AA81^2)</f>
        <v>1.2978634565000667E-2</v>
      </c>
      <c r="X81" s="29">
        <f>0.004919*SQRT(1-P81^2)*N81^(1/3)*K81^(2/3)*S81</f>
        <v>9.8233802616296082E-3</v>
      </c>
      <c r="Y81" s="29">
        <f>0.004919*R81*P81/SQRT(1-P81^2)*N81^(1/3)*K81^(2/3)*Q81</f>
        <v>3.1108887721596605E-3</v>
      </c>
      <c r="Z81" s="29">
        <f>0.004919*R81*SQRT(1-P81^2)*1/3*N81^(-2/3)*K81^(2/3)*O81</f>
        <v>3.5703845915507811E-4</v>
      </c>
      <c r="AA81" s="29">
        <f>0.004919*R81*SQRT(1-P81^2)*N81^(1/3)*2/3*K81^(-1/3)*M81</f>
        <v>7.8829594692089479E-3</v>
      </c>
      <c r="AB81" s="29">
        <v>8.1863013698630134</v>
      </c>
      <c r="AC81" s="29">
        <v>6.31</v>
      </c>
      <c r="AD81" s="29" t="s">
        <v>115</v>
      </c>
    </row>
    <row r="82" spans="1:30" s="7" customFormat="1">
      <c r="A82" s="29" t="s">
        <v>187</v>
      </c>
      <c r="B82" s="29" t="s">
        <v>186</v>
      </c>
      <c r="C82" s="29">
        <v>-0.01</v>
      </c>
      <c r="D82" s="29"/>
      <c r="E82" s="29">
        <v>-0.01</v>
      </c>
      <c r="F82" s="29">
        <v>0.09</v>
      </c>
      <c r="G82" s="29">
        <v>0.09</v>
      </c>
      <c r="H82" s="29">
        <v>0.39</v>
      </c>
      <c r="I82" s="29"/>
      <c r="J82" s="29"/>
      <c r="K82" s="29">
        <v>0.39</v>
      </c>
      <c r="L82" s="29">
        <v>0.04</v>
      </c>
      <c r="M82" s="29">
        <v>0.04</v>
      </c>
      <c r="N82" s="29">
        <v>8.7835999999999999</v>
      </c>
      <c r="O82" s="29">
        <v>5.4000000000000003E-3</v>
      </c>
      <c r="P82" s="29">
        <v>0</v>
      </c>
      <c r="Q82" s="29">
        <v>0</v>
      </c>
      <c r="R82" s="29">
        <v>4.12</v>
      </c>
      <c r="S82" s="29">
        <v>0.52</v>
      </c>
      <c r="T82" s="29">
        <f>(N82/365)^(2/3)*K82^(1/3)</f>
        <v>6.0898695912625811E-2</v>
      </c>
      <c r="U82" s="29">
        <f>SQRT((2/3*(N82/365)^(-1/3)*K82^(1/3)*(O82/365))^2+(1/3*(N82/365)^(2/3)*K82^(-2/3)*M82)^2)</f>
        <v>2.0821563035762474E-3</v>
      </c>
      <c r="V82" s="29">
        <f>0.004919*R82*SQRT(1-P82^2)*N82^(1/3)*K82^(2/3)</f>
        <v>2.2320707686589853E-2</v>
      </c>
      <c r="W82" s="29">
        <f>SQRT(X82^2+Y82^2+Z82^2+AA82^2)</f>
        <v>3.2040285164390394E-3</v>
      </c>
      <c r="X82" s="29">
        <f>0.004919*SQRT(1-P82^2)*N82^(1/3)*K82^(2/3)*S82</f>
        <v>2.8171766983074572E-3</v>
      </c>
      <c r="Y82" s="29">
        <f>0.004919*R82*P82/SQRT(1-P82^2)*N82^(1/3)*K82^(2/3)*Q82</f>
        <v>0</v>
      </c>
      <c r="Z82" s="29">
        <f>0.004919*R82*SQRT(1-P82^2)*1/3*N82^(-2/3)*K82^(2/3)*O82</f>
        <v>4.5741238029807537E-6</v>
      </c>
      <c r="AA82" s="29">
        <f>0.004919*R82*SQRT(1-P82^2)*N82^(1/3)*2/3*K82^(-1/3)*M82</f>
        <v>1.5262022349805027E-3</v>
      </c>
      <c r="AB82" s="29">
        <v>4.1095890410958908</v>
      </c>
      <c r="AC82" s="29">
        <v>2.5</v>
      </c>
      <c r="AD82" s="29" t="s">
        <v>188</v>
      </c>
    </row>
    <row r="83" spans="1:30" s="7" customFormat="1">
      <c r="A83" s="12" t="s">
        <v>190</v>
      </c>
      <c r="B83" s="12" t="s">
        <v>189</v>
      </c>
      <c r="C83" s="12">
        <v>0.12</v>
      </c>
      <c r="D83" s="12"/>
      <c r="E83" s="12">
        <v>0.12</v>
      </c>
      <c r="F83" s="12">
        <v>0.09</v>
      </c>
      <c r="G83" s="12">
        <v>0.09</v>
      </c>
      <c r="H83" s="12">
        <v>0.35</v>
      </c>
      <c r="I83" s="12"/>
      <c r="J83" s="12"/>
      <c r="K83" s="12">
        <v>0.35</v>
      </c>
      <c r="L83" s="12">
        <v>0.04</v>
      </c>
      <c r="M83" s="12">
        <v>0.04</v>
      </c>
      <c r="N83" s="12">
        <v>2288</v>
      </c>
      <c r="O83" s="12">
        <v>59</v>
      </c>
      <c r="P83" s="12">
        <v>0.21</v>
      </c>
      <c r="Q83" s="12">
        <v>0.08</v>
      </c>
      <c r="R83" s="12">
        <v>25.8</v>
      </c>
      <c r="S83" s="12">
        <v>2.2000000000000002</v>
      </c>
      <c r="T83" s="12">
        <f>(N83/365)^(2/3)*K83^(1/3)</f>
        <v>2.3958784720329098</v>
      </c>
      <c r="U83" s="12">
        <f>SQRT((2/3*(N83/365)^(-1/3)*K83^(1/3)*(O83/365))^2+(1/3*(N83/365)^(2/3)*K83^(-2/3)*M83)^2)</f>
        <v>0.10013460887007108</v>
      </c>
      <c r="V83" s="12">
        <f>0.004919*R83*SQRT(1-P83^2)*N83^(1/3)*K83^(2/3)</f>
        <v>0.81202013010059804</v>
      </c>
      <c r="W83" s="12">
        <f>SQRT(X83^2+Y83^2+Z83^2+AA83^2)</f>
        <v>9.4204669890101789E-2</v>
      </c>
      <c r="X83" s="12">
        <f>0.004919*SQRT(1-P83^2)*N83^(1/3)*K83^(2/3)*S83</f>
        <v>6.9242026597725409E-2</v>
      </c>
      <c r="Y83" s="12">
        <f>0.004919*R83*P83/SQRT(1-P83^2)*N83^(1/3)*K83^(2/3)*Q83</f>
        <v>1.4271302631750233E-2</v>
      </c>
      <c r="Z83" s="12">
        <f>0.004919*R83*SQRT(1-P83^2)*1/3*N83^(-2/3)*K83^(2/3)*O83</f>
        <v>6.9797767593145843E-3</v>
      </c>
      <c r="AA83" s="12">
        <f>0.004919*R83*SQRT(1-P83^2)*N83^(1/3)*2/3*K83^(-1/3)*M83</f>
        <v>6.1868200388616998E-2</v>
      </c>
      <c r="AB83" s="12">
        <v>10</v>
      </c>
      <c r="AC83" s="12">
        <v>9.51</v>
      </c>
      <c r="AD83" s="12" t="s">
        <v>188</v>
      </c>
    </row>
    <row r="84" spans="1:30" s="7" customFormat="1">
      <c r="A84" s="7" t="s">
        <v>192</v>
      </c>
      <c r="B84" s="7" t="s">
        <v>191</v>
      </c>
      <c r="C84" s="7">
        <v>0.09</v>
      </c>
      <c r="E84" s="7">
        <v>0.09</v>
      </c>
      <c r="F84" s="7">
        <v>0.17</v>
      </c>
      <c r="G84" s="7">
        <v>0.17</v>
      </c>
      <c r="M84" s="7">
        <v>3.6275189713696337E-2</v>
      </c>
      <c r="N84" s="7">
        <v>18.649799999999999</v>
      </c>
      <c r="O84" s="7">
        <v>5.5499999999999994E-3</v>
      </c>
      <c r="P84" s="7">
        <v>0.1</v>
      </c>
      <c r="Q84" s="7">
        <v>0.08</v>
      </c>
      <c r="R84" s="7">
        <v>1.61</v>
      </c>
      <c r="S84" s="7">
        <v>0.15</v>
      </c>
      <c r="T84" s="7">
        <f>(N84/365)^(2/3)*K84^(1/3)</f>
        <v>0</v>
      </c>
      <c r="U84" s="7" t="e">
        <f>SQRT((2/3*(N84/365)^(-1/3)*K84^(1/3)*(O84/365))^2+(1/3*(N84/365)^(2/3)*K84^(-2/3)*M84)^2)</f>
        <v>#DIV/0!</v>
      </c>
      <c r="V84" s="7">
        <f>0.004919*R84*SQRT(1-P84^2)*N84^(1/3)*K84^(2/3)</f>
        <v>0</v>
      </c>
      <c r="W84" s="7" t="e">
        <f>SQRT(X84^2+Y84^2+Z84^2+AA84^2)</f>
        <v>#DIV/0!</v>
      </c>
      <c r="X84" s="7">
        <f>0.004919*SQRT(1-P84^2)*N84^(1/3)*K84^(2/3)*S84</f>
        <v>0</v>
      </c>
      <c r="Y84" s="7">
        <f>0.004919*R84*P84/SQRT(1-P84^2)*N84^(1/3)*K84^(2/3)*Q84</f>
        <v>0</v>
      </c>
      <c r="Z84" s="7">
        <f>0.004919*R84*SQRT(1-P84^2)*1/3*N84^(-2/3)*K84^(2/3)*O84</f>
        <v>0</v>
      </c>
      <c r="AA84" s="7" t="e">
        <f>0.004919*R84*SQRT(1-P84^2)*N84^(1/3)*2/3*K84^(-1/3)*M84</f>
        <v>#DIV/0!</v>
      </c>
      <c r="AB84" s="7">
        <v>3.5616438356164379</v>
      </c>
      <c r="AC84" s="7">
        <v>0.6</v>
      </c>
      <c r="AD84" s="7" t="s">
        <v>193</v>
      </c>
    </row>
    <row r="85" spans="1:30" s="7" customFormat="1">
      <c r="A85" s="7" t="s">
        <v>192</v>
      </c>
      <c r="B85" s="7" t="s">
        <v>194</v>
      </c>
      <c r="C85" s="7">
        <v>0.09</v>
      </c>
      <c r="E85" s="7">
        <v>0.09</v>
      </c>
      <c r="F85" s="7">
        <v>0.17</v>
      </c>
      <c r="G85" s="7">
        <v>0.17</v>
      </c>
      <c r="M85" s="7">
        <v>3.6275189713696337E-2</v>
      </c>
      <c r="N85" s="7">
        <v>4.7233999999999998</v>
      </c>
      <c r="O85" s="7">
        <v>4.0000000000000002E-4</v>
      </c>
      <c r="P85" s="7">
        <v>0.17</v>
      </c>
      <c r="Q85" s="7">
        <v>0.125</v>
      </c>
      <c r="R85" s="7">
        <v>1.06</v>
      </c>
      <c r="S85" s="7">
        <v>0.15</v>
      </c>
      <c r="T85" s="7">
        <f>(N85/365)^(2/3)*K85^(1/3)</f>
        <v>0</v>
      </c>
      <c r="U85" s="7" t="e">
        <f>SQRT((2/3*(N85/365)^(-1/3)*K85^(1/3)*(O85/365))^2+(1/3*(N85/365)^(2/3)*K85^(-2/3)*M85)^2)</f>
        <v>#DIV/0!</v>
      </c>
      <c r="V85" s="7">
        <f>0.004919*R85*SQRT(1-P85^2)*N85^(1/3)*K85^(2/3)</f>
        <v>0</v>
      </c>
      <c r="W85" s="7" t="e">
        <f>SQRT(X85^2+Y85^2+Z85^2+AA85^2)</f>
        <v>#DIV/0!</v>
      </c>
      <c r="X85" s="7">
        <f>0.004919*SQRT(1-P85^2)*N85^(1/3)*K85^(2/3)*S85</f>
        <v>0</v>
      </c>
      <c r="Y85" s="7">
        <f>0.004919*R85*P85/SQRT(1-P85^2)*N85^(1/3)*K85^(2/3)*Q85</f>
        <v>0</v>
      </c>
      <c r="Z85" s="7">
        <f>0.004919*R85*SQRT(1-P85^2)*1/3*N85^(-2/3)*K85^(2/3)*O85</f>
        <v>0</v>
      </c>
      <c r="AA85" s="7" t="e">
        <f>0.004919*R85*SQRT(1-P85^2)*N85^(1/3)*2/3*K85^(-1/3)*M85</f>
        <v>#DIV/0!</v>
      </c>
      <c r="AB85" s="7">
        <v>3.5616438356164379</v>
      </c>
      <c r="AC85" s="7">
        <v>0.6</v>
      </c>
      <c r="AD85" s="7" t="s">
        <v>193</v>
      </c>
    </row>
    <row r="86" spans="1:30">
      <c r="A86" s="12" t="s">
        <v>196</v>
      </c>
      <c r="B86" s="12" t="s">
        <v>195</v>
      </c>
      <c r="C86" s="12">
        <v>0.13</v>
      </c>
      <c r="D86" s="12">
        <v>-0.05</v>
      </c>
      <c r="E86" s="12">
        <v>0.13</v>
      </c>
      <c r="F86" s="12">
        <v>0.03</v>
      </c>
      <c r="G86" s="12">
        <v>0.03</v>
      </c>
      <c r="H86" s="12">
        <v>0.93</v>
      </c>
      <c r="I86" s="12">
        <v>0.93</v>
      </c>
      <c r="J86" s="12">
        <v>0.91</v>
      </c>
      <c r="K86" s="12">
        <v>0.93</v>
      </c>
      <c r="L86" s="12">
        <v>7.0000000000000007E-2</v>
      </c>
      <c r="M86" s="12">
        <v>7.0000000000000007E-2</v>
      </c>
      <c r="N86" s="12">
        <v>133.71</v>
      </c>
      <c r="O86" s="12">
        <v>0.2</v>
      </c>
      <c r="P86" s="12">
        <v>0.51100000000000001</v>
      </c>
      <c r="Q86" s="12">
        <v>1.7000000000000001E-2</v>
      </c>
      <c r="R86" s="12">
        <v>167</v>
      </c>
      <c r="S86" s="12">
        <v>4</v>
      </c>
      <c r="T86" s="12">
        <f>(N86/365)^(2/3)*K86^(1/3)</f>
        <v>0.4997371845850172</v>
      </c>
      <c r="U86" s="12">
        <f>SQRT((2/3*(N86/365)^(-1/3)*K86^(1/3)*(O86/365))^2+(1/3*(N86/365)^(2/3)*K86^(-2/3)*M86)^2)</f>
        <v>1.2548108041590447E-2</v>
      </c>
      <c r="V86" s="12">
        <f>0.004919*R86*SQRT(1-P86^2)*N86^(1/3)*K86^(2/3)</f>
        <v>3.4402490538002035</v>
      </c>
      <c r="W86" s="12">
        <f>SQRT(X86^2+Y86^2+Z86^2+AA86^2)</f>
        <v>0.19552396915331818</v>
      </c>
      <c r="X86" s="12">
        <f>0.004919*SQRT(1-P86^2)*N86^(1/3)*K86^(2/3)*S86</f>
        <v>8.240117494132225E-2</v>
      </c>
      <c r="Y86" s="12">
        <f>0.004919*R86*P86/SQRT(1-P86^2)*N86^(1/3)*K86^(2/3)*Q86</f>
        <v>4.044700624914549E-2</v>
      </c>
      <c r="Z86" s="12">
        <f>0.004919*R86*SQRT(1-P86^2)*1/3*N86^(-2/3)*K86^(2/3)*O86</f>
        <v>1.7152788641089938E-3</v>
      </c>
      <c r="AA86" s="12">
        <f>0.004919*R86*SQRT(1-P86^2)*N86^(1/3)*2/3*K86^(-1/3)*M86</f>
        <v>0.17262898477850483</v>
      </c>
      <c r="AB86" s="12">
        <v>4.2356164383561641</v>
      </c>
      <c r="AC86" s="12">
        <v>19.2</v>
      </c>
      <c r="AD86" s="12" t="s">
        <v>1525</v>
      </c>
    </row>
    <row r="87" spans="1:30">
      <c r="A87" s="7" t="s">
        <v>198</v>
      </c>
      <c r="B87" s="7" t="s">
        <v>197</v>
      </c>
      <c r="C87" s="7">
        <v>-0.3</v>
      </c>
      <c r="D87" s="7"/>
      <c r="E87" s="7">
        <v>-0.3</v>
      </c>
      <c r="F87" s="7">
        <v>0.12</v>
      </c>
      <c r="G87" s="7">
        <v>0.12</v>
      </c>
      <c r="H87" s="7"/>
      <c r="I87" s="7"/>
      <c r="J87" s="7"/>
      <c r="K87" s="7"/>
      <c r="L87" s="7"/>
      <c r="M87" s="7">
        <v>3.6275189713696337E-2</v>
      </c>
      <c r="N87" s="7">
        <v>5.9740000000000002</v>
      </c>
      <c r="O87" s="7">
        <v>1E-3</v>
      </c>
      <c r="P87" s="7">
        <v>0.11</v>
      </c>
      <c r="Q87" s="7">
        <v>0.09</v>
      </c>
      <c r="R87" s="7">
        <v>1.93</v>
      </c>
      <c r="S87" s="7">
        <v>0.26</v>
      </c>
      <c r="T87" s="7">
        <f>(N87/365)^(2/3)*K87^(1/3)</f>
        <v>0</v>
      </c>
      <c r="U87" s="7" t="e">
        <f>SQRT((2/3*(N87/365)^(-1/3)*K87^(1/3)*(O87/365))^2+(1/3*(N87/365)^(2/3)*K87^(-2/3)*M87)^2)</f>
        <v>#DIV/0!</v>
      </c>
      <c r="V87" s="7">
        <f>0.004919*R87*SQRT(1-P87^2)*N87^(1/3)*K87^(2/3)</f>
        <v>0</v>
      </c>
      <c r="W87" s="7" t="e">
        <f>SQRT(X87^2+Y87^2+Z87^2+AA87^2)</f>
        <v>#DIV/0!</v>
      </c>
      <c r="X87" s="7">
        <f>0.004919*SQRT(1-P87^2)*N87^(1/3)*K87^(2/3)*S87</f>
        <v>0</v>
      </c>
      <c r="Y87" s="7">
        <f>0.004919*R87*P87/SQRT(1-P87^2)*N87^(1/3)*K87^(2/3)*Q87</f>
        <v>0</v>
      </c>
      <c r="Z87" s="7">
        <f>0.004919*R87*SQRT(1-P87^2)*1/3*N87^(-2/3)*K87^(2/3)*O87</f>
        <v>0</v>
      </c>
      <c r="AA87" s="7" t="e">
        <f>0.004919*R87*SQRT(1-P87^2)*N87^(1/3)*2/3*K87^(-1/3)*M87</f>
        <v>#DIV/0!</v>
      </c>
      <c r="AB87" s="7">
        <v>2.7397260273972601</v>
      </c>
      <c r="AC87" s="7">
        <v>0.88</v>
      </c>
      <c r="AD87" s="7" t="s">
        <v>193</v>
      </c>
    </row>
    <row r="88" spans="1:30">
      <c r="A88" s="7" t="s">
        <v>198</v>
      </c>
      <c r="B88" s="7" t="s">
        <v>199</v>
      </c>
      <c r="C88" s="7">
        <v>-0.3</v>
      </c>
      <c r="D88" s="7"/>
      <c r="E88" s="7">
        <v>-0.3</v>
      </c>
      <c r="F88" s="7">
        <v>0.12</v>
      </c>
      <c r="G88" s="7">
        <v>0.12</v>
      </c>
      <c r="H88" s="7"/>
      <c r="I88" s="7"/>
      <c r="J88" s="7"/>
      <c r="K88" s="7"/>
      <c r="L88" s="7"/>
      <c r="M88" s="7">
        <v>3.6275189713696337E-2</v>
      </c>
      <c r="N88" s="7">
        <v>1.2200299999999999</v>
      </c>
      <c r="O88" s="7">
        <v>5.0000000000000002E-5</v>
      </c>
      <c r="P88" s="7">
        <v>0.19</v>
      </c>
      <c r="Q88" s="7">
        <v>0.155</v>
      </c>
      <c r="R88" s="7">
        <v>1.43</v>
      </c>
      <c r="S88" s="7">
        <v>0.26500000000000001</v>
      </c>
      <c r="T88" s="7">
        <f>(N88/365)^(2/3)*K88^(1/3)</f>
        <v>0</v>
      </c>
      <c r="U88" s="7" t="e">
        <f>SQRT((2/3*(N88/365)^(-1/3)*K88^(1/3)*(O88/365))^2+(1/3*(N88/365)^(2/3)*K88^(-2/3)*M88)^2)</f>
        <v>#DIV/0!</v>
      </c>
      <c r="V88" s="7">
        <f>0.004919*R88*SQRT(1-P88^2)*N88^(1/3)*K88^(2/3)</f>
        <v>0</v>
      </c>
      <c r="W88" s="7" t="e">
        <f>SQRT(X88^2+Y88^2+Z88^2+AA88^2)</f>
        <v>#DIV/0!</v>
      </c>
      <c r="X88" s="7">
        <f>0.004919*SQRT(1-P88^2)*N88^(1/3)*K88^(2/3)*S88</f>
        <v>0</v>
      </c>
      <c r="Y88" s="7">
        <f>0.004919*R88*P88/SQRT(1-P88^2)*N88^(1/3)*K88^(2/3)*Q88</f>
        <v>0</v>
      </c>
      <c r="Z88" s="7">
        <f>0.004919*R88*SQRT(1-P88^2)*1/3*N88^(-2/3)*K88^(2/3)*O88</f>
        <v>0</v>
      </c>
      <c r="AA88" s="7" t="e">
        <f>0.004919*R88*SQRT(1-P88^2)*N88^(1/3)*2/3*K88^(-1/3)*M88</f>
        <v>#DIV/0!</v>
      </c>
      <c r="AB88" s="7">
        <v>2.7397260273972601</v>
      </c>
      <c r="AC88" s="7">
        <v>0.88</v>
      </c>
      <c r="AD88" s="7" t="s">
        <v>193</v>
      </c>
    </row>
    <row r="89" spans="1:30">
      <c r="A89" s="7" t="s">
        <v>198</v>
      </c>
      <c r="B89" s="7" t="s">
        <v>200</v>
      </c>
      <c r="C89" s="7">
        <v>-0.3</v>
      </c>
      <c r="D89" s="7"/>
      <c r="E89" s="7">
        <v>-0.3</v>
      </c>
      <c r="F89" s="7">
        <v>0.12</v>
      </c>
      <c r="G89" s="7">
        <v>0.12</v>
      </c>
      <c r="H89" s="7"/>
      <c r="I89" s="7"/>
      <c r="J89" s="7"/>
      <c r="K89" s="7"/>
      <c r="L89" s="7"/>
      <c r="M89" s="7">
        <v>3.6275189713696337E-2</v>
      </c>
      <c r="N89" s="7">
        <v>257.8</v>
      </c>
      <c r="O89" s="7">
        <v>3.55</v>
      </c>
      <c r="P89" s="7">
        <v>0.32</v>
      </c>
      <c r="Q89" s="7">
        <v>0.20499999999999999</v>
      </c>
      <c r="R89" s="7">
        <v>1.47</v>
      </c>
      <c r="S89" s="7">
        <v>0.32500000000000001</v>
      </c>
      <c r="T89" s="7">
        <f>(N89/365)^(2/3)*K89^(1/3)</f>
        <v>0</v>
      </c>
      <c r="U89" s="7" t="e">
        <f>SQRT((2/3*(N89/365)^(-1/3)*K89^(1/3)*(O89/365))^2+(1/3*(N89/365)^(2/3)*K89^(-2/3)*M89)^2)</f>
        <v>#DIV/0!</v>
      </c>
      <c r="V89" s="7">
        <f>0.004919*R89*SQRT(1-P89^2)*N89^(1/3)*K89^(2/3)</f>
        <v>0</v>
      </c>
      <c r="W89" s="7" t="e">
        <f>SQRT(X89^2+Y89^2+Z89^2+AA89^2)</f>
        <v>#DIV/0!</v>
      </c>
      <c r="X89" s="7">
        <f>0.004919*SQRT(1-P89^2)*N89^(1/3)*K89^(2/3)*S89</f>
        <v>0</v>
      </c>
      <c r="Y89" s="7">
        <f>0.004919*R89*P89/SQRT(1-P89^2)*N89^(1/3)*K89^(2/3)*Q89</f>
        <v>0</v>
      </c>
      <c r="Z89" s="7">
        <f>0.004919*R89*SQRT(1-P89^2)*1/3*N89^(-2/3)*K89^(2/3)*O89</f>
        <v>0</v>
      </c>
      <c r="AA89" s="7" t="e">
        <f>0.004919*R89*SQRT(1-P89^2)*N89^(1/3)*2/3*K89^(-1/3)*M89</f>
        <v>#DIV/0!</v>
      </c>
      <c r="AB89" s="7">
        <v>2.7397260273972601</v>
      </c>
      <c r="AC89" s="7">
        <v>0.88</v>
      </c>
      <c r="AD89" s="7" t="s">
        <v>193</v>
      </c>
    </row>
    <row r="90" spans="1:30">
      <c r="A90" s="12" t="s">
        <v>202</v>
      </c>
      <c r="B90" s="12" t="s">
        <v>201</v>
      </c>
      <c r="C90" s="12">
        <v>0.22</v>
      </c>
      <c r="D90" s="12"/>
      <c r="E90" s="12">
        <v>0.22</v>
      </c>
      <c r="F90" s="12">
        <v>0.09</v>
      </c>
      <c r="G90" s="12">
        <v>0.09</v>
      </c>
      <c r="H90" s="12">
        <v>0.36</v>
      </c>
      <c r="I90" s="12"/>
      <c r="J90" s="12"/>
      <c r="K90" s="12">
        <v>0.36</v>
      </c>
      <c r="L90" s="12">
        <v>0.04</v>
      </c>
      <c r="M90" s="12">
        <v>0.04</v>
      </c>
      <c r="N90" s="12">
        <v>692</v>
      </c>
      <c r="O90" s="12">
        <v>2</v>
      </c>
      <c r="P90" s="12">
        <v>0.11</v>
      </c>
      <c r="Q90" s="12">
        <v>0.05</v>
      </c>
      <c r="R90" s="12">
        <v>73.5</v>
      </c>
      <c r="S90" s="12">
        <v>2</v>
      </c>
      <c r="T90" s="12">
        <f>(N90/365)^(2/3)*K90^(1/3)</f>
        <v>1.08970678141899</v>
      </c>
      <c r="U90" s="12">
        <f>SQRT((2/3*(N90/365)^(-1/3)*K90^(1/3)*(O90/365))^2+(1/3*(N90/365)^(2/3)*K90^(-2/3)*M90)^2)</f>
        <v>4.0414088114149788E-2</v>
      </c>
      <c r="V90" s="12">
        <f>0.004919*R90*SQRT(1-P90^2)*N90^(1/3)*K90^(2/3)</f>
        <v>1.6085121770424706</v>
      </c>
      <c r="W90" s="12">
        <f>SQRT(X90^2+Y90^2+Z90^2+AA90^2)</f>
        <v>0.1272588755487182</v>
      </c>
      <c r="X90" s="12">
        <f>0.004919*SQRT(1-P90^2)*N90^(1/3)*K90^(2/3)*S90</f>
        <v>4.3769038831087639E-2</v>
      </c>
      <c r="Y90" s="12">
        <f>0.004919*R90*P90/SQRT(1-P90^2)*N90^(1/3)*K90^(2/3)*Q90</f>
        <v>8.9551745862269366E-3</v>
      </c>
      <c r="Z90" s="12">
        <f>0.004919*R90*SQRT(1-P90^2)*1/3*N90^(-2/3)*K90^(2/3)*O90</f>
        <v>1.5496263748000696E-3</v>
      </c>
      <c r="AA90" s="12">
        <f>0.004919*R90*SQRT(1-P90^2)*N90^(1/3)*2/3*K90^(-1/3)*M90</f>
        <v>0.11914905015129415</v>
      </c>
      <c r="AB90" s="12">
        <v>7.5</v>
      </c>
      <c r="AC90" s="12">
        <v>7.4</v>
      </c>
      <c r="AD90" s="12" t="s">
        <v>188</v>
      </c>
    </row>
    <row r="91" spans="1:30">
      <c r="A91" s="12" t="s">
        <v>202</v>
      </c>
      <c r="B91" s="12" t="s">
        <v>203</v>
      </c>
      <c r="C91" s="12">
        <v>0.22</v>
      </c>
      <c r="D91" s="12"/>
      <c r="E91" s="12">
        <v>0.22</v>
      </c>
      <c r="F91" s="12">
        <v>0.09</v>
      </c>
      <c r="G91" s="12">
        <v>0.09</v>
      </c>
      <c r="H91" s="12">
        <v>0.36</v>
      </c>
      <c r="I91" s="12"/>
      <c r="J91" s="12"/>
      <c r="K91" s="12">
        <v>0.36</v>
      </c>
      <c r="L91" s="12">
        <v>0.04</v>
      </c>
      <c r="M91" s="12">
        <v>0.04</v>
      </c>
      <c r="N91" s="12">
        <v>7300</v>
      </c>
      <c r="O91" s="12">
        <v>4750</v>
      </c>
      <c r="P91" s="12">
        <v>0.81</v>
      </c>
      <c r="Q91" s="12">
        <v>0.2</v>
      </c>
      <c r="R91" s="12">
        <v>30</v>
      </c>
      <c r="S91" s="12">
        <v>1.28</v>
      </c>
      <c r="T91" s="12">
        <f>(N91/365)^(2/3)*K91^(1/3)</f>
        <v>5.2414827884177919</v>
      </c>
      <c r="U91" s="12">
        <f>SQRT((2/3*(N91/365)^(-1/3)*K91^(1/3)*(O91/365))^2+(1/3*(N91/365)^(2/3)*K91^(-2/3)*M91)^2)</f>
        <v>2.2819749090204655</v>
      </c>
      <c r="V91" s="12">
        <f>0.004919*R91*SQRT(1-P91^2)*N91^(1/3)*K91^(2/3)</f>
        <v>0.84955229820220468</v>
      </c>
      <c r="W91" s="12">
        <f>SQRT(X91^2+Y91^2+Z91^2+AA91^2)</f>
        <v>0.4465244966536987</v>
      </c>
      <c r="X91" s="12">
        <f>0.004919*SQRT(1-P91^2)*N91^(1/3)*K91^(2/3)*S91</f>
        <v>3.6247564723294073E-2</v>
      </c>
      <c r="Y91" s="12">
        <f>0.004919*R91*P91/SQRT(1-P91^2)*N91^(1/3)*K91^(2/3)*Q91</f>
        <v>0.40019619746658103</v>
      </c>
      <c r="Z91" s="12">
        <f>0.004919*R91*SQRT(1-P91^2)*1/3*N91^(-2/3)*K91^(2/3)*O91</f>
        <v>0.18426362632239598</v>
      </c>
      <c r="AA91" s="12">
        <f>0.004919*R91*SQRT(1-P91^2)*N91^(1/3)*2/3*K91^(-1/3)*M91</f>
        <v>6.2929799866829991E-2</v>
      </c>
      <c r="AB91" s="12">
        <v>7.5</v>
      </c>
      <c r="AC91" s="12">
        <v>7.4</v>
      </c>
      <c r="AD91" s="12" t="s">
        <v>188</v>
      </c>
    </row>
    <row r="92" spans="1:30">
      <c r="A92" s="30" t="s">
        <v>205</v>
      </c>
      <c r="B92" s="30" t="s">
        <v>204</v>
      </c>
      <c r="C92" s="30">
        <v>0</v>
      </c>
      <c r="D92" s="30"/>
      <c r="E92" s="30">
        <v>0</v>
      </c>
      <c r="F92" s="30">
        <v>0.15</v>
      </c>
      <c r="G92" s="30">
        <v>0.15</v>
      </c>
      <c r="H92" s="30"/>
      <c r="I92" s="30"/>
      <c r="J92" s="30"/>
      <c r="K92" s="30">
        <v>0.69</v>
      </c>
      <c r="L92" s="30"/>
      <c r="M92" s="30">
        <v>7.0000000000000007E-2</v>
      </c>
      <c r="N92" s="30">
        <v>4100</v>
      </c>
      <c r="O92" s="30">
        <v>300</v>
      </c>
      <c r="P92" s="30">
        <v>0.37</v>
      </c>
      <c r="Q92" s="30">
        <v>0.05</v>
      </c>
      <c r="R92" s="30">
        <v>42</v>
      </c>
      <c r="S92" s="30">
        <v>1.7</v>
      </c>
      <c r="T92" s="30">
        <f>(N92/365)^(2/3)*K92^(1/3)</f>
        <v>4.4321082433103198</v>
      </c>
      <c r="U92" s="30">
        <f>SQRT((2/3*(N92/365)^(-1/3)*K92^(1/3)*(O92/365))^2+(1/3*(N92/365)^(2/3)*K92^(-2/3)*M92)^2)</f>
        <v>0.26307041966937267</v>
      </c>
      <c r="V92" s="30">
        <f>0.004919*R92*SQRT(1-P92^2)*N92^(1/3)*K92^(2/3)</f>
        <v>2.3987446400790162</v>
      </c>
      <c r="W92" s="30">
        <f>SQRT(X92^2+Y92^2+Z92^2+AA92^2)</f>
        <v>0.20448282126365683</v>
      </c>
      <c r="X92" s="30">
        <f>0.004919*SQRT(1-P92^2)*N92^(1/3)*K92^(2/3)*S92</f>
        <v>9.7092044955579215E-2</v>
      </c>
      <c r="Y92" s="30">
        <f>0.004919*R92*P92/SQRT(1-P92^2)*N92^(1/3)*K92^(2/3)*Q92</f>
        <v>5.1415566958013893E-2</v>
      </c>
      <c r="Z92" s="30">
        <f>0.004919*R92*SQRT(1-P92^2)*1/3*N92^(-2/3)*K92^(2/3)*O92</f>
        <v>5.8505966831195577E-2</v>
      </c>
      <c r="AA92" s="30">
        <f>0.004919*R92*SQRT(1-P92^2)*N92^(1/3)*2/3*K92^(-1/3)*M92</f>
        <v>0.16223393701017502</v>
      </c>
      <c r="AB92" s="30">
        <v>10</v>
      </c>
      <c r="AC92" s="30">
        <v>6</v>
      </c>
      <c r="AD92" s="30" t="s">
        <v>1526</v>
      </c>
    </row>
    <row r="93" spans="1:30">
      <c r="A93" s="30" t="s">
        <v>208</v>
      </c>
      <c r="B93" s="30" t="s">
        <v>207</v>
      </c>
      <c r="C93" s="30">
        <v>0.02</v>
      </c>
      <c r="D93" s="30"/>
      <c r="E93" s="30">
        <v>0.02</v>
      </c>
      <c r="F93" s="30">
        <v>0.09</v>
      </c>
      <c r="G93" s="30">
        <v>0.09</v>
      </c>
      <c r="H93" s="30"/>
      <c r="I93" s="30"/>
      <c r="J93" s="30"/>
      <c r="K93" s="30"/>
      <c r="L93" s="30"/>
      <c r="M93" s="30">
        <v>3.6275189713696337E-2</v>
      </c>
      <c r="N93" s="30">
        <v>30.598700000000001</v>
      </c>
      <c r="O93" s="30">
        <v>8.0000000000000002E-3</v>
      </c>
      <c r="P93" s="30">
        <v>0.06</v>
      </c>
      <c r="Q93" s="30">
        <v>0.04</v>
      </c>
      <c r="R93" s="30">
        <v>8.6</v>
      </c>
      <c r="S93" s="30">
        <v>0.32</v>
      </c>
      <c r="T93" s="30">
        <v>0.14299999999999999</v>
      </c>
      <c r="U93" s="30">
        <v>0</v>
      </c>
      <c r="V93" s="30">
        <v>8.1000000000000003E-2</v>
      </c>
      <c r="W93" s="30">
        <v>5.0000000000000001E-3</v>
      </c>
      <c r="X93" s="30">
        <f>0.004919*SQRT(1-P93^2)*N93^(1/3)*K93^(2/3)*S93</f>
        <v>0</v>
      </c>
      <c r="Y93" s="30">
        <f>0.004919*R93*P93/SQRT(1-P93^2)*N93^(1/3)*K93^(2/3)*Q93</f>
        <v>0</v>
      </c>
      <c r="Z93" s="30">
        <f>0.004919*R93*SQRT(1-P93^2)*1/3*N93^(-2/3)*K93^(2/3)*O93</f>
        <v>0</v>
      </c>
      <c r="AA93" s="30" t="e">
        <f>0.004919*R93*SQRT(1-P93^2)*N93^(1/3)*2/3*K93^(-1/3)*M93</f>
        <v>#DIV/0!</v>
      </c>
      <c r="AB93" s="30">
        <v>4.1479452054794521</v>
      </c>
      <c r="AC93" s="30">
        <v>2.86</v>
      </c>
      <c r="AD93" s="30" t="s">
        <v>209</v>
      </c>
    </row>
    <row r="94" spans="1:30">
      <c r="A94" s="30" t="s">
        <v>208</v>
      </c>
      <c r="B94" s="30" t="s">
        <v>210</v>
      </c>
      <c r="C94" s="30">
        <v>0.02</v>
      </c>
      <c r="D94" s="30"/>
      <c r="E94" s="30">
        <v>0.02</v>
      </c>
      <c r="F94" s="30">
        <v>0.09</v>
      </c>
      <c r="G94" s="30">
        <v>0.09</v>
      </c>
      <c r="H94" s="30"/>
      <c r="I94" s="30"/>
      <c r="J94" s="30"/>
      <c r="K94" s="30"/>
      <c r="L94" s="30"/>
      <c r="M94" s="30">
        <v>3.6275189713696337E-2</v>
      </c>
      <c r="N94" s="30">
        <v>48.14</v>
      </c>
      <c r="O94" s="30">
        <v>0.12</v>
      </c>
      <c r="P94" s="30">
        <v>0.33</v>
      </c>
      <c r="Q94" s="30">
        <v>0.06</v>
      </c>
      <c r="R94" s="30">
        <v>2.7</v>
      </c>
      <c r="S94" s="30">
        <v>0.4</v>
      </c>
      <c r="T94" s="30">
        <v>0.36399999999999999</v>
      </c>
      <c r="U94" s="30">
        <v>0</v>
      </c>
      <c r="V94" s="30">
        <v>7.0999999999999994E-2</v>
      </c>
      <c r="W94" s="30">
        <v>5.0000000000000001E-3</v>
      </c>
      <c r="X94" s="30">
        <f>0.004919*SQRT(1-P94^2)*N94^(1/3)*K94^(2/3)*S94</f>
        <v>0</v>
      </c>
      <c r="Y94" s="30">
        <f>0.004919*R94*P94/SQRT(1-P94^2)*N94^(1/3)*K94^(2/3)*Q94</f>
        <v>0</v>
      </c>
      <c r="Z94" s="30">
        <f>0.004919*R94*SQRT(1-P94^2)*1/3*N94^(-2/3)*K94^(2/3)*O94</f>
        <v>0</v>
      </c>
      <c r="AA94" s="30" t="e">
        <f>0.004919*R94*SQRT(1-P94^2)*N94^(1/3)*2/3*K94^(-1/3)*M94</f>
        <v>#DIV/0!</v>
      </c>
      <c r="AB94" s="30">
        <v>4.1479452054794521</v>
      </c>
      <c r="AC94" s="30">
        <v>2.86</v>
      </c>
      <c r="AD94" s="30" t="s">
        <v>209</v>
      </c>
    </row>
    <row r="95" spans="1:30">
      <c r="A95" s="7" t="s">
        <v>208</v>
      </c>
      <c r="B95" s="7" t="s">
        <v>211</v>
      </c>
      <c r="C95" s="7">
        <v>0.02</v>
      </c>
      <c r="D95" s="7"/>
      <c r="E95" s="7">
        <v>0.02</v>
      </c>
      <c r="F95" s="7">
        <v>0.09</v>
      </c>
      <c r="G95" s="7">
        <v>0.09</v>
      </c>
      <c r="H95" s="7"/>
      <c r="I95" s="7"/>
      <c r="J95" s="7"/>
      <c r="K95" s="7"/>
      <c r="L95" s="7"/>
      <c r="M95" s="7">
        <v>3.6275189713696337E-2</v>
      </c>
      <c r="N95" s="7">
        <v>48.134500000000003</v>
      </c>
      <c r="O95" s="7">
        <v>6.0000000000000001E-3</v>
      </c>
      <c r="P95" s="7">
        <v>0.12</v>
      </c>
      <c r="Q95" s="7">
        <v>0.11</v>
      </c>
      <c r="R95" s="7">
        <v>2.42</v>
      </c>
      <c r="S95" s="7">
        <v>0.33</v>
      </c>
      <c r="T95" s="7">
        <f>(N95/365)^(2/3)*K95^(1/3)</f>
        <v>0</v>
      </c>
      <c r="U95" s="7" t="e">
        <f>SQRT((2/3*(N95/365)^(-1/3)*K95^(1/3)*(O95/365))^2+(1/3*(N95/365)^(2/3)*K95^(-2/3)*M95)^2)</f>
        <v>#DIV/0!</v>
      </c>
      <c r="V95" s="7">
        <f>0.004919*R95*SQRT(1-P95^2)*N95^(1/3)*K95^(2/3)</f>
        <v>0</v>
      </c>
      <c r="W95" s="7" t="e">
        <f>SQRT(X95^2+Y95^2+Z95^2+AA95^2)</f>
        <v>#DIV/0!</v>
      </c>
      <c r="X95" s="7">
        <f>0.004919*SQRT(1-P95^2)*N95^(1/3)*K95^(2/3)*S95</f>
        <v>0</v>
      </c>
      <c r="Y95" s="7">
        <f>0.004919*R95*P95/SQRT(1-P95^2)*N95^(1/3)*K95^(2/3)*Q95</f>
        <v>0</v>
      </c>
      <c r="Z95" s="7">
        <f>0.004919*R95*SQRT(1-P95^2)*1/3*N95^(-2/3)*K95^(2/3)*O95</f>
        <v>0</v>
      </c>
      <c r="AA95" s="7" t="e">
        <f>0.004919*R95*SQRT(1-P95^2)*N95^(1/3)*2/3*K95^(-1/3)*M95</f>
        <v>#DIV/0!</v>
      </c>
      <c r="AB95" s="7">
        <v>4.1479452054794521</v>
      </c>
      <c r="AC95" s="7">
        <v>2.86</v>
      </c>
      <c r="AD95" s="7" t="s">
        <v>209</v>
      </c>
    </row>
    <row r="96" spans="1:30">
      <c r="A96" s="7" t="s">
        <v>208</v>
      </c>
      <c r="B96" s="7" t="s">
        <v>212</v>
      </c>
      <c r="C96" s="7">
        <v>0.02</v>
      </c>
      <c r="D96" s="7"/>
      <c r="E96" s="7">
        <v>0.02</v>
      </c>
      <c r="F96" s="7">
        <v>0.09</v>
      </c>
      <c r="G96" s="7">
        <v>0.09</v>
      </c>
      <c r="H96" s="7"/>
      <c r="I96" s="7"/>
      <c r="J96" s="7"/>
      <c r="K96" s="7"/>
      <c r="L96" s="7"/>
      <c r="M96" s="7">
        <v>3.6275189713696337E-2</v>
      </c>
      <c r="N96" s="7">
        <v>13.254300000000001</v>
      </c>
      <c r="O96" s="7">
        <v>9.0000000000000011E-3</v>
      </c>
      <c r="P96" s="7">
        <v>0.21</v>
      </c>
      <c r="Q96" s="7">
        <v>0.17</v>
      </c>
      <c r="R96" s="7">
        <v>1.66</v>
      </c>
      <c r="S96" s="7">
        <v>0.32</v>
      </c>
      <c r="T96" s="7">
        <f>(N96/365)^(2/3)*K96^(1/3)</f>
        <v>0</v>
      </c>
      <c r="U96" s="7" t="e">
        <f>SQRT((2/3*(N96/365)^(-1/3)*K96^(1/3)*(O96/365))^2+(1/3*(N96/365)^(2/3)*K96^(-2/3)*M96)^2)</f>
        <v>#DIV/0!</v>
      </c>
      <c r="V96" s="7">
        <f>0.004919*R96*SQRT(1-P96^2)*N96^(1/3)*K96^(2/3)</f>
        <v>0</v>
      </c>
      <c r="W96" s="7" t="e">
        <f>SQRT(X96^2+Y96^2+Z96^2+AA96^2)</f>
        <v>#DIV/0!</v>
      </c>
      <c r="X96" s="7">
        <f>0.004919*SQRT(1-P96^2)*N96^(1/3)*K96^(2/3)*S96</f>
        <v>0</v>
      </c>
      <c r="Y96" s="7">
        <f>0.004919*R96*P96/SQRT(1-P96^2)*N96^(1/3)*K96^(2/3)*Q96</f>
        <v>0</v>
      </c>
      <c r="Z96" s="7">
        <f>0.004919*R96*SQRT(1-P96^2)*1/3*N96^(-2/3)*K96^(2/3)*O96</f>
        <v>0</v>
      </c>
      <c r="AA96" s="7" t="e">
        <f>0.004919*R96*SQRT(1-P96^2)*N96^(1/3)*2/3*K96^(-1/3)*M96</f>
        <v>#DIV/0!</v>
      </c>
      <c r="AB96" s="7">
        <v>4.1479452054794521</v>
      </c>
      <c r="AC96" s="7">
        <v>2.86</v>
      </c>
      <c r="AD96" s="7" t="s">
        <v>209</v>
      </c>
    </row>
    <row r="97" spans="1:30">
      <c r="A97" s="7" t="s">
        <v>214</v>
      </c>
      <c r="B97" s="7" t="s">
        <v>213</v>
      </c>
      <c r="C97" s="7">
        <v>-0.27</v>
      </c>
      <c r="D97" s="7"/>
      <c r="E97" s="7">
        <v>-0.27</v>
      </c>
      <c r="F97" s="7">
        <v>0.09</v>
      </c>
      <c r="G97" s="7">
        <v>0.09</v>
      </c>
      <c r="H97" s="7"/>
      <c r="I97" s="7"/>
      <c r="J97" s="7"/>
      <c r="K97" s="7"/>
      <c r="L97" s="7"/>
      <c r="M97" s="7">
        <v>3.6275189713696337E-2</v>
      </c>
      <c r="N97" s="7">
        <v>5.3635999999999999</v>
      </c>
      <c r="O97" s="7">
        <v>6.9999999999999999E-4</v>
      </c>
      <c r="P97" s="7">
        <v>0.23</v>
      </c>
      <c r="Q97" s="7">
        <v>0.11</v>
      </c>
      <c r="R97" s="7">
        <v>2.5499999999999998</v>
      </c>
      <c r="S97" s="7">
        <v>0.32500000000000001</v>
      </c>
      <c r="T97" s="7">
        <f>(N97/365)^(2/3)*K97^(1/3)</f>
        <v>0</v>
      </c>
      <c r="U97" s="7" t="e">
        <f>SQRT((2/3*(N97/365)^(-1/3)*K97^(1/3)*(O97/365))^2+(1/3*(N97/365)^(2/3)*K97^(-2/3)*M97)^2)</f>
        <v>#DIV/0!</v>
      </c>
      <c r="V97" s="7">
        <f>0.004919*R97*SQRT(1-P97^2)*N97^(1/3)*K97^(2/3)</f>
        <v>0</v>
      </c>
      <c r="W97" s="7" t="e">
        <f>SQRT(X97^2+Y97^2+Z97^2+AA97^2)</f>
        <v>#DIV/0!</v>
      </c>
      <c r="X97" s="7">
        <f>0.004919*SQRT(1-P97^2)*N97^(1/3)*K97^(2/3)*S97</f>
        <v>0</v>
      </c>
      <c r="Y97" s="7">
        <f>0.004919*R97*P97/SQRT(1-P97^2)*N97^(1/3)*K97^(2/3)*Q97</f>
        <v>0</v>
      </c>
      <c r="Z97" s="7">
        <f>0.004919*R97*SQRT(1-P97^2)*1/3*N97^(-2/3)*K97^(2/3)*O97</f>
        <v>0</v>
      </c>
      <c r="AA97" s="7" t="e">
        <f>0.004919*R97*SQRT(1-P97^2)*N97^(1/3)*2/3*K97^(-1/3)*M97</f>
        <v>#DIV/0!</v>
      </c>
      <c r="AB97" s="7">
        <v>2.7397260273972601</v>
      </c>
      <c r="AC97" s="7">
        <v>0.59499999999999997</v>
      </c>
      <c r="AD97" s="7" t="s">
        <v>193</v>
      </c>
    </row>
    <row r="98" spans="1:30" s="7" customFormat="1">
      <c r="A98" s="7" t="s">
        <v>214</v>
      </c>
      <c r="B98" s="7" t="s">
        <v>215</v>
      </c>
      <c r="C98" s="7">
        <v>-0.27</v>
      </c>
      <c r="E98" s="7">
        <v>-0.27</v>
      </c>
      <c r="F98" s="7">
        <v>0.09</v>
      </c>
      <c r="G98" s="7">
        <v>0.09</v>
      </c>
      <c r="M98" s="7">
        <v>3.6275189713696337E-2</v>
      </c>
      <c r="N98" s="7">
        <v>40.54</v>
      </c>
      <c r="O98" s="7">
        <v>0.2</v>
      </c>
      <c r="P98" s="7">
        <v>0.17</v>
      </c>
      <c r="Q98" s="7">
        <v>0.16500000000000001</v>
      </c>
      <c r="R98" s="7">
        <v>1.49</v>
      </c>
      <c r="S98" s="7">
        <v>0.32</v>
      </c>
      <c r="T98" s="7">
        <f>(N98/365)^(2/3)*K98^(1/3)</f>
        <v>0</v>
      </c>
      <c r="U98" s="7" t="e">
        <f>SQRT((2/3*(N98/365)^(-1/3)*K98^(1/3)*(O98/365))^2+(1/3*(N98/365)^(2/3)*K98^(-2/3)*M98)^2)</f>
        <v>#DIV/0!</v>
      </c>
      <c r="V98" s="7">
        <f>0.004919*R98*SQRT(1-P98^2)*N98^(1/3)*K98^(2/3)</f>
        <v>0</v>
      </c>
      <c r="W98" s="7" t="e">
        <f>SQRT(X98^2+Y98^2+Z98^2+AA98^2)</f>
        <v>#DIV/0!</v>
      </c>
      <c r="X98" s="7">
        <f>0.004919*SQRT(1-P98^2)*N98^(1/3)*K98^(2/3)*S98</f>
        <v>0</v>
      </c>
      <c r="Y98" s="7">
        <f>0.004919*R98*P98/SQRT(1-P98^2)*N98^(1/3)*K98^(2/3)*Q98</f>
        <v>0</v>
      </c>
      <c r="Z98" s="7">
        <f>0.004919*R98*SQRT(1-P98^2)*1/3*N98^(-2/3)*K98^(2/3)*O98</f>
        <v>0</v>
      </c>
      <c r="AA98" s="7" t="e">
        <f>0.004919*R98*SQRT(1-P98^2)*N98^(1/3)*2/3*K98^(-1/3)*M98</f>
        <v>#DIV/0!</v>
      </c>
      <c r="AB98" s="7">
        <v>2.4657534246575339</v>
      </c>
      <c r="AC98" s="7">
        <v>0.59499999999999997</v>
      </c>
      <c r="AD98" s="7" t="s">
        <v>193</v>
      </c>
    </row>
    <row r="99" spans="1:30">
      <c r="A99" s="30" t="s">
        <v>217</v>
      </c>
      <c r="B99" s="30" t="s">
        <v>216</v>
      </c>
      <c r="C99" s="30">
        <v>-0.09</v>
      </c>
      <c r="D99" s="30"/>
      <c r="E99" s="30">
        <v>-0.09</v>
      </c>
      <c r="F99" s="30">
        <v>0.09</v>
      </c>
      <c r="G99" s="30">
        <v>0.09</v>
      </c>
      <c r="H99" s="30"/>
      <c r="I99" s="30"/>
      <c r="J99" s="30"/>
      <c r="K99" s="30"/>
      <c r="L99" s="30"/>
      <c r="M99" s="30">
        <v>3.6275189713696337E-2</v>
      </c>
      <c r="N99" s="30">
        <v>14.207000000000001</v>
      </c>
      <c r="O99" s="30">
        <v>6.9999999999999993E-3</v>
      </c>
      <c r="P99" s="30">
        <v>0.31</v>
      </c>
      <c r="Q99" s="30">
        <v>0.11</v>
      </c>
      <c r="R99" s="30">
        <v>3.04</v>
      </c>
      <c r="S99" s="30">
        <v>0.41</v>
      </c>
      <c r="T99" s="30">
        <v>8.8999999999999996E-2</v>
      </c>
      <c r="U99" s="30">
        <v>0</v>
      </c>
      <c r="V99" s="30">
        <v>0.35699999999999998</v>
      </c>
      <c r="W99" s="30">
        <v>5.0000000000000001E-3</v>
      </c>
      <c r="X99" s="30">
        <f>0.004919*SQRT(1-P99^2)*N99^(1/3)*K99^(2/3)*S99</f>
        <v>0</v>
      </c>
      <c r="Y99" s="30">
        <f>0.004919*R99*P99/SQRT(1-P99^2)*N99^(1/3)*K99^(2/3)*Q99</f>
        <v>0</v>
      </c>
      <c r="Z99" s="30">
        <f>0.004919*R99*SQRT(1-P99^2)*1/3*N99^(-2/3)*K99^(2/3)*O99</f>
        <v>0</v>
      </c>
      <c r="AA99" s="30" t="e">
        <f>0.004919*R99*SQRT(1-P99^2)*N99^(1/3)*2/3*K99^(-1/3)*M99</f>
        <v>#DIV/0!</v>
      </c>
      <c r="AB99" s="30">
        <v>3.9887671232876709</v>
      </c>
      <c r="AC99" s="30">
        <v>2.86</v>
      </c>
      <c r="AD99" s="30" t="s">
        <v>209</v>
      </c>
    </row>
    <row r="100" spans="1:30">
      <c r="A100" s="29" t="s">
        <v>219</v>
      </c>
      <c r="B100" s="29" t="s">
        <v>218</v>
      </c>
      <c r="C100" s="29">
        <v>-7.0000000000000007E-2</v>
      </c>
      <c r="D100" s="29"/>
      <c r="E100" s="29">
        <v>-7.0000000000000007E-2</v>
      </c>
      <c r="F100" s="29">
        <v>0.09</v>
      </c>
      <c r="G100" s="29">
        <v>0.09</v>
      </c>
      <c r="H100" s="29">
        <v>0.4</v>
      </c>
      <c r="I100" s="29"/>
      <c r="J100" s="29"/>
      <c r="K100" s="29">
        <v>0.4</v>
      </c>
      <c r="L100" s="29">
        <v>0.04</v>
      </c>
      <c r="M100" s="29">
        <v>0.04</v>
      </c>
      <c r="N100" s="29">
        <v>2.64561</v>
      </c>
      <c r="O100" s="29">
        <v>6.6E-4</v>
      </c>
      <c r="P100" s="29">
        <v>0.08</v>
      </c>
      <c r="Q100" s="29">
        <v>5.7000000000000002E-2</v>
      </c>
      <c r="R100" s="29">
        <v>5.59</v>
      </c>
      <c r="S100" s="29">
        <v>0.55000000000000004</v>
      </c>
      <c r="T100" s="29">
        <f>(N100/365)^(2/3)*K100^(1/3)</f>
        <v>2.759573525383836E-2</v>
      </c>
      <c r="U100" s="29">
        <f>SQRT((2/3*(N100/365)^(-1/3)*K100^(1/3)*(O100/365))^2+(1/3*(N100/365)^(2/3)*K100^(-2/3)*M100)^2)</f>
        <v>9.1986929123425603E-4</v>
      </c>
      <c r="V100" s="29">
        <f>0.004919*R100*SQRT(1-P100^2)*N100^(1/3)*K100^(2/3)</f>
        <v>2.0579888805253087E-2</v>
      </c>
      <c r="W100" s="29">
        <f>SQRT(X100^2+Y100^2+Z100^2+AA100^2)</f>
        <v>2.4477182207070145E-3</v>
      </c>
      <c r="X100" s="29">
        <f>0.004919*SQRT(1-P100^2)*N100^(1/3)*K100^(2/3)*S100</f>
        <v>2.0248548913934165E-3</v>
      </c>
      <c r="Y100" s="29">
        <f>0.004919*R100*P100/SQRT(1-P100^2)*N100^(1/3)*K100^(2/3)*Q100</f>
        <v>9.4448765048262969E-5</v>
      </c>
      <c r="Z100" s="29">
        <f>0.004919*R100*SQRT(1-P100^2)*1/3*N100^(-2/3)*K100^(2/3)*O100</f>
        <v>1.711354106295213E-6</v>
      </c>
      <c r="AA100" s="29">
        <f>0.004919*R100*SQRT(1-P100^2)*N100^(1/3)*2/3*K100^(-1/3)*M100</f>
        <v>1.3719925870168722E-3</v>
      </c>
      <c r="AB100" s="29">
        <v>1.3698630136986301</v>
      </c>
      <c r="AC100" s="29">
        <v>2.3199999999999998</v>
      </c>
      <c r="AD100" s="29" t="s">
        <v>188</v>
      </c>
    </row>
    <row r="101" spans="1:30" s="7" customFormat="1">
      <c r="A101" s="29" t="s">
        <v>221</v>
      </c>
      <c r="B101" s="29" t="s">
        <v>220</v>
      </c>
      <c r="C101" s="29">
        <v>-0.04</v>
      </c>
      <c r="D101" s="29"/>
      <c r="E101" s="29">
        <v>-0.04</v>
      </c>
      <c r="F101" s="29">
        <v>0.09</v>
      </c>
      <c r="G101" s="29">
        <v>0.09</v>
      </c>
      <c r="H101" s="29">
        <v>0.52</v>
      </c>
      <c r="I101" s="29"/>
      <c r="J101" s="29"/>
      <c r="K101" s="29">
        <v>0.52</v>
      </c>
      <c r="L101" s="29">
        <v>0.04</v>
      </c>
      <c r="M101" s="29">
        <v>0.04</v>
      </c>
      <c r="N101" s="29">
        <v>6.9050000000000002</v>
      </c>
      <c r="O101" s="29">
        <v>0.04</v>
      </c>
      <c r="P101" s="29">
        <v>0.121</v>
      </c>
      <c r="Q101" s="29">
        <v>0.11799999999999999</v>
      </c>
      <c r="R101" s="29">
        <v>3.29</v>
      </c>
      <c r="S101" s="29">
        <v>0.12</v>
      </c>
      <c r="T101" s="29">
        <f>(N101/365)^(2/3)*K101^(1/3)</f>
        <v>5.70928417477157E-2</v>
      </c>
      <c r="U101" s="29">
        <f>SQRT((2/3*(N101/365)^(-1/3)*K101^(1/3)*(O101/365))^2+(1/3*(N101/365)^(2/3)*K101^(-2/3)*M101)^2)</f>
        <v>1.480430425570744E-3</v>
      </c>
      <c r="V101" s="29">
        <f>0.004919*R101*SQRT(1-P101^2)*N101^(1/3)*K101^(2/3)</f>
        <v>1.9781539507145268E-2</v>
      </c>
      <c r="W101" s="29">
        <f>SQRT(X101^2+Y101^2+Z101^2+AA101^2)</f>
        <v>1.2780017459814383E-3</v>
      </c>
      <c r="X101" s="29">
        <f>0.004919*SQRT(1-P101^2)*N101^(1/3)*K101^(2/3)*S101</f>
        <v>7.2151511880165118E-4</v>
      </c>
      <c r="Y101" s="29">
        <f>0.004919*R101*P101/SQRT(1-P101^2)*N101^(1/3)*K101^(2/3)*Q101</f>
        <v>2.8663748043405507E-4</v>
      </c>
      <c r="Z101" s="29">
        <f>0.004919*R101*SQRT(1-P101^2)*1/3*N101^(-2/3)*K101^(2/3)*O101</f>
        <v>3.8197517754564842E-5</v>
      </c>
      <c r="AA101" s="29">
        <f>0.004919*R101*SQRT(1-P101^2)*N101^(1/3)*2/3*K101^(-1/3)*M101</f>
        <v>1.0144379234433472E-3</v>
      </c>
      <c r="AB101" s="29">
        <f>1203.806/365</f>
        <v>3.2980986301369866</v>
      </c>
      <c r="AC101" s="29">
        <v>2.7</v>
      </c>
      <c r="AD101" s="29" t="s">
        <v>222</v>
      </c>
    </row>
    <row r="102" spans="1:30">
      <c r="A102" s="29" t="s">
        <v>224</v>
      </c>
      <c r="B102" s="29" t="s">
        <v>223</v>
      </c>
      <c r="C102" s="29">
        <v>-0.16</v>
      </c>
      <c r="D102" s="29"/>
      <c r="E102" s="29">
        <v>-0.16</v>
      </c>
      <c r="F102" s="29">
        <v>0.09</v>
      </c>
      <c r="G102" s="29">
        <v>0.09</v>
      </c>
      <c r="H102" s="29">
        <v>0.47</v>
      </c>
      <c r="I102" s="29"/>
      <c r="J102" s="29"/>
      <c r="K102" s="29">
        <v>0.47</v>
      </c>
      <c r="L102" s="29">
        <v>0.04</v>
      </c>
      <c r="M102" s="29">
        <v>0.04</v>
      </c>
      <c r="N102" s="29">
        <v>2.6497700000000002</v>
      </c>
      <c r="O102" s="29">
        <v>7.9000000000000001E-4</v>
      </c>
      <c r="P102" s="29">
        <v>0</v>
      </c>
      <c r="Q102" s="29">
        <v>0</v>
      </c>
      <c r="R102" s="29">
        <v>1.81</v>
      </c>
      <c r="S102" s="29">
        <v>0.15</v>
      </c>
      <c r="T102" s="29">
        <f>(N102/365)^(2/3)*K102^(1/3)</f>
        <v>2.9150286591296613E-2</v>
      </c>
      <c r="U102" s="29">
        <f>SQRT((2/3*(N102/365)^(-1/3)*K102^(1/3)*(O102/365))^2+(1/3*(N102/365)^(2/3)*K102^(-2/3)*M102)^2)</f>
        <v>8.2697878139587251E-4</v>
      </c>
      <c r="V102" s="29">
        <f>0.004919*R102*SQRT(1-P102^2)*N102^(1/3)*K102^(2/3)</f>
        <v>7.4477203690245259E-3</v>
      </c>
      <c r="W102" s="29">
        <f>SQRT(X102^2+Y102^2+Z102^2+AA102^2)</f>
        <v>7.4800797043216309E-4</v>
      </c>
      <c r="X102" s="29">
        <f>0.004919*SQRT(1-P102^2)*N102^(1/3)*K102^(2/3)*S102</f>
        <v>6.1721439522302688E-4</v>
      </c>
      <c r="Y102" s="29">
        <f>0.004919*R102*P102/SQRT(1-P102^2)*N102^(1/3)*K102^(2/3)*Q102</f>
        <v>0</v>
      </c>
      <c r="Z102" s="29">
        <f>0.004919*R102*SQRT(1-P102^2)*1/3*N102^(-2/3)*K102^(2/3)*O102</f>
        <v>7.4015217566422425E-7</v>
      </c>
      <c r="AA102" s="29">
        <f>0.004919*R102*SQRT(1-P102^2)*N102^(1/3)*2/3*K102^(-1/3)*M102</f>
        <v>4.2256569469642692E-4</v>
      </c>
      <c r="AB102" s="29">
        <v>2.3802150684931509</v>
      </c>
      <c r="AC102" s="29">
        <v>1.19</v>
      </c>
      <c r="AD102" s="29" t="s">
        <v>225</v>
      </c>
    </row>
    <row r="103" spans="1:30">
      <c r="A103" s="29" t="s">
        <v>224</v>
      </c>
      <c r="B103" s="29" t="s">
        <v>226</v>
      </c>
      <c r="C103" s="29">
        <v>-0.16</v>
      </c>
      <c r="D103" s="29"/>
      <c r="E103" s="29">
        <v>-0.16</v>
      </c>
      <c r="F103" s="29">
        <v>0.09</v>
      </c>
      <c r="G103" s="29">
        <v>0.09</v>
      </c>
      <c r="H103" s="29">
        <v>0.47</v>
      </c>
      <c r="I103" s="29"/>
      <c r="J103" s="29"/>
      <c r="K103" s="29">
        <v>0.47</v>
      </c>
      <c r="L103" s="29">
        <v>0.04</v>
      </c>
      <c r="M103" s="29">
        <v>0.04</v>
      </c>
      <c r="N103" s="29">
        <v>13.74</v>
      </c>
      <c r="O103" s="29">
        <v>1.6E-2</v>
      </c>
      <c r="P103" s="29">
        <v>4.9000000000000002E-2</v>
      </c>
      <c r="Q103" s="29">
        <v>4.2999999999999997E-2</v>
      </c>
      <c r="R103" s="29">
        <v>2.67</v>
      </c>
      <c r="S103" s="29">
        <v>0.255</v>
      </c>
      <c r="T103" s="29">
        <f>(N103/365)^(2/3)*K103^(1/3)</f>
        <v>8.7329679203000291E-2</v>
      </c>
      <c r="U103" s="29">
        <f>SQRT((2/3*(N103/365)^(-1/3)*K103^(1/3)*(O103/365))^2+(1/3*(N103/365)^(2/3)*K103^(-2/3)*M103)^2)</f>
        <v>2.4783651646834658E-3</v>
      </c>
      <c r="V103" s="29">
        <f>0.004919*R103*SQRT(1-P103^2)*N103^(1/3)*K103^(2/3)</f>
        <v>1.8993000048685663E-2</v>
      </c>
      <c r="W103" s="29">
        <f>SQRT(X103^2+Y103^2+Z103^2+AA103^2)</f>
        <v>2.1102828717514972E-3</v>
      </c>
      <c r="X103" s="29">
        <f>0.004919*SQRT(1-P103^2)*N103^(1/3)*K103^(2/3)*S103</f>
        <v>1.8139382068969453E-3</v>
      </c>
      <c r="Y103" s="29">
        <f>0.004919*R103*P103/SQRT(1-P103^2)*N103^(1/3)*K103^(2/3)*Q103</f>
        <v>4.0114566175969188E-5</v>
      </c>
      <c r="Z103" s="29">
        <f>0.004919*R103*SQRT(1-P103^2)*1/3*N103^(-2/3)*K103^(2/3)*O103</f>
        <v>7.3723435414597441E-6</v>
      </c>
      <c r="AA103" s="29">
        <f>0.004919*R103*SQRT(1-P103^2)*N103^(1/3)*2/3*K103^(-1/3)*M103</f>
        <v>1.0776170240389029E-3</v>
      </c>
      <c r="AB103" s="29">
        <v>2.3802150684931509</v>
      </c>
      <c r="AC103" s="29">
        <v>1.19</v>
      </c>
      <c r="AD103" s="29" t="s">
        <v>225</v>
      </c>
    </row>
    <row r="104" spans="1:30">
      <c r="A104" s="29" t="s">
        <v>228</v>
      </c>
      <c r="B104" s="29" t="s">
        <v>227</v>
      </c>
      <c r="C104" s="29">
        <v>-0.17</v>
      </c>
      <c r="D104" s="29"/>
      <c r="E104" s="29">
        <v>-0.17</v>
      </c>
      <c r="F104" s="29">
        <v>0.09</v>
      </c>
      <c r="G104" s="29">
        <v>0.09</v>
      </c>
      <c r="H104" s="29">
        <v>0.41</v>
      </c>
      <c r="I104" s="29"/>
      <c r="J104" s="29"/>
      <c r="K104" s="29">
        <v>0.41</v>
      </c>
      <c r="L104" s="29">
        <v>0.04</v>
      </c>
      <c r="M104" s="29">
        <v>0.04</v>
      </c>
      <c r="N104" s="29">
        <v>7.3696999999999999</v>
      </c>
      <c r="O104" s="29">
        <v>3.5000000000000001E-3</v>
      </c>
      <c r="P104" s="29">
        <v>0.05</v>
      </c>
      <c r="Q104" s="29">
        <v>0.105</v>
      </c>
      <c r="R104" s="29">
        <v>3.11</v>
      </c>
      <c r="S104" s="29">
        <v>0.23</v>
      </c>
      <c r="T104" s="29">
        <f>(N104/365)^(2/3)*K104^(1/3)</f>
        <v>5.5084902127645649E-2</v>
      </c>
      <c r="U104" s="29">
        <f>SQRT((2/3*(N104/365)^(-1/3)*K104^(1/3)*(O104/365))^2+(1/3*(N104/365)^(2/3)*K104^(-2/3)*M104)^2)</f>
        <v>1.7914638277895174E-3</v>
      </c>
      <c r="V104" s="29">
        <f>0.004919*R104*SQRT(1-P104^2)*N104^(1/3)*K104^(2/3)</f>
        <v>1.6409657048925771E-2</v>
      </c>
      <c r="W104" s="29">
        <f>SQRT(X104^2+Y104^2+Z104^2+AA104^2)</f>
        <v>1.6184407874974391E-3</v>
      </c>
      <c r="X104" s="29">
        <f>0.004919*SQRT(1-P104^2)*N104^(1/3)*K104^(2/3)*S104</f>
        <v>1.2135759232324525E-3</v>
      </c>
      <c r="Y104" s="29">
        <f>0.004919*R104*P104/SQRT(1-P104^2)*N104^(1/3)*K104^(2/3)*Q104</f>
        <v>8.6366616046977746E-5</v>
      </c>
      <c r="Z104" s="29">
        <f>0.004919*R104*SQRT(1-P104^2)*1/3*N104^(-2/3)*K104^(2/3)*O104</f>
        <v>2.5977448051363553E-6</v>
      </c>
      <c r="AA104" s="29">
        <f>0.004919*R104*SQRT(1-P104^2)*N104^(1/3)*2/3*K104^(-1/3)*M104</f>
        <v>1.0672947674098064E-3</v>
      </c>
      <c r="AB104" s="29">
        <v>11.668493150684929</v>
      </c>
      <c r="AC104" s="29">
        <v>2.39</v>
      </c>
      <c r="AD104" s="29" t="s">
        <v>188</v>
      </c>
    </row>
    <row r="105" spans="1:30">
      <c r="A105" s="12" t="s">
        <v>228</v>
      </c>
      <c r="B105" s="12" t="s">
        <v>229</v>
      </c>
      <c r="C105" s="12">
        <v>-0.17</v>
      </c>
      <c r="D105" s="12"/>
      <c r="E105" s="12">
        <v>-0.17</v>
      </c>
      <c r="F105" s="12">
        <v>0.09</v>
      </c>
      <c r="G105" s="12">
        <v>0.09</v>
      </c>
      <c r="H105" s="12">
        <v>0.41</v>
      </c>
      <c r="I105" s="12"/>
      <c r="J105" s="12"/>
      <c r="K105" s="12">
        <v>0.41</v>
      </c>
      <c r="L105" s="12">
        <v>0.04</v>
      </c>
      <c r="M105" s="12">
        <v>0.04</v>
      </c>
      <c r="N105" s="12">
        <v>3693</v>
      </c>
      <c r="O105" s="12">
        <v>253</v>
      </c>
      <c r="P105" s="12">
        <v>0.17</v>
      </c>
      <c r="Q105" s="12">
        <v>0.09</v>
      </c>
      <c r="R105" s="12">
        <v>3.1</v>
      </c>
      <c r="S105" s="12">
        <v>0.5</v>
      </c>
      <c r="T105" s="12">
        <f>(N105/365)^(2/3)*K105^(1/3)</f>
        <v>3.4752462312453618</v>
      </c>
      <c r="U105" s="12">
        <f>SQRT((2/3*(N105/365)^(-1/3)*K105^(1/3)*(O105/365))^2+(1/3*(N105/365)^(2/3)*K105^(-2/3)*M105)^2)</f>
        <v>0.19484644204066143</v>
      </c>
      <c r="V105" s="12">
        <f>0.004919*R105*SQRT(1-P105^2)*N105^(1/3)*K105^(2/3)</f>
        <v>0.1281896122323756</v>
      </c>
      <c r="W105" s="12">
        <f>SQRT(X105^2+Y105^2+Z105^2+AA105^2)</f>
        <v>2.2575412693565434E-2</v>
      </c>
      <c r="X105" s="12">
        <f>0.004919*SQRT(1-P105^2)*N105^(1/3)*K105^(2/3)*S105</f>
        <v>2.0675743908447675E-2</v>
      </c>
      <c r="Y105" s="12">
        <f>0.004919*R105*P105/SQRT(1-P105^2)*N105^(1/3)*K105^(2/3)*Q105</f>
        <v>2.0196695161727391E-3</v>
      </c>
      <c r="Z105" s="12">
        <f>0.004919*R105*SQRT(1-P105^2)*1/3*N105^(-2/3)*K105^(2/3)*O105</f>
        <v>2.9273374758363589E-3</v>
      </c>
      <c r="AA105" s="12">
        <f>0.004919*R105*SQRT(1-P105^2)*N105^(1/3)*2/3*K105^(-1/3)*M105</f>
        <v>8.3375357549512596E-3</v>
      </c>
      <c r="AB105" s="12">
        <v>11.668493150684929</v>
      </c>
      <c r="AC105" s="12">
        <v>2.39</v>
      </c>
      <c r="AD105" s="12" t="s">
        <v>188</v>
      </c>
    </row>
    <row r="106" spans="1:30">
      <c r="A106" s="29" t="s">
        <v>231</v>
      </c>
      <c r="B106" s="29" t="s">
        <v>230</v>
      </c>
      <c r="C106" s="29">
        <v>-0.03</v>
      </c>
      <c r="D106" s="29"/>
      <c r="E106" s="29">
        <v>-0.03</v>
      </c>
      <c r="F106" s="29">
        <v>0.09</v>
      </c>
      <c r="G106" s="29">
        <v>0.09</v>
      </c>
      <c r="H106" s="29">
        <v>0.39</v>
      </c>
      <c r="I106" s="29"/>
      <c r="J106" s="29"/>
      <c r="K106" s="29">
        <v>0.39</v>
      </c>
      <c r="L106" s="29">
        <v>0.04</v>
      </c>
      <c r="M106" s="29">
        <v>0.04</v>
      </c>
      <c r="N106" s="29">
        <v>2.64385</v>
      </c>
      <c r="O106" s="29">
        <v>9.0000000000000006E-5</v>
      </c>
      <c r="P106" s="29">
        <v>0.16</v>
      </c>
      <c r="Q106" s="29">
        <v>1.9E-2</v>
      </c>
      <c r="R106" s="29">
        <v>18.34</v>
      </c>
      <c r="S106" s="29">
        <v>0.52</v>
      </c>
      <c r="T106" s="29">
        <f>(N106/365)^(2/3)*K106^(1/3)</f>
        <v>2.7351690096524148E-2</v>
      </c>
      <c r="U106" s="29">
        <f>SQRT((2/3*(N106/365)^(-1/3)*K106^(1/3)*(O106/365))^2+(1/3*(N106/365)^(2/3)*K106^(-2/3)*M106)^2)</f>
        <v>9.3510072214024118E-4</v>
      </c>
      <c r="V106" s="29">
        <f>0.004919*R106*SQRT(1-P106^2)*N106^(1/3)*K106^(2/3)</f>
        <v>6.5730479447272464E-2</v>
      </c>
      <c r="W106" s="29">
        <f>SQRT(X106^2+Y106^2+Z106^2+AA106^2)</f>
        <v>4.8697953084132165E-3</v>
      </c>
      <c r="X106" s="29">
        <f>0.004919*SQRT(1-P106^2)*N106^(1/3)*K106^(2/3)*S106</f>
        <v>1.8636777160622509E-3</v>
      </c>
      <c r="Y106" s="29">
        <f>0.004919*R106*P106/SQRT(1-P106^2)*N106^(1/3)*K106^(2/3)*Q106</f>
        <v>2.0507046132974983E-4</v>
      </c>
      <c r="Z106" s="29">
        <f>0.004919*R106*SQRT(1-P106^2)*1/3*N106^(-2/3)*K106^(2/3)*O106</f>
        <v>7.4584956915792288E-7</v>
      </c>
      <c r="AA106" s="29">
        <f>0.004919*R106*SQRT(1-P106^2)*N106^(1/3)*2/3*K106^(-1/3)*M106</f>
        <v>4.4943917570784584E-3</v>
      </c>
      <c r="AB106" s="29">
        <v>6.5</v>
      </c>
      <c r="AC106" s="29">
        <v>4.2699999999999996</v>
      </c>
      <c r="AD106" s="29" t="s">
        <v>188</v>
      </c>
    </row>
    <row r="107" spans="1:30">
      <c r="A107" s="29" t="s">
        <v>233</v>
      </c>
      <c r="B107" s="29" t="s">
        <v>232</v>
      </c>
      <c r="C107" s="29">
        <v>-0.08</v>
      </c>
      <c r="D107" s="29"/>
      <c r="E107" s="29">
        <v>-0.08</v>
      </c>
      <c r="F107" s="29">
        <v>0.09</v>
      </c>
      <c r="G107" s="29">
        <v>0.09</v>
      </c>
      <c r="H107" s="29">
        <v>0.47</v>
      </c>
      <c r="I107" s="29"/>
      <c r="J107" s="29"/>
      <c r="K107" s="29">
        <v>0.47</v>
      </c>
      <c r="L107" s="29">
        <v>0.04</v>
      </c>
      <c r="M107" s="29">
        <v>0.04</v>
      </c>
      <c r="N107" s="29">
        <v>8.7075999999999993</v>
      </c>
      <c r="O107" s="29">
        <v>2.3500000000000001E-3</v>
      </c>
      <c r="P107" s="29">
        <v>0.08</v>
      </c>
      <c r="Q107" s="29">
        <v>7.4999999999999997E-2</v>
      </c>
      <c r="R107" s="29">
        <v>2.6</v>
      </c>
      <c r="S107" s="29">
        <v>0.315</v>
      </c>
      <c r="T107" s="29">
        <f>(N107/365)^(2/3)*K107^(1/3)</f>
        <v>6.4432209367085352E-2</v>
      </c>
      <c r="U107" s="29">
        <f>SQRT((2/3*(N107/365)^(-1/3)*K107^(1/3)*(O107/365))^2+(1/3*(N107/365)^(2/3)*K107^(-2/3)*M107)^2)</f>
        <v>1.8279008562433808E-3</v>
      </c>
      <c r="V107" s="29">
        <f>0.004919*R107*SQRT(1-P107^2)*N107^(1/3)*K107^(2/3)</f>
        <v>1.5854553803427544E-2</v>
      </c>
      <c r="W107" s="29">
        <f>SQRT(X107^2+Y107^2+Z107^2+AA107^2)</f>
        <v>2.1232013182126085E-3</v>
      </c>
      <c r="X107" s="29">
        <f>0.004919*SQRT(1-P107^2)*N107^(1/3)*K107^(2/3)*S107</f>
        <v>1.9208401723383374E-3</v>
      </c>
      <c r="Y107" s="29">
        <f>0.004919*R107*P107/SQRT(1-P107^2)*N107^(1/3)*K107^(2/3)*Q107</f>
        <v>9.5740059199441723E-5</v>
      </c>
      <c r="Z107" s="29">
        <f>0.004919*R107*SQRT(1-P107^2)*1/3*N107^(-2/3)*K107^(2/3)*O107</f>
        <v>1.4262713582791561E-6</v>
      </c>
      <c r="AA107" s="29">
        <f>0.004919*R107*SQRT(1-P107^2)*N107^(1/3)*2/3*K107^(-1/3)*M107</f>
        <v>8.995491519675203E-4</v>
      </c>
      <c r="AB107" s="29">
        <v>11.879340821917809</v>
      </c>
      <c r="AC107" s="29">
        <v>1.81</v>
      </c>
      <c r="AD107" s="29" t="s">
        <v>234</v>
      </c>
    </row>
    <row r="108" spans="1:30">
      <c r="A108" s="29" t="s">
        <v>236</v>
      </c>
      <c r="B108" s="29" t="s">
        <v>235</v>
      </c>
      <c r="C108" s="29">
        <v>-0.2</v>
      </c>
      <c r="D108" s="29"/>
      <c r="E108" s="29">
        <v>-0.2</v>
      </c>
      <c r="F108" s="29">
        <v>0.09</v>
      </c>
      <c r="G108" s="29">
        <v>0.09</v>
      </c>
      <c r="H108" s="29">
        <v>0.36</v>
      </c>
      <c r="I108" s="29"/>
      <c r="J108" s="29"/>
      <c r="K108" s="29">
        <v>0.36</v>
      </c>
      <c r="L108" s="29">
        <v>0.04</v>
      </c>
      <c r="M108" s="29">
        <v>0.04</v>
      </c>
      <c r="N108" s="29">
        <v>5.3686499999999997</v>
      </c>
      <c r="O108" s="29">
        <v>9.0000000000000006E-5</v>
      </c>
      <c r="P108" s="29">
        <v>3.1E-2</v>
      </c>
      <c r="Q108" s="29">
        <v>1.4E-2</v>
      </c>
      <c r="R108" s="29">
        <v>12.65</v>
      </c>
      <c r="S108" s="29">
        <v>0.18</v>
      </c>
      <c r="T108" s="29">
        <f>(N108/365)^(2/3)*K108^(1/3)</f>
        <v>4.2705353237145333E-2</v>
      </c>
      <c r="U108" s="29">
        <f>SQRT((2/3*(N108/365)^(-1/3)*K108^(1/3)*(O108/365))^2+(1/3*(N108/365)^(2/3)*K108^(-2/3)*M108)^2)</f>
        <v>1.5816798215331691E-3</v>
      </c>
      <c r="V108" s="29">
        <f>0.004919*R108*SQRT(1-P108^2)*N108^(1/3)*K108^(2/3)</f>
        <v>5.5112308190950449E-2</v>
      </c>
      <c r="W108" s="29">
        <f>SQRT(X108^2+Y108^2+Z108^2+AA108^2)</f>
        <v>4.1571008856744951E-3</v>
      </c>
      <c r="X108" s="29">
        <f>0.004919*SQRT(1-P108^2)*N108^(1/3)*K108^(2/3)*S108</f>
        <v>7.842067568672791E-4</v>
      </c>
      <c r="Y108" s="29">
        <f>0.004919*R108*P108/SQRT(1-P108^2)*N108^(1/3)*K108^(2/3)*Q108</f>
        <v>2.394174977640762E-5</v>
      </c>
      <c r="Z108" s="29">
        <f>0.004919*R108*SQRT(1-P108^2)*1/3*N108^(-2/3)*K108^(2/3)*O108</f>
        <v>3.079674118686288E-7</v>
      </c>
      <c r="AA108" s="29">
        <f>0.004919*R108*SQRT(1-P108^2)*N108^(1/3)*2/3*K108^(-1/3)*M108</f>
        <v>4.082393199329664E-3</v>
      </c>
      <c r="AB108" s="29">
        <v>6.9671232876712326</v>
      </c>
      <c r="AC108" s="29">
        <v>1.79</v>
      </c>
      <c r="AD108" s="29" t="s">
        <v>188</v>
      </c>
    </row>
    <row r="109" spans="1:30">
      <c r="A109" s="29" t="s">
        <v>236</v>
      </c>
      <c r="B109" s="29" t="s">
        <v>237</v>
      </c>
      <c r="C109" s="29">
        <v>-0.2</v>
      </c>
      <c r="D109" s="29"/>
      <c r="E109" s="29">
        <v>-0.2</v>
      </c>
      <c r="F109" s="29">
        <v>0.09</v>
      </c>
      <c r="G109" s="29">
        <v>0.09</v>
      </c>
      <c r="H109" s="29">
        <v>0.36</v>
      </c>
      <c r="I109" s="29"/>
      <c r="J109" s="29"/>
      <c r="K109" s="29">
        <v>0.36</v>
      </c>
      <c r="L109" s="29">
        <v>0.04</v>
      </c>
      <c r="M109" s="29">
        <v>0.04</v>
      </c>
      <c r="N109" s="29">
        <v>12.918200000000001</v>
      </c>
      <c r="O109" s="29">
        <v>2.2000000000000001E-3</v>
      </c>
      <c r="P109" s="29">
        <v>7.0000000000000007E-2</v>
      </c>
      <c r="Q109" s="29">
        <v>0.06</v>
      </c>
      <c r="R109" s="29">
        <v>3.18</v>
      </c>
      <c r="S109" s="29">
        <v>0.18</v>
      </c>
      <c r="T109" s="29">
        <f>(N109/365)^(2/3)*K109^(1/3)</f>
        <v>7.6684382827996472E-2</v>
      </c>
      <c r="U109" s="29">
        <f>SQRT((2/3*(N109/365)^(-1/3)*K109^(1/3)*(O109/365))^2+(1/3*(N109/365)^(2/3)*K109^(-2/3)*M109)^2)</f>
        <v>2.8401756713462047E-3</v>
      </c>
      <c r="V109" s="29">
        <f>0.004919*R109*SQRT(1-P109^2)*N109^(1/3)*K109^(2/3)</f>
        <v>1.8528473506394624E-2</v>
      </c>
      <c r="W109" s="29">
        <f>SQRT(X109^2+Y109^2+Z109^2+AA109^2)</f>
        <v>1.7290920989390304E-3</v>
      </c>
      <c r="X109" s="29">
        <f>0.004919*SQRT(1-P109^2)*N109^(1/3)*K109^(2/3)*S109</f>
        <v>1.0487815192298843E-3</v>
      </c>
      <c r="Y109" s="29">
        <f>0.004919*R109*P109/SQRT(1-P109^2)*N109^(1/3)*K109^(2/3)*Q109</f>
        <v>7.8202782360423524E-5</v>
      </c>
      <c r="Z109" s="29">
        <f>0.004919*R109*SQRT(1-P109^2)*1/3*N109^(-2/3)*K109^(2/3)*O109</f>
        <v>1.0518142804742711E-6</v>
      </c>
      <c r="AA109" s="29">
        <f>0.004919*R109*SQRT(1-P109^2)*N109^(1/3)*2/3*K109^(-1/3)*M109</f>
        <v>1.3724795189921945E-3</v>
      </c>
      <c r="AB109" s="29">
        <v>6.9671232876712326</v>
      </c>
      <c r="AC109" s="29">
        <v>1.79</v>
      </c>
      <c r="AD109" s="29" t="s">
        <v>188</v>
      </c>
    </row>
    <row r="110" spans="1:30">
      <c r="A110" s="29" t="s">
        <v>236</v>
      </c>
      <c r="B110" s="29" t="s">
        <v>238</v>
      </c>
      <c r="C110" s="29">
        <v>-0.2</v>
      </c>
      <c r="D110" s="29"/>
      <c r="E110" s="29">
        <v>-0.2</v>
      </c>
      <c r="F110" s="29">
        <v>0.09</v>
      </c>
      <c r="G110" s="29">
        <v>0.09</v>
      </c>
      <c r="H110" s="29">
        <v>0.36</v>
      </c>
      <c r="I110" s="29"/>
      <c r="J110" s="29"/>
      <c r="K110" s="29">
        <v>0.36</v>
      </c>
      <c r="L110" s="29">
        <v>0.04</v>
      </c>
      <c r="M110" s="29">
        <v>0.04</v>
      </c>
      <c r="N110" s="29">
        <v>66.64</v>
      </c>
      <c r="O110" s="29">
        <v>0.08</v>
      </c>
      <c r="P110" s="29">
        <v>0.25</v>
      </c>
      <c r="Q110" s="29">
        <v>0.09</v>
      </c>
      <c r="R110" s="29">
        <v>2.16</v>
      </c>
      <c r="S110" s="29">
        <v>0.22</v>
      </c>
      <c r="T110" s="29">
        <f>(N110/365)^(2/3)*K110^(1/3)</f>
        <v>0.22894381543102948</v>
      </c>
      <c r="U110" s="29">
        <f>SQRT((2/3*(N110/365)^(-1/3)*K110^(1/3)*(O110/365))^2+(1/3*(N110/365)^(2/3)*K110^(-2/3)*M110)^2)</f>
        <v>8.4813799984563652E-3</v>
      </c>
      <c r="V110" s="29">
        <f>0.004919*R110*SQRT(1-P110^2)*N110^(1/3)*K110^(2/3)</f>
        <v>2.1107147345390216E-2</v>
      </c>
      <c r="W110" s="29">
        <f>SQRT(X110^2+Y110^2+Z110^2+AA110^2)</f>
        <v>2.7060752692383231E-3</v>
      </c>
      <c r="X110" s="29">
        <f>0.004919*SQRT(1-P110^2)*N110^(1/3)*K110^(2/3)*S110</f>
        <v>2.1498020444378919E-3</v>
      </c>
      <c r="Y110" s="29">
        <f>0.004919*R110*P110/SQRT(1-P110^2)*N110^(1/3)*K110^(2/3)*Q110</f>
        <v>5.0657153628936506E-4</v>
      </c>
      <c r="Z110" s="29">
        <f>0.004919*R110*SQRT(1-P110^2)*1/3*N110^(-2/3)*K110^(2/3)*O110</f>
        <v>8.4462374331293354E-6</v>
      </c>
      <c r="AA110" s="29">
        <f>0.004919*R110*SQRT(1-P110^2)*N110^(1/3)*2/3*K110^(-1/3)*M110</f>
        <v>1.5634923959548311E-3</v>
      </c>
      <c r="AB110" s="29">
        <v>6.9671232876712326</v>
      </c>
      <c r="AC110" s="29">
        <v>1.79</v>
      </c>
      <c r="AD110" s="29" t="s">
        <v>188</v>
      </c>
    </row>
    <row r="111" spans="1:30">
      <c r="A111" s="29" t="s">
        <v>236</v>
      </c>
      <c r="B111" s="29" t="s">
        <v>239</v>
      </c>
      <c r="C111" s="29">
        <v>-0.2</v>
      </c>
      <c r="D111" s="29"/>
      <c r="E111" s="29">
        <v>-0.2</v>
      </c>
      <c r="F111" s="29">
        <v>0.09</v>
      </c>
      <c r="G111" s="29">
        <v>0.09</v>
      </c>
      <c r="H111" s="29">
        <v>0.36</v>
      </c>
      <c r="I111" s="29"/>
      <c r="J111" s="29"/>
      <c r="K111" s="29">
        <v>0.36</v>
      </c>
      <c r="L111" s="29">
        <v>0.04</v>
      </c>
      <c r="M111" s="29">
        <v>0.04</v>
      </c>
      <c r="N111" s="29">
        <v>3.1494499999999999</v>
      </c>
      <c r="O111" s="29">
        <v>1.7000000000000001E-4</v>
      </c>
      <c r="P111" s="29">
        <v>0.32</v>
      </c>
      <c r="Q111" s="29">
        <v>0.09</v>
      </c>
      <c r="R111" s="29">
        <v>1.96</v>
      </c>
      <c r="S111" s="29">
        <v>0.2</v>
      </c>
      <c r="T111" s="29">
        <f>(N111/365)^(2/3)*K111^(1/3)</f>
        <v>2.9926923209412558E-2</v>
      </c>
      <c r="U111" s="29">
        <f>SQRT((2/3*(N111/365)^(-1/3)*K111^(1/3)*(O111/365))^2+(1/3*(N111/365)^(2/3)*K111^(-2/3)*M111)^2)</f>
        <v>1.1084050864801208E-3</v>
      </c>
      <c r="V111" s="29">
        <f>0.004919*R111*SQRT(1-P111^2)*N111^(1/3)*K111^(2/3)</f>
        <v>6.7757008329938136E-3</v>
      </c>
      <c r="W111" s="29">
        <f>SQRT(X111^2+Y111^2+Z111^2+AA111^2)</f>
        <v>8.8159081311654623E-4</v>
      </c>
      <c r="X111" s="29">
        <f>0.004919*SQRT(1-P111^2)*N111^(1/3)*K111^(2/3)*S111</f>
        <v>6.9139804418304229E-4</v>
      </c>
      <c r="Y111" s="29">
        <f>0.004919*R111*P111/SQRT(1-P111^2)*N111^(1/3)*K111^(2/3)*Q111</f>
        <v>2.174021657645074E-4</v>
      </c>
      <c r="Z111" s="29">
        <f>0.004919*R111*SQRT(1-P111^2)*1/3*N111^(-2/3)*K111^(2/3)*O111</f>
        <v>1.2191220071324078E-7</v>
      </c>
      <c r="AA111" s="29">
        <f>0.004919*R111*SQRT(1-P111^2)*N111^(1/3)*2/3*K111^(-1/3)*M111</f>
        <v>5.0190376540694924E-4</v>
      </c>
      <c r="AB111" s="29">
        <v>6.9671232876712326</v>
      </c>
      <c r="AC111" s="29">
        <v>1.79</v>
      </c>
      <c r="AD111" s="29" t="s">
        <v>188</v>
      </c>
    </row>
    <row r="112" spans="1:30" s="30" customFormat="1">
      <c r="A112" s="30" t="s">
        <v>241</v>
      </c>
      <c r="B112" s="30" t="s">
        <v>240</v>
      </c>
      <c r="E112" s="30">
        <v>-0.15</v>
      </c>
      <c r="G112" s="30">
        <v>0.1</v>
      </c>
      <c r="K112" s="30">
        <v>0.38</v>
      </c>
      <c r="L112" s="30">
        <v>0.03</v>
      </c>
      <c r="M112" s="30">
        <v>3.6275189713696337E-2</v>
      </c>
      <c r="N112" s="30">
        <v>1366.1</v>
      </c>
      <c r="O112" s="30">
        <v>0.4</v>
      </c>
      <c r="P112" s="30">
        <v>0.67</v>
      </c>
      <c r="Q112" s="30">
        <v>0.01</v>
      </c>
      <c r="R112" s="30">
        <v>2080</v>
      </c>
      <c r="S112" s="30">
        <v>40</v>
      </c>
      <c r="T112" s="30">
        <f>(N112/365)^(2/3)*K112^(1/3)</f>
        <v>1.7460403808537839</v>
      </c>
      <c r="U112" s="30">
        <f>SQRT((2/3*(N112/365)^(-1/3)*K112^(1/3)*(O112/365))^2+(1/3*(N112/365)^(2/3)*K112^(-2/3)*M112)^2)</f>
        <v>5.5560647222735529E-2</v>
      </c>
      <c r="V112" s="30">
        <f>0.004919*R112*SQRT(1-P112^2)*N112^(1/3)*K112^(2/3)</f>
        <v>44.215233672865963</v>
      </c>
      <c r="W112" s="30">
        <f>SQRT(X112^2+Y112^2+Z112^2+AA112^2)</f>
        <v>2.9883000748915647</v>
      </c>
      <c r="X112" s="30">
        <f>0.004919*SQRT(1-P112^2)*N112^(1/3)*K112^(2/3)*S112</f>
        <v>0.85029295524742243</v>
      </c>
      <c r="Y112" s="30">
        <f>0.004919*R112*P112/SQRT(1-P112^2)*N112^(1/3)*K112^(2/3)*Q112</f>
        <v>0.53754684378189443</v>
      </c>
      <c r="Z112" s="30">
        <f>0.004919*R112*SQRT(1-P112^2)*1/3*N112^(-2/3)*K112^(2/3)*O112</f>
        <v>4.3154706754377197E-3</v>
      </c>
      <c r="AA112" s="30">
        <f>0.004919*R112*SQRT(1-P112^2)*N112^(1/3)*2/3*K112^(-1/3)*M112</f>
        <v>2.8138877012607502</v>
      </c>
      <c r="AD112" s="30" t="s">
        <v>1554</v>
      </c>
    </row>
    <row r="113" spans="1:30" s="29" customFormat="1">
      <c r="A113" s="29" t="s">
        <v>243</v>
      </c>
      <c r="B113" s="29" t="s">
        <v>242</v>
      </c>
      <c r="C113" s="29">
        <v>-0.38</v>
      </c>
      <c r="E113" s="29">
        <v>-0.38</v>
      </c>
      <c r="F113" s="29">
        <v>0.09</v>
      </c>
      <c r="G113" s="29">
        <v>0.09</v>
      </c>
      <c r="H113" s="29">
        <v>0.39</v>
      </c>
      <c r="K113" s="29">
        <v>0.39</v>
      </c>
      <c r="L113" s="29">
        <v>0.03</v>
      </c>
      <c r="M113" s="29">
        <v>0.03</v>
      </c>
      <c r="N113" s="29">
        <v>14.638</v>
      </c>
      <c r="O113" s="29">
        <v>1.2500000000000001E-2</v>
      </c>
      <c r="P113" s="29">
        <v>0.13</v>
      </c>
      <c r="Q113" s="29">
        <v>0.11</v>
      </c>
      <c r="R113" s="29">
        <v>1.79</v>
      </c>
      <c r="S113" s="29">
        <v>0.3</v>
      </c>
      <c r="T113" s="29">
        <f>(N113/365)^(2/3)*K113^(1/3)</f>
        <v>8.5601384301236427E-2</v>
      </c>
      <c r="U113" s="29">
        <f>SQRT((2/3*(N113/365)^(-1/3)*K113^(1/3)*(O113/365))^2+(1/3*(N113/365)^(2/3)*K113^(-2/3)*M113)^2)</f>
        <v>2.1954482133507529E-3</v>
      </c>
      <c r="V113" s="29">
        <f>0.004919*R113*SQRT(1-P113^2)*N113^(1/3)*K113^(2/3)</f>
        <v>1.1399846945936572E-2</v>
      </c>
      <c r="W113" s="29">
        <f>SQRT(X113^2+Y113^2+Z113^2+AA113^2)</f>
        <v>2.0048996667946326E-3</v>
      </c>
      <c r="X113" s="29">
        <f>0.004919*SQRT(1-P113^2)*N113^(1/3)*K113^(2/3)*S113</f>
        <v>1.9105888736206545E-3</v>
      </c>
      <c r="Y113" s="29">
        <f>0.004919*R113*P113/SQRT(1-P113^2)*N113^(1/3)*K113^(2/3)*Q113</f>
        <v>1.6582017223771029E-4</v>
      </c>
      <c r="Z113" s="29">
        <f>0.004919*R113*SQRT(1-P113^2)*1/3*N113^(-2/3)*K113^(2/3)*O113</f>
        <v>3.2449352558229079E-6</v>
      </c>
      <c r="AA113" s="29">
        <f>0.004919*R113*SQRT(1-P113^2)*N113^(1/3)*2/3*K113^(-1/3)*M113</f>
        <v>5.8460753568905486E-4</v>
      </c>
      <c r="AB113" s="29">
        <v>3.30904383561644</v>
      </c>
      <c r="AC113" s="29">
        <v>1.61</v>
      </c>
      <c r="AD113" s="29" t="s">
        <v>234</v>
      </c>
    </row>
    <row r="114" spans="1:30" s="29" customFormat="1">
      <c r="A114" s="12" t="s">
        <v>245</v>
      </c>
      <c r="B114" s="12" t="s">
        <v>244</v>
      </c>
      <c r="C114" s="12">
        <v>-0.04</v>
      </c>
      <c r="D114" s="12"/>
      <c r="E114" s="12">
        <v>-0.04</v>
      </c>
      <c r="F114" s="12">
        <v>0.1</v>
      </c>
      <c r="G114" s="12">
        <v>0.1</v>
      </c>
      <c r="H114" s="12">
        <v>0.43</v>
      </c>
      <c r="I114" s="12"/>
      <c r="J114" s="12"/>
      <c r="K114" s="12">
        <v>0.43</v>
      </c>
      <c r="L114" s="12">
        <v>0.05</v>
      </c>
      <c r="M114" s="12">
        <v>0.05</v>
      </c>
      <c r="N114" s="12">
        <v>598.29999999999995</v>
      </c>
      <c r="O114" s="12">
        <v>4.2</v>
      </c>
      <c r="P114" s="12">
        <v>0.3</v>
      </c>
      <c r="Q114" s="12">
        <v>0.08</v>
      </c>
      <c r="R114" s="12">
        <v>12.4</v>
      </c>
      <c r="S114" s="12">
        <v>1.1000000000000001</v>
      </c>
      <c r="T114" s="12">
        <f>(N114/365)^(2/3)*K114^(1/3)</f>
        <v>1.0493174877051199</v>
      </c>
      <c r="U114" s="12">
        <f>SQRT((2/3*(N114/365)^(-1/3)*K114^(1/3)*(O114/365))^2+(1/3*(N114/365)^(2/3)*K114^(-2/3)*M114)^2)</f>
        <v>4.0966613593275289E-2</v>
      </c>
      <c r="V114" s="12">
        <f>0.004919*R114*SQRT(1-P114^2)*N114^(1/3)*K114^(2/3)</f>
        <v>0.27932159193665701</v>
      </c>
      <c r="W114" s="12">
        <f>SQRT(X114^2+Y114^2+Z114^2+AA114^2)</f>
        <v>3.3727090088532446E-2</v>
      </c>
      <c r="X114" s="12">
        <f>0.004919*SQRT(1-P114^2)*N114^(1/3)*K114^(2/3)*S114</f>
        <v>2.4778528316961514E-2</v>
      </c>
      <c r="Y114" s="12">
        <f>0.004919*R114*P114/SQRT(1-P114^2)*N114^(1/3)*K114^(2/3)*Q114</f>
        <v>7.3667233038239213E-3</v>
      </c>
      <c r="Z114" s="12">
        <f>0.004919*R114*SQRT(1-P114^2)*1/3*N114^(-2/3)*K114^(2/3)*O114</f>
        <v>6.5360225423921126E-4</v>
      </c>
      <c r="AA114" s="12">
        <f>0.004919*R114*SQRT(1-P114^2)*N114^(1/3)*2/3*K114^(-1/3)*M114</f>
        <v>2.1652836584236973E-2</v>
      </c>
      <c r="AB114" s="12">
        <v>10.142465753424659</v>
      </c>
      <c r="AC114" s="12">
        <v>4.2</v>
      </c>
      <c r="AD114" s="12" t="s">
        <v>115</v>
      </c>
    </row>
    <row r="115" spans="1:30" s="29" customFormat="1">
      <c r="A115" s="30" t="s">
        <v>245</v>
      </c>
      <c r="B115" s="30" t="s">
        <v>246</v>
      </c>
      <c r="C115" s="30">
        <v>-0.04</v>
      </c>
      <c r="D115" s="30"/>
      <c r="E115" s="30">
        <v>-0.04</v>
      </c>
      <c r="F115" s="30">
        <v>0.1</v>
      </c>
      <c r="G115" s="30">
        <v>0.1</v>
      </c>
      <c r="H115" s="30">
        <v>0.43</v>
      </c>
      <c r="I115" s="30"/>
      <c r="J115" s="30"/>
      <c r="K115" s="30">
        <v>0.43</v>
      </c>
      <c r="L115" s="30">
        <v>0.05</v>
      </c>
      <c r="M115" s="30">
        <v>0.05</v>
      </c>
      <c r="N115" s="30">
        <v>4.4762000000000004</v>
      </c>
      <c r="O115" s="30">
        <v>4.0000000000000002E-4</v>
      </c>
      <c r="P115" s="30">
        <v>0.2</v>
      </c>
      <c r="Q115" s="30">
        <v>0.15</v>
      </c>
      <c r="R115" s="30"/>
      <c r="S115" s="30"/>
      <c r="T115" s="30">
        <f>(N115/365)^(2/3)*K115^(1/3)</f>
        <v>4.0139063060246734E-2</v>
      </c>
      <c r="U115" s="30">
        <f>SQRT((2/3*(N115/365)^(-1/3)*K115^(1/3)*(O115/365))^2+(1/3*(N115/365)^(2/3)*K115^(-2/3)*M115)^2)</f>
        <v>1.5557794756964631E-3</v>
      </c>
      <c r="V115" s="30">
        <v>0.03</v>
      </c>
      <c r="W115" s="30">
        <v>8.0000000000000002E-3</v>
      </c>
      <c r="X115" s="30">
        <f>0.004919*SQRT(1-P115^2)*N115^(1/3)*K115^(2/3)*S115</f>
        <v>0</v>
      </c>
      <c r="Y115" s="30">
        <f>0.004919*R115*P115/SQRT(1-P115^2)*N115^(1/3)*K115^(2/3)*Q115</f>
        <v>0</v>
      </c>
      <c r="Z115" s="30">
        <f>0.004919*R115*SQRT(1-P115^2)*1/3*N115^(-2/3)*K115^(2/3)*O115</f>
        <v>0</v>
      </c>
      <c r="AA115" s="30">
        <f>0.004919*R115*SQRT(1-P115^2)*N115^(1/3)*2/3*K115^(-1/3)*M115</f>
        <v>0</v>
      </c>
      <c r="AB115" s="30">
        <v>10.142465753424659</v>
      </c>
      <c r="AC115" s="30">
        <v>4.2</v>
      </c>
      <c r="AD115" s="30" t="s">
        <v>115</v>
      </c>
    </row>
    <row r="116" spans="1:30" s="29" customFormat="1">
      <c r="A116" s="29" t="s">
        <v>248</v>
      </c>
      <c r="B116" s="29" t="s">
        <v>247</v>
      </c>
      <c r="C116" s="29">
        <v>-0.5</v>
      </c>
      <c r="E116" s="29">
        <v>-0.5</v>
      </c>
      <c r="F116" s="29">
        <v>0.09</v>
      </c>
      <c r="G116" s="29">
        <v>0.09</v>
      </c>
      <c r="H116" s="29">
        <v>0.38</v>
      </c>
      <c r="K116" s="29">
        <v>0.38</v>
      </c>
      <c r="L116" s="29">
        <v>0.04</v>
      </c>
      <c r="M116" s="29">
        <v>0.04</v>
      </c>
      <c r="N116" s="29">
        <v>7.2004000000000001</v>
      </c>
      <c r="O116" s="29">
        <v>1.6999999999999999E-3</v>
      </c>
      <c r="P116" s="29">
        <v>0.13</v>
      </c>
      <c r="Q116" s="29">
        <v>0.105</v>
      </c>
      <c r="R116" s="29">
        <v>3.93</v>
      </c>
      <c r="S116" s="29">
        <v>0.4</v>
      </c>
      <c r="T116" s="29">
        <f>(N116/365)^(2/3)*K116^(1/3)</f>
        <v>5.2881492593582137E-2</v>
      </c>
      <c r="U116" s="29">
        <f>SQRT((2/3*(N116/365)^(-1/3)*K116^(1/3)*(O116/365))^2+(1/3*(N116/365)^(2/3)*K116^(-2/3)*M116)^2)</f>
        <v>1.8555096370843885E-3</v>
      </c>
      <c r="V116" s="29">
        <f>0.004919*R116*SQRT(1-P116^2)*N116^(1/3)*K116^(2/3)</f>
        <v>1.9418223397843271E-2</v>
      </c>
      <c r="W116" s="29">
        <f>SQRT(X116^2+Y116^2+Z116^2+AA116^2)</f>
        <v>2.4157384839145826E-3</v>
      </c>
      <c r="X116" s="29">
        <f>0.004919*SQRT(1-P116^2)*N116^(1/3)*K116^(2/3)*S116</f>
        <v>1.9764095061418087E-3</v>
      </c>
      <c r="Y116" s="29">
        <f>0.004919*R116*P116/SQRT(1-P116^2)*N116^(1/3)*K116^(2/3)*Q116</f>
        <v>2.6961524705580373E-4</v>
      </c>
      <c r="Z116" s="29">
        <f>0.004919*R116*SQRT(1-P116^2)*1/3*N116^(-2/3)*K116^(2/3)*O116</f>
        <v>1.5282012006894786E-6</v>
      </c>
      <c r="AA116" s="29">
        <f>0.004919*R116*SQRT(1-P116^2)*N116^(1/3)*2/3*K116^(-1/3)*M116</f>
        <v>1.3626823437082999E-3</v>
      </c>
      <c r="AB116" s="29">
        <v>7.279452054794521</v>
      </c>
      <c r="AC116" s="29">
        <v>1.73</v>
      </c>
      <c r="AD116" s="29" t="s">
        <v>188</v>
      </c>
    </row>
    <row r="117" spans="1:30" s="29" customFormat="1">
      <c r="A117" s="29" t="s">
        <v>248</v>
      </c>
      <c r="B117" s="29" t="s">
        <v>249</v>
      </c>
      <c r="C117" s="29">
        <v>-0.5</v>
      </c>
      <c r="E117" s="29">
        <v>-0.5</v>
      </c>
      <c r="F117" s="29">
        <v>0.09</v>
      </c>
      <c r="G117" s="29">
        <v>0.09</v>
      </c>
      <c r="H117" s="29">
        <v>0.38</v>
      </c>
      <c r="K117" s="29">
        <v>0.38</v>
      </c>
      <c r="L117" s="29">
        <v>0.04</v>
      </c>
      <c r="M117" s="29">
        <v>0.04</v>
      </c>
      <c r="N117" s="29">
        <v>28.14</v>
      </c>
      <c r="O117" s="29">
        <v>0.03</v>
      </c>
      <c r="P117" s="29">
        <v>0.02</v>
      </c>
      <c r="Q117" s="29">
        <v>8.4999999999999992E-2</v>
      </c>
      <c r="R117" s="29">
        <v>1.71</v>
      </c>
      <c r="S117" s="29">
        <v>0.47</v>
      </c>
      <c r="T117" s="29">
        <f>(N117/365)^(2/3)*K117^(1/3)</f>
        <v>0.13120448612667082</v>
      </c>
      <c r="U117" s="29">
        <f>SQRT((2/3*(N117/365)^(-1/3)*K117^(1/3)*(O117/365))^2+(1/3*(N117/365)^(2/3)*K117^(-2/3)*M117)^2)</f>
        <v>4.6046105251614953E-3</v>
      </c>
      <c r="V117" s="29">
        <f>0.004919*R117*SQRT(1-P117^2)*N117^(1/3)*K117^(2/3)</f>
        <v>1.341991665974843E-2</v>
      </c>
      <c r="W117" s="29">
        <f>SQRT(X117^2+Y117^2+Z117^2+AA117^2)</f>
        <v>3.8069118221982631E-3</v>
      </c>
      <c r="X117" s="29">
        <f>0.004919*SQRT(1-P117^2)*N117^(1/3)*K117^(2/3)*S117</f>
        <v>3.6885151053109716E-3</v>
      </c>
      <c r="Y117" s="29">
        <f>0.004919*R117*P117/SQRT(1-P117^2)*N117^(1/3)*K117^(2/3)*Q117</f>
        <v>2.282298751657896E-5</v>
      </c>
      <c r="Z117" s="29">
        <f>0.004919*R117*SQRT(1-P117^2)*1/3*N117^(-2/3)*K117^(2/3)*O117</f>
        <v>4.7689824661508271E-6</v>
      </c>
      <c r="AA117" s="29">
        <f>0.004919*R117*SQRT(1-P117^2)*N117^(1/3)*2/3*K117^(-1/3)*M117</f>
        <v>9.4174853752620558E-4</v>
      </c>
      <c r="AB117" s="29">
        <v>7.279452054794521</v>
      </c>
      <c r="AC117" s="29">
        <v>1.73</v>
      </c>
      <c r="AD117" s="29" t="s">
        <v>188</v>
      </c>
    </row>
    <row r="118" spans="1:30" s="29" customFormat="1">
      <c r="A118" s="29" t="s">
        <v>248</v>
      </c>
      <c r="B118" s="29" t="s">
        <v>250</v>
      </c>
      <c r="C118" s="29">
        <v>-0.5</v>
      </c>
      <c r="E118" s="29">
        <v>-0.5</v>
      </c>
      <c r="F118" s="29">
        <v>0.09</v>
      </c>
      <c r="G118" s="29">
        <v>0.09</v>
      </c>
      <c r="H118" s="29">
        <v>0.38</v>
      </c>
      <c r="K118" s="29">
        <v>0.38</v>
      </c>
      <c r="L118" s="29">
        <v>0.04</v>
      </c>
      <c r="M118" s="29">
        <v>0.04</v>
      </c>
      <c r="N118" s="29">
        <v>91.61</v>
      </c>
      <c r="O118" s="29">
        <v>0.85000000000000009</v>
      </c>
      <c r="P118" s="29">
        <v>0.03</v>
      </c>
      <c r="Q118" s="29">
        <v>0.115</v>
      </c>
      <c r="R118" s="29">
        <v>1.52</v>
      </c>
      <c r="S118" s="29">
        <v>0.43</v>
      </c>
      <c r="T118" s="29">
        <f>(N118/365)^(2/3)*K118^(1/3)</f>
        <v>0.2882003770501636</v>
      </c>
      <c r="U118" s="29">
        <f>SQRT((2/3*(N118/365)^(-1/3)*K118^(1/3)*(O118/365))^2+(1/3*(N118/365)^(2/3)*K118^(-2/3)*M118)^2)</f>
        <v>1.0268228835409024E-2</v>
      </c>
      <c r="V118" s="29">
        <f>0.004919*R118*SQRT(1-P118^2)*N118^(1/3)*K118^(2/3)</f>
        <v>1.7675087893900085E-2</v>
      </c>
      <c r="W118" s="29">
        <f>SQRT(X118^2+Y118^2+Z118^2+AA118^2)</f>
        <v>5.1523870706139474E-3</v>
      </c>
      <c r="X118" s="29">
        <f>0.004919*SQRT(1-P118^2)*N118^(1/3)*K118^(2/3)*S118</f>
        <v>5.0001893384059451E-3</v>
      </c>
      <c r="Y118" s="29">
        <f>0.004919*R118*P118/SQRT(1-P118^2)*N118^(1/3)*K118^(2/3)*Q118</f>
        <v>6.1033983819392764E-5</v>
      </c>
      <c r="Z118" s="29">
        <f>0.004919*R118*SQRT(1-P118^2)*1/3*N118^(-2/3)*K118^(2/3)*O118</f>
        <v>5.4665883309009499E-5</v>
      </c>
      <c r="AA118" s="29">
        <f>0.004919*R118*SQRT(1-P118^2)*N118^(1/3)*2/3*K118^(-1/3)*M118</f>
        <v>1.2403570451859709E-3</v>
      </c>
      <c r="AB118" s="29">
        <v>7.279452054794521</v>
      </c>
      <c r="AC118" s="29">
        <v>2.5099999999999998</v>
      </c>
      <c r="AD118" s="29" t="s">
        <v>188</v>
      </c>
    </row>
    <row r="119" spans="1:30" s="29" customFormat="1">
      <c r="A119" s="29" t="s">
        <v>248</v>
      </c>
      <c r="B119" s="29" t="s">
        <v>251</v>
      </c>
      <c r="C119" s="29">
        <v>-0.5</v>
      </c>
      <c r="E119" s="29">
        <v>-0.5</v>
      </c>
      <c r="F119" s="29">
        <v>0.09</v>
      </c>
      <c r="G119" s="29">
        <v>0.09</v>
      </c>
      <c r="H119" s="29">
        <v>0.38</v>
      </c>
      <c r="K119" s="29">
        <v>0.38</v>
      </c>
      <c r="L119" s="29">
        <v>0.04</v>
      </c>
      <c r="M119" s="29">
        <v>0.04</v>
      </c>
      <c r="N119" s="29">
        <v>62.24</v>
      </c>
      <c r="O119" s="29">
        <v>0.55000000000000004</v>
      </c>
      <c r="P119" s="29">
        <v>0.02</v>
      </c>
      <c r="Q119" s="29">
        <v>1.2E-2</v>
      </c>
      <c r="R119" s="29">
        <v>0.92</v>
      </c>
      <c r="S119" s="29">
        <v>0.45</v>
      </c>
      <c r="T119" s="29">
        <f>(N119/365)^(2/3)*K119^(1/3)</f>
        <v>0.22273015120178299</v>
      </c>
      <c r="U119" s="29">
        <f>SQRT((2/3*(N119/365)^(-1/3)*K119^(1/3)*(O119/365))^2+(1/3*(N119/365)^(2/3)*K119^(-2/3)*M119)^2)</f>
        <v>7.9244807893954702E-3</v>
      </c>
      <c r="V119" s="29">
        <f>0.004919*R119*SQRT(1-P119^2)*N119^(1/3)*K119^(2/3)</f>
        <v>9.4071203318767584E-3</v>
      </c>
      <c r="W119" s="29">
        <f>SQRT(X119^2+Y119^2+Z119^2+AA119^2)</f>
        <v>4.6485064865623479E-3</v>
      </c>
      <c r="X119" s="29">
        <f>0.004919*SQRT(1-P119^2)*N119^(1/3)*K119^(2/3)*S119</f>
        <v>4.6013088579831968E-3</v>
      </c>
      <c r="Y119" s="29">
        <f>0.004919*R119*P119/SQRT(1-P119^2)*N119^(1/3)*K119^(2/3)*Q119</f>
        <v>2.2586123245802541E-6</v>
      </c>
      <c r="Z119" s="29">
        <f>0.004919*R119*SQRT(1-P119^2)*1/3*N119^(-2/3)*K119^(2/3)*O119</f>
        <v>2.7709491123244522E-5</v>
      </c>
      <c r="AA119" s="29">
        <f>0.004919*R119*SQRT(1-P119^2)*N119^(1/3)*2/3*K119^(-1/3)*M119</f>
        <v>6.6014879521942172E-4</v>
      </c>
      <c r="AB119" s="29">
        <v>7.279452054794521</v>
      </c>
      <c r="AC119" s="29">
        <v>2.5099999999999998</v>
      </c>
      <c r="AD119" s="29" t="s">
        <v>188</v>
      </c>
    </row>
    <row r="120" spans="1:30" s="29" customFormat="1">
      <c r="A120" s="29" t="s">
        <v>248</v>
      </c>
      <c r="B120" s="29" t="s">
        <v>252</v>
      </c>
      <c r="C120" s="29">
        <v>-0.5</v>
      </c>
      <c r="E120" s="29">
        <v>-0.5</v>
      </c>
      <c r="F120" s="29">
        <v>0.09</v>
      </c>
      <c r="G120" s="29">
        <v>0.09</v>
      </c>
      <c r="H120" s="29">
        <v>0.38</v>
      </c>
      <c r="K120" s="29">
        <v>0.38</v>
      </c>
      <c r="L120" s="29">
        <v>0.04</v>
      </c>
      <c r="M120" s="29">
        <v>0.04</v>
      </c>
      <c r="N120" s="29">
        <v>39.026000000000003</v>
      </c>
      <c r="O120" s="29">
        <v>0.20250000000000001</v>
      </c>
      <c r="P120" s="29">
        <v>0.03</v>
      </c>
      <c r="Q120" s="29">
        <v>9.5000000000000001E-2</v>
      </c>
      <c r="R120" s="29">
        <v>1.08</v>
      </c>
      <c r="S120" s="29">
        <v>0.46500000000000002</v>
      </c>
      <c r="T120" s="29">
        <f>(N120/365)^(2/3)*K120^(1/3)</f>
        <v>0.16316812238948558</v>
      </c>
      <c r="U120" s="29">
        <f>SQRT((2/3*(N120/365)^(-1/3)*K120^(1/3)*(O120/365))^2+(1/3*(N120/365)^(2/3)*K120^(-2/3)*M120)^2)</f>
        <v>5.7529533592574353E-3</v>
      </c>
      <c r="V120" s="29">
        <f>0.004919*R120*SQRT(1-P120^2)*N120^(1/3)*K120^(2/3)</f>
        <v>9.449571932935023E-3</v>
      </c>
      <c r="W120" s="29">
        <f>SQRT(X120^2+Y120^2+Z120^2+AA120^2)</f>
        <v>4.122372991964344E-3</v>
      </c>
      <c r="X120" s="29">
        <f>0.004919*SQRT(1-P120^2)*N120^(1/3)*K120^(2/3)*S120</f>
        <v>4.0685656933470236E-3</v>
      </c>
      <c r="Y120" s="29">
        <f>0.004919*R120*P120/SQRT(1-P120^2)*N120^(1/3)*K120^(2/3)*Q120</f>
        <v>2.695553999486019E-5</v>
      </c>
      <c r="Z120" s="29">
        <f>0.004919*R120*SQRT(1-P120^2)*1/3*N120^(-2/3)*K120^(2/3)*O120</f>
        <v>1.6344132257292942E-5</v>
      </c>
      <c r="AA120" s="29">
        <f>0.004919*R120*SQRT(1-P120^2)*N120^(1/3)*2/3*K120^(-1/3)*M120</f>
        <v>6.6312785494280883E-4</v>
      </c>
      <c r="AB120" s="29">
        <v>7.279452054794521</v>
      </c>
      <c r="AC120" s="29">
        <v>2.5099999999999998</v>
      </c>
      <c r="AD120" s="29" t="s">
        <v>188</v>
      </c>
    </row>
    <row r="121" spans="1:30" s="29" customFormat="1">
      <c r="A121" s="29" t="s">
        <v>248</v>
      </c>
      <c r="B121" s="29" t="s">
        <v>253</v>
      </c>
      <c r="C121" s="29">
        <v>-0.5</v>
      </c>
      <c r="E121" s="29">
        <v>-0.5</v>
      </c>
      <c r="F121" s="29">
        <v>0.09</v>
      </c>
      <c r="G121" s="29">
        <v>0.09</v>
      </c>
      <c r="H121" s="29">
        <v>0.38</v>
      </c>
      <c r="K121" s="29">
        <v>0.38</v>
      </c>
      <c r="L121" s="29">
        <v>0.04</v>
      </c>
      <c r="M121" s="29">
        <v>0.04</v>
      </c>
      <c r="N121" s="29">
        <v>256.2</v>
      </c>
      <c r="O121" s="29">
        <v>10.85</v>
      </c>
      <c r="P121" s="29">
        <v>0.08</v>
      </c>
      <c r="Q121" s="29">
        <v>0.245</v>
      </c>
      <c r="R121" s="29">
        <v>0.95</v>
      </c>
      <c r="S121" s="29">
        <v>0.46</v>
      </c>
      <c r="T121" s="29">
        <f>(N121/365)^(2/3)*K121^(1/3)</f>
        <v>0.57207377527420922</v>
      </c>
      <c r="U121" s="29">
        <f>SQRT((2/3*(N121/365)^(-1/3)*K121^(1/3)*(O121/365))^2+(1/3*(N121/365)^(2/3)*K121^(-2/3)*M121)^2)</f>
        <v>2.576402616909616E-2</v>
      </c>
      <c r="V121" s="29">
        <f>0.004919*R121*SQRT(1-P121^2)*N121^(1/3)*K121^(2/3)</f>
        <v>1.5521070043868282E-2</v>
      </c>
      <c r="W121" s="29">
        <f>SQRT(X121^2+Y121^2+Z121^2+AA121^2)</f>
        <v>7.6033099352487057E-3</v>
      </c>
      <c r="X121" s="29">
        <f>0.004919*SQRT(1-P121^2)*N121^(1/3)*K121^(2/3)*S121</f>
        <v>7.5154654949256949E-3</v>
      </c>
      <c r="Y121" s="29">
        <f>0.004919*R121*P121/SQRT(1-P121^2)*N121^(1/3)*K121^(2/3)*Q121</f>
        <v>3.0617247671076712E-4</v>
      </c>
      <c r="Z121" s="29">
        <f>0.004919*R121*SQRT(1-P121^2)*1/3*N121^(-2/3)*K121^(2/3)*O121</f>
        <v>2.1910435854276736E-4</v>
      </c>
      <c r="AA121" s="29">
        <f>0.004919*R121*SQRT(1-P121^2)*N121^(1/3)*2/3*K121^(-1/3)*M121</f>
        <v>1.0891978978153183E-3</v>
      </c>
      <c r="AB121" s="29">
        <v>7.279452054794521</v>
      </c>
      <c r="AC121" s="29">
        <v>2.5099999999999998</v>
      </c>
      <c r="AD121" s="29" t="s">
        <v>188</v>
      </c>
    </row>
    <row r="122" spans="1:30" s="29" customFormat="1">
      <c r="A122" s="29" t="s">
        <v>255</v>
      </c>
      <c r="B122" s="29" t="s">
        <v>254</v>
      </c>
      <c r="C122" s="29">
        <v>-0.23</v>
      </c>
      <c r="E122" s="29">
        <v>-0.23</v>
      </c>
      <c r="F122" s="29">
        <v>0.09</v>
      </c>
      <c r="G122" s="29">
        <v>0.09</v>
      </c>
      <c r="H122" s="29">
        <v>0.37</v>
      </c>
      <c r="K122" s="29">
        <v>0.37</v>
      </c>
      <c r="L122" s="29">
        <v>0.04</v>
      </c>
      <c r="M122" s="29">
        <v>0.04</v>
      </c>
      <c r="N122" s="29">
        <v>4.6943999999999999</v>
      </c>
      <c r="O122" s="29">
        <v>1.82591E-3</v>
      </c>
      <c r="P122" s="29">
        <v>7.0000000000000007E-2</v>
      </c>
      <c r="Q122" s="29">
        <v>7.3300000000000004E-2</v>
      </c>
      <c r="R122" s="29">
        <v>9.4600000000000009</v>
      </c>
      <c r="S122" s="29">
        <v>1.0900000000000001</v>
      </c>
      <c r="T122" s="29">
        <f>(N122/365)^(2/3)*K122^(1/3)</f>
        <v>3.9408695560439307E-2</v>
      </c>
      <c r="U122" s="29">
        <f>SQRT((2/3*(N122/365)^(-1/3)*K122^(1/3)*(O122/365))^2+(1/3*(N122/365)^(2/3)*K122^(-2/3)*M122)^2)</f>
        <v>1.4201699384246403E-3</v>
      </c>
      <c r="V122" s="29">
        <f>0.004919*R122*SQRT(1-P122^2)*N122^(1/3)*K122^(2/3)</f>
        <v>4.0058606305533283E-2</v>
      </c>
      <c r="W122" s="29">
        <f>SQRT(X122^2+Y122^2+Z122^2+AA122^2)</f>
        <v>5.4481315466028508E-3</v>
      </c>
      <c r="X122" s="29">
        <f>0.004919*SQRT(1-P122^2)*N122^(1/3)*K122^(2/3)*S122</f>
        <v>4.6156322275931585E-3</v>
      </c>
      <c r="Y122" s="29">
        <f>0.004919*R122*P122/SQRT(1-P122^2)*N122^(1/3)*K122^(2/3)*Q122</f>
        <v>2.0655281776071882E-4</v>
      </c>
      <c r="Z122" s="29">
        <f>0.004919*R122*SQRT(1-P122^2)*1/3*N122^(-2/3)*K122^(2/3)*O122</f>
        <v>5.1936640706186299E-6</v>
      </c>
      <c r="AA122" s="29">
        <f>0.004919*R122*SQRT(1-P122^2)*N122^(1/3)*2/3*K122^(-1/3)*M122</f>
        <v>2.8871067607591549E-3</v>
      </c>
      <c r="AB122" s="29">
        <v>2.054794520547945</v>
      </c>
      <c r="AC122" s="29">
        <v>3.27</v>
      </c>
      <c r="AD122" s="29" t="s">
        <v>188</v>
      </c>
    </row>
    <row r="123" spans="1:30" s="29" customFormat="1">
      <c r="A123" s="12" t="s">
        <v>257</v>
      </c>
      <c r="B123" s="12" t="s">
        <v>256</v>
      </c>
      <c r="C123" s="12">
        <v>0.08</v>
      </c>
      <c r="D123" s="12"/>
      <c r="E123" s="12">
        <v>0.08</v>
      </c>
      <c r="F123" s="12">
        <v>0.2</v>
      </c>
      <c r="G123" s="12">
        <v>0.2</v>
      </c>
      <c r="H123" s="12">
        <v>0.5</v>
      </c>
      <c r="I123" s="12"/>
      <c r="J123" s="12"/>
      <c r="K123" s="12">
        <v>0.5</v>
      </c>
      <c r="L123" s="12">
        <v>0.06</v>
      </c>
      <c r="M123" s="12">
        <v>0.06</v>
      </c>
      <c r="N123" s="12">
        <v>1052.0999999999999</v>
      </c>
      <c r="O123" s="12">
        <v>0.4</v>
      </c>
      <c r="P123" s="12">
        <v>0.32300000000000001</v>
      </c>
      <c r="Q123" s="12">
        <v>2E-3</v>
      </c>
      <c r="R123" s="12">
        <v>124.5</v>
      </c>
      <c r="S123" s="12">
        <v>0.3</v>
      </c>
      <c r="T123" s="12">
        <f>(N123/365)^(2/3)*K123^(1/3)</f>
        <v>1.6075559808305004</v>
      </c>
      <c r="U123" s="12">
        <f>SQRT((2/3*(N123/365)^(-1/3)*K123^(1/3)*(O123/365))^2+(1/3*(N123/365)^(2/3)*K123^(-2/3)*M123)^2)</f>
        <v>6.430353014089403E-2</v>
      </c>
      <c r="V123" s="12">
        <f>0.004919*R123*SQRT(1-P123^2)*N123^(1/3)*K123^(2/3)</f>
        <v>3.713522903842688</v>
      </c>
      <c r="W123" s="12">
        <f>SQRT(X123^2+Y123^2+Z123^2+AA123^2)</f>
        <v>0.29722900491026127</v>
      </c>
      <c r="X123" s="12">
        <f>0.004919*SQRT(1-P123^2)*N123^(1/3)*K123^(2/3)*S123</f>
        <v>8.948247961066717E-3</v>
      </c>
      <c r="Y123" s="12">
        <f>0.004919*R123*P123/SQRT(1-P123^2)*N123^(1/3)*K123^(2/3)*Q123</f>
        <v>2.678367163704504E-3</v>
      </c>
      <c r="Z123" s="12">
        <f>0.004919*R123*SQRT(1-P123^2)*1/3*N123^(-2/3)*K123^(2/3)*O123</f>
        <v>4.7061722952098246E-4</v>
      </c>
      <c r="AA123" s="12">
        <f>0.004919*R123*SQRT(1-P123^2)*N123^(1/3)*2/3*K123^(-1/3)*M123</f>
        <v>0.29708183230741497</v>
      </c>
      <c r="AB123" s="12">
        <v>4.0684931506849313</v>
      </c>
      <c r="AC123" s="12">
        <v>3.4</v>
      </c>
      <c r="AD123" s="12" t="s">
        <v>115</v>
      </c>
    </row>
    <row r="124" spans="1:30" s="29" customFormat="1">
      <c r="A124" s="12" t="s">
        <v>257</v>
      </c>
      <c r="B124" s="12" t="s">
        <v>258</v>
      </c>
      <c r="C124" s="12">
        <v>0.08</v>
      </c>
      <c r="D124" s="12"/>
      <c r="E124" s="12">
        <v>0.08</v>
      </c>
      <c r="F124" s="12">
        <v>0.2</v>
      </c>
      <c r="G124" s="12">
        <v>0.2</v>
      </c>
      <c r="H124" s="12">
        <v>0.5</v>
      </c>
      <c r="I124" s="12"/>
      <c r="J124" s="12"/>
      <c r="K124" s="12">
        <v>0.5</v>
      </c>
      <c r="L124" s="12">
        <v>0.06</v>
      </c>
      <c r="M124" s="12">
        <v>0.06</v>
      </c>
      <c r="N124" s="12">
        <v>7337</v>
      </c>
      <c r="O124" s="12">
        <v>93.5</v>
      </c>
      <c r="P124" s="12">
        <v>0.2</v>
      </c>
      <c r="Q124" s="12">
        <v>0.2</v>
      </c>
      <c r="R124" s="12">
        <v>88.7</v>
      </c>
      <c r="S124" s="12">
        <v>1.1000000000000001</v>
      </c>
      <c r="T124" s="12">
        <f>(N124/365)^(2/3)*K124^(1/3)</f>
        <v>5.8677793064420394</v>
      </c>
      <c r="U124" s="12">
        <f>SQRT((2/3*(N124/365)^(-1/3)*K124^(1/3)*(O124/365))^2+(1/3*(N124/365)^(2/3)*K124^(-2/3)*M124)^2)</f>
        <v>0.23994681988934607</v>
      </c>
      <c r="V124" s="12">
        <f>0.004919*R124*SQRT(1-P124^2)*N124^(1/3)*K124^(2/3)</f>
        <v>5.2330582402707355</v>
      </c>
      <c r="W124" s="12">
        <f>SQRT(X124^2+Y124^2+Z124^2+AA124^2)</f>
        <v>0.47698254019167219</v>
      </c>
      <c r="X124" s="12">
        <f>0.004919*SQRT(1-P124^2)*N124^(1/3)*K124^(2/3)*S124</f>
        <v>6.4897001852286473E-2</v>
      </c>
      <c r="Y124" s="12">
        <f>0.004919*R124*P124/SQRT(1-P124^2)*N124^(1/3)*K124^(2/3)*Q124</f>
        <v>0.21804409334461405</v>
      </c>
      <c r="Z124" s="12">
        <f>0.004919*R124*SQRT(1-P124^2)*1/3*N124^(-2/3)*K124^(2/3)*O124</f>
        <v>2.2229382829735765E-2</v>
      </c>
      <c r="AA124" s="12">
        <f>0.004919*R124*SQRT(1-P124^2)*N124^(1/3)*2/3*K124^(-1/3)*M124</f>
        <v>0.41864465922165878</v>
      </c>
      <c r="AB124" s="12">
        <v>4.0684931506849313</v>
      </c>
      <c r="AC124" s="12">
        <v>3.4</v>
      </c>
      <c r="AD124" s="12" t="s">
        <v>115</v>
      </c>
    </row>
    <row r="125" spans="1:30" s="29" customFormat="1">
      <c r="A125" s="29" t="s">
        <v>257</v>
      </c>
      <c r="B125" s="29" t="s">
        <v>259</v>
      </c>
      <c r="C125" s="29">
        <v>0.08</v>
      </c>
      <c r="E125" s="29">
        <v>0.08</v>
      </c>
      <c r="F125" s="29">
        <v>0.2</v>
      </c>
      <c r="G125" s="29">
        <v>0.2</v>
      </c>
      <c r="H125" s="29">
        <v>0.5</v>
      </c>
      <c r="K125" s="29">
        <v>0.5</v>
      </c>
      <c r="L125" s="29">
        <v>0.06</v>
      </c>
      <c r="M125" s="29">
        <v>0.06</v>
      </c>
      <c r="N125" s="29">
        <v>3.6</v>
      </c>
      <c r="O125" s="29">
        <v>8.0000000000000004E-4</v>
      </c>
      <c r="P125" s="29">
        <v>0.15</v>
      </c>
      <c r="Q125" s="29">
        <v>0.09</v>
      </c>
      <c r="R125" s="29">
        <v>2.4</v>
      </c>
      <c r="S125" s="29">
        <v>0.2</v>
      </c>
      <c r="T125" s="29">
        <f>(N125/365)^(2/3)*K125^(1/3)</f>
        <v>3.6503100908673557E-2</v>
      </c>
      <c r="U125" s="29">
        <f>SQRT((2/3*(N125/365)^(-1/3)*K125^(1/3)*(O125/365))^2+(1/3*(N125/365)^(2/3)*K125^(-2/3)*M125)^2)</f>
        <v>1.4601340508807491E-3</v>
      </c>
      <c r="V125" s="29">
        <f>0.004919*R125*SQRT(1-P125^2)*N125^(1/3)*K125^(2/3)</f>
        <v>1.126922241562657E-2</v>
      </c>
      <c r="W125" s="29">
        <f>SQRT(X125^2+Y125^2+Z125^2+AA125^2)</f>
        <v>1.3110705823652291E-3</v>
      </c>
      <c r="X125" s="29">
        <f>0.004919*SQRT(1-P125^2)*N125^(1/3)*K125^(2/3)*S125</f>
        <v>9.3910186796888082E-4</v>
      </c>
      <c r="Y125" s="29">
        <f>0.004919*R125*P125/SQRT(1-P125^2)*N125^(1/3)*K125^(2/3)*Q125</f>
        <v>1.5563631980660732E-4</v>
      </c>
      <c r="Z125" s="29">
        <f>0.004919*R125*SQRT(1-P125^2)*1/3*N125^(-2/3)*K125^(2/3)*O125</f>
        <v>8.3475721597233871E-7</v>
      </c>
      <c r="AA125" s="29">
        <f>0.004919*R125*SQRT(1-P125^2)*N125^(1/3)*2/3*K125^(-1/3)*M125</f>
        <v>9.0153779325012531E-4</v>
      </c>
      <c r="AB125" s="29">
        <v>4.0684931506849313</v>
      </c>
      <c r="AC125" s="29">
        <v>3.4</v>
      </c>
      <c r="AD125" s="29" t="s">
        <v>115</v>
      </c>
    </row>
    <row r="126" spans="1:30" s="29" customFormat="1">
      <c r="A126" s="29" t="s">
        <v>257</v>
      </c>
      <c r="B126" s="29" t="s">
        <v>260</v>
      </c>
      <c r="C126" s="29">
        <v>0.08</v>
      </c>
      <c r="E126" s="29">
        <v>0.08</v>
      </c>
      <c r="F126" s="29">
        <v>0.2</v>
      </c>
      <c r="G126" s="29">
        <v>0.2</v>
      </c>
      <c r="H126" s="29">
        <v>0.5</v>
      </c>
      <c r="K126" s="29">
        <v>0.5</v>
      </c>
      <c r="L126" s="29">
        <v>0.06</v>
      </c>
      <c r="M126" s="29">
        <v>0.06</v>
      </c>
      <c r="N126" s="29">
        <v>35.369999999999997</v>
      </c>
      <c r="O126" s="29">
        <v>7.0000000000000007E-2</v>
      </c>
      <c r="P126" s="29">
        <v>0.24</v>
      </c>
      <c r="Q126" s="29">
        <v>0.12</v>
      </c>
      <c r="R126" s="29">
        <v>2</v>
      </c>
      <c r="S126" s="29">
        <v>0.2</v>
      </c>
      <c r="T126" s="29">
        <f>(N126/365)^(2/3)*K126^(1/3)</f>
        <v>0.16744986369216203</v>
      </c>
      <c r="U126" s="29">
        <f>SQRT((2/3*(N126/365)^(-1/3)*K126^(1/3)*(O126/365))^2+(1/3*(N126/365)^(2/3)*K126^(-2/3)*M126)^2)</f>
        <v>6.7016372205899177E-3</v>
      </c>
      <c r="V126" s="29">
        <f>0.004919*R126*SQRT(1-P126^2)*N126^(1/3)*K126^(2/3)</f>
        <v>1.9749198719573036E-2</v>
      </c>
      <c r="W126" s="29">
        <f>SQRT(X126^2+Y126^2+Z126^2+AA126^2)</f>
        <v>2.6001802382524851E-3</v>
      </c>
      <c r="X126" s="29">
        <f>0.004919*SQRT(1-P126^2)*N126^(1/3)*K126^(2/3)*S126</f>
        <v>1.9749198719573036E-3</v>
      </c>
      <c r="Y126" s="29">
        <f>0.004919*R126*P126/SQRT(1-P126^2)*N126^(1/3)*K126^(2/3)*Q126</f>
        <v>6.0354087767795349E-4</v>
      </c>
      <c r="Z126" s="29">
        <f>0.004919*R126*SQRT(1-P126^2)*1/3*N126^(-2/3)*K126^(2/3)*O126</f>
        <v>1.3028403641222439E-5</v>
      </c>
      <c r="AA126" s="29">
        <f>0.004919*R126*SQRT(1-P126^2)*N126^(1/3)*2/3*K126^(-1/3)*M126</f>
        <v>1.5799358975658428E-3</v>
      </c>
      <c r="AB126" s="29">
        <v>4.0684931506849313</v>
      </c>
      <c r="AC126" s="29">
        <v>3.4</v>
      </c>
      <c r="AD126" s="29" t="s">
        <v>115</v>
      </c>
    </row>
    <row r="127" spans="1:30" s="29" customFormat="1">
      <c r="A127" s="29" t="s">
        <v>262</v>
      </c>
      <c r="B127" s="29" t="s">
        <v>261</v>
      </c>
      <c r="C127" s="29">
        <v>-0.01</v>
      </c>
      <c r="D127" s="29">
        <v>0.08</v>
      </c>
      <c r="E127" s="29">
        <v>-0.01</v>
      </c>
      <c r="F127" s="29">
        <v>0.03</v>
      </c>
      <c r="G127" s="29">
        <v>0.03</v>
      </c>
      <c r="H127" s="29">
        <v>0.83</v>
      </c>
      <c r="I127" s="29">
        <v>0.84</v>
      </c>
      <c r="J127" s="29">
        <v>0.82</v>
      </c>
      <c r="K127" s="29">
        <v>0.83</v>
      </c>
      <c r="L127" s="29">
        <v>0.06</v>
      </c>
      <c r="M127" s="29">
        <v>0.06</v>
      </c>
      <c r="N127" s="29">
        <v>74.72</v>
      </c>
      <c r="O127" s="29">
        <v>0.1</v>
      </c>
      <c r="P127" s="29">
        <v>0.13</v>
      </c>
      <c r="Q127" s="29">
        <v>0.04</v>
      </c>
      <c r="R127" s="29">
        <v>3</v>
      </c>
      <c r="S127" s="29">
        <v>0.12</v>
      </c>
      <c r="T127" s="29">
        <f>(N127/365)^(2/3)*K127^(1/3)</f>
        <v>0.32642897147923211</v>
      </c>
      <c r="U127" s="29">
        <f>SQRT((2/3*(N127/365)^(-1/3)*K127^(1/3)*(O127/365))^2+(1/3*(N127/365)^(2/3)*K127^(-2/3)*M127)^2)</f>
        <v>7.8711485103549715E-3</v>
      </c>
      <c r="V127" s="29">
        <f>0.004919*R127*SQRT(1-P127^2)*N127^(1/3)*K127^(2/3)</f>
        <v>5.4428697464487752E-2</v>
      </c>
      <c r="W127" s="29">
        <f>SQRT(X127^2+Y127^2+Z127^2+AA127^2)</f>
        <v>3.4211022824914257E-3</v>
      </c>
      <c r="X127" s="29">
        <f>0.004919*SQRT(1-P127^2)*N127^(1/3)*K127^(2/3)*S127</f>
        <v>2.1771478985795098E-3</v>
      </c>
      <c r="Y127" s="29">
        <f>0.004919*R127*P127/SQRT(1-P127^2)*N127^(1/3)*K127^(2/3)*Q127</f>
        <v>2.878946463384563E-4</v>
      </c>
      <c r="Z127" s="29">
        <f>0.004919*R127*SQRT(1-P127^2)*1/3*N127^(-2/3)*K127^(2/3)*O127</f>
        <v>2.4281181952394612E-5</v>
      </c>
      <c r="AA127" s="29">
        <f>0.004919*R127*SQRT(1-P127^2)*N127^(1/3)*2/3*K127^(-1/3)*M127</f>
        <v>2.6230697573247108E-3</v>
      </c>
      <c r="AB127" s="29">
        <v>19</v>
      </c>
      <c r="AC127" s="29">
        <v>13</v>
      </c>
      <c r="AD127" s="29" t="s">
        <v>137</v>
      </c>
    </row>
    <row r="128" spans="1:30" s="29" customFormat="1">
      <c r="A128" s="29" t="s">
        <v>262</v>
      </c>
      <c r="B128" s="29" t="s">
        <v>263</v>
      </c>
      <c r="C128" s="29">
        <v>-0.01</v>
      </c>
      <c r="D128" s="29">
        <v>0.08</v>
      </c>
      <c r="E128" s="29">
        <v>-0.01</v>
      </c>
      <c r="F128" s="29">
        <v>0.03</v>
      </c>
      <c r="G128" s="29">
        <v>0.03</v>
      </c>
      <c r="H128" s="29">
        <v>0.83</v>
      </c>
      <c r="I128" s="29">
        <v>0.84</v>
      </c>
      <c r="J128" s="29">
        <v>0.82</v>
      </c>
      <c r="K128" s="29">
        <v>0.83</v>
      </c>
      <c r="L128" s="29">
        <v>0.06</v>
      </c>
      <c r="M128" s="29">
        <v>0.06</v>
      </c>
      <c r="N128" s="29">
        <v>525.79999999999995</v>
      </c>
      <c r="O128" s="29">
        <v>9.1999999999999993</v>
      </c>
      <c r="P128" s="29">
        <v>0.32</v>
      </c>
      <c r="Q128" s="29">
        <v>0.11</v>
      </c>
      <c r="R128" s="29">
        <v>2.27</v>
      </c>
      <c r="S128" s="29">
        <v>0.28000000000000003</v>
      </c>
      <c r="T128" s="29">
        <f>(N128/365)^(2/3)*K128^(1/3)</f>
        <v>1.198701850211793</v>
      </c>
      <c r="U128" s="29">
        <f>SQRT((2/3*(N128/365)^(-1/3)*K128^(1/3)*(O128/365))^2+(1/3*(N128/365)^(2/3)*K128^(-2/3)*M128)^2)</f>
        <v>3.2090807523442455E-2</v>
      </c>
      <c r="V128" s="29">
        <f>0.004919*R128*SQRT(1-P128^2)*N128^(1/3)*K128^(2/3)</f>
        <v>7.541128778425045E-2</v>
      </c>
      <c r="W128" s="29">
        <f>SQRT(X128^2+Y128^2+Z128^2+AA128^2)</f>
        <v>1.0424547051945392E-2</v>
      </c>
      <c r="X128" s="29">
        <f>0.004919*SQRT(1-P128^2)*N128^(1/3)*K128^(2/3)*S128</f>
        <v>9.3018328544449899E-3</v>
      </c>
      <c r="Y128" s="29">
        <f>0.004919*R128*P128/SQRT(1-P128^2)*N128^(1/3)*K128^(2/3)*Q128</f>
        <v>2.9573054033039396E-3</v>
      </c>
      <c r="Z128" s="29">
        <f>0.004919*R128*SQRT(1-P128^2)*1/3*N128^(-2/3)*K128^(2/3)*O128</f>
        <v>4.3982746774128554E-4</v>
      </c>
      <c r="AA128" s="29">
        <f>0.004919*R128*SQRT(1-P128^2)*N128^(1/3)*2/3*K128^(-1/3)*M128</f>
        <v>3.6342789293614675E-3</v>
      </c>
      <c r="AB128" s="29">
        <v>19</v>
      </c>
      <c r="AC128" s="29">
        <v>13</v>
      </c>
      <c r="AD128" s="29" t="s">
        <v>137</v>
      </c>
    </row>
    <row r="129" spans="1:30" s="29" customFormat="1">
      <c r="A129" s="12" t="s">
        <v>265</v>
      </c>
      <c r="B129" s="12" t="s">
        <v>264</v>
      </c>
      <c r="C129" s="12">
        <v>-0.17</v>
      </c>
      <c r="D129" s="12"/>
      <c r="E129" s="12">
        <v>-0.17</v>
      </c>
      <c r="F129" s="12">
        <v>0.09</v>
      </c>
      <c r="G129" s="12">
        <v>0.09</v>
      </c>
      <c r="H129" s="12">
        <v>0.4</v>
      </c>
      <c r="I129" s="12"/>
      <c r="J129" s="12"/>
      <c r="K129" s="12">
        <v>0.4</v>
      </c>
      <c r="L129" s="12">
        <v>0.04</v>
      </c>
      <c r="M129" s="12">
        <v>0.04</v>
      </c>
      <c r="N129" s="12">
        <v>3416</v>
      </c>
      <c r="O129" s="12">
        <v>131</v>
      </c>
      <c r="P129" s="12">
        <v>0.08</v>
      </c>
      <c r="Q129" s="12">
        <v>0.08</v>
      </c>
      <c r="R129" s="12">
        <v>15.51</v>
      </c>
      <c r="S129" s="12">
        <v>1.9450000000000001</v>
      </c>
      <c r="T129" s="12">
        <f>(N129/365)^(2/3)*K129^(1/3)</f>
        <v>3.2721760542122933</v>
      </c>
      <c r="U129" s="12">
        <f>SQRT((2/3*(N129/365)^(-1/3)*K129^(1/3)*(O129/365))^2+(1/3*(N129/365)^(2/3)*K129^(-2/3)*M129)^2)</f>
        <v>0.13745981373200786</v>
      </c>
      <c r="V129" s="12">
        <f>0.004919*R129*SQRT(1-P129^2)*N129^(1/3)*K129^(2/3)</f>
        <v>0.62178517057571914</v>
      </c>
      <c r="W129" s="12">
        <f>SQRT(X129^2+Y129^2+Z129^2+AA129^2)</f>
        <v>8.8754779786067106E-2</v>
      </c>
      <c r="X129" s="12">
        <f>0.004919*SQRT(1-P129^2)*N129^(1/3)*K129^(2/3)*S129</f>
        <v>7.7973704498373556E-2</v>
      </c>
      <c r="Y129" s="12">
        <f>0.004919*R129*P129/SQRT(1-P129^2)*N129^(1/3)*K129^(2/3)*Q129</f>
        <v>4.005057459424922E-3</v>
      </c>
      <c r="Z129" s="12">
        <f>0.004919*R129*SQRT(1-P129^2)*1/3*N129^(-2/3)*K129^(2/3)*O129</f>
        <v>7.9482686714890029E-3</v>
      </c>
      <c r="AA129" s="12">
        <f>0.004919*R129*SQRT(1-P129^2)*N129^(1/3)*2/3*K129^(-1/3)*M129</f>
        <v>4.1452344705047946E-2</v>
      </c>
      <c r="AB129" s="12">
        <v>10.02739726027397</v>
      </c>
      <c r="AC129" s="12">
        <v>3.57</v>
      </c>
      <c r="AD129" s="12" t="s">
        <v>188</v>
      </c>
    </row>
    <row r="130" spans="1:30" s="29" customFormat="1">
      <c r="A130" s="29" t="s">
        <v>265</v>
      </c>
      <c r="B130" s="29" t="s">
        <v>266</v>
      </c>
      <c r="C130" s="29">
        <v>-0.17</v>
      </c>
      <c r="E130" s="29">
        <v>-0.17</v>
      </c>
      <c r="F130" s="29">
        <v>0.09</v>
      </c>
      <c r="G130" s="29">
        <v>0.09</v>
      </c>
      <c r="H130" s="29">
        <v>0.4</v>
      </c>
      <c r="K130" s="29">
        <v>0.4</v>
      </c>
      <c r="L130" s="29">
        <v>0.04</v>
      </c>
      <c r="M130" s="29">
        <v>0.04</v>
      </c>
      <c r="N130" s="29">
        <v>35.67</v>
      </c>
      <c r="O130" s="29">
        <v>0.15</v>
      </c>
      <c r="P130" s="29">
        <v>0.03</v>
      </c>
      <c r="Q130" s="29">
        <v>0.125</v>
      </c>
      <c r="R130" s="29">
        <v>1.62</v>
      </c>
      <c r="S130" s="29">
        <v>0.93</v>
      </c>
      <c r="T130" s="29">
        <f>(N130/365)^(2/3)*K130^(1/3)</f>
        <v>0.15632442036302294</v>
      </c>
      <c r="U130" s="29">
        <f>SQRT((2/3*(N130/365)^(-1/3)*K130^(1/3)*(O130/365))^2+(1/3*(N130/365)^(2/3)*K130^(-2/3)*M130)^2)</f>
        <v>5.2292109650524986E-3</v>
      </c>
      <c r="V130" s="29">
        <f>0.004919*R130*SQRT(1-P130^2)*N130^(1/3)*K130^(2/3)</f>
        <v>1.4234340397364749E-2</v>
      </c>
      <c r="W130" s="29">
        <f>SQRT(X130^2+Y130^2+Z130^2+AA130^2)</f>
        <v>8.2266796121817608E-3</v>
      </c>
      <c r="X130" s="29">
        <f>0.004919*SQRT(1-P130^2)*N130^(1/3)*K130^(2/3)*S130</f>
        <v>8.1715657836723583E-3</v>
      </c>
      <c r="Y130" s="29">
        <f>0.004919*R130*P130/SQRT(1-P130^2)*N130^(1/3)*K130^(2/3)*Q130</f>
        <v>5.3426860664716064E-5</v>
      </c>
      <c r="Z130" s="29">
        <f>0.004919*R130*SQRT(1-P130^2)*1/3*N130^(-2/3)*K130^(2/3)*O130</f>
        <v>1.9952818050693511E-5</v>
      </c>
      <c r="AA130" s="29">
        <f>0.004919*R130*SQRT(1-P130^2)*N130^(1/3)*2/3*K130^(-1/3)*M130</f>
        <v>9.4895602649098317E-4</v>
      </c>
      <c r="AB130" s="29">
        <v>9.8630136986301367E-2</v>
      </c>
      <c r="AC130" s="29">
        <v>3.53</v>
      </c>
      <c r="AD130" s="29" t="s">
        <v>188</v>
      </c>
    </row>
    <row r="131" spans="1:30" s="29" customFormat="1">
      <c r="A131" s="12" t="s">
        <v>268</v>
      </c>
      <c r="B131" s="12" t="s">
        <v>267</v>
      </c>
      <c r="C131" s="12">
        <v>0.22</v>
      </c>
      <c r="D131" s="12"/>
      <c r="E131" s="12">
        <v>0.22</v>
      </c>
      <c r="F131" s="12">
        <v>0.09</v>
      </c>
      <c r="G131" s="12">
        <v>0.09</v>
      </c>
      <c r="H131" s="12">
        <v>0.36</v>
      </c>
      <c r="I131" s="12"/>
      <c r="J131" s="12"/>
      <c r="K131" s="12">
        <v>0.36</v>
      </c>
      <c r="L131" s="12">
        <v>0.04</v>
      </c>
      <c r="M131" s="12">
        <v>0.04</v>
      </c>
      <c r="N131" s="12">
        <v>1914</v>
      </c>
      <c r="O131" s="12">
        <v>26</v>
      </c>
      <c r="P131" s="12">
        <v>1.2E-2</v>
      </c>
      <c r="Q131" s="12">
        <v>1.9E-2</v>
      </c>
      <c r="R131" s="12">
        <v>5.8</v>
      </c>
      <c r="S131" s="12">
        <v>3.1</v>
      </c>
      <c r="T131" s="12">
        <f>(N131/365)^(2/3)*K131^(1/3)</f>
        <v>2.1471722196654275</v>
      </c>
      <c r="U131" s="12">
        <f>SQRT((2/3*(N131/365)^(-1/3)*K131^(1/3)*(O131/365))^2+(1/3*(N131/365)^(2/3)*K131^(-2/3)*M131)^2)</f>
        <v>8.1867671782044377E-2</v>
      </c>
      <c r="V131" s="12">
        <f>0.004919*R131*SQRT(1-P131^2)*N131^(1/3)*K131^(2/3)</f>
        <v>0.17924863466111562</v>
      </c>
      <c r="W131" s="12">
        <f>SQRT(X131^2+Y131^2+Z131^2+AA131^2)</f>
        <v>9.6724420649316134E-2</v>
      </c>
      <c r="X131" s="12">
        <f>0.004919*SQRT(1-P131^2)*N131^(1/3)*K131^(2/3)*S131</f>
        <v>9.5805304732665242E-2</v>
      </c>
      <c r="Y131" s="12">
        <f>0.004919*R131*P131/SQRT(1-P131^2)*N131^(1/3)*K131^(2/3)*Q131</f>
        <v>4.0874574641482742E-5</v>
      </c>
      <c r="Z131" s="12">
        <f>0.004919*R131*SQRT(1-P131^2)*1/3*N131^(-2/3)*K131^(2/3)*O131</f>
        <v>8.11644810377744E-4</v>
      </c>
      <c r="AA131" s="12">
        <f>0.004919*R131*SQRT(1-P131^2)*N131^(1/3)*2/3*K131^(-1/3)*M131</f>
        <v>1.3277676641564123E-2</v>
      </c>
      <c r="AB131" s="12">
        <v>7</v>
      </c>
      <c r="AC131" s="12">
        <v>4.8</v>
      </c>
      <c r="AD131" s="12" t="s">
        <v>188</v>
      </c>
    </row>
    <row r="132" spans="1:30" s="29" customFormat="1">
      <c r="A132" s="12" t="s">
        <v>268</v>
      </c>
      <c r="B132" s="12" t="s">
        <v>269</v>
      </c>
      <c r="C132" s="12">
        <v>0.22</v>
      </c>
      <c r="D132" s="12"/>
      <c r="E132" s="12">
        <v>0.22</v>
      </c>
      <c r="F132" s="12">
        <v>0.09</v>
      </c>
      <c r="G132" s="12">
        <v>0.09</v>
      </c>
      <c r="H132" s="12">
        <v>0.36</v>
      </c>
      <c r="I132" s="12"/>
      <c r="J132" s="12"/>
      <c r="K132" s="12">
        <v>0.36</v>
      </c>
      <c r="L132" s="12">
        <v>0.04</v>
      </c>
      <c r="M132" s="12">
        <v>0.04</v>
      </c>
      <c r="N132" s="12">
        <v>7049</v>
      </c>
      <c r="O132" s="12">
        <v>4200.5</v>
      </c>
      <c r="P132" s="12">
        <v>0.218</v>
      </c>
      <c r="Q132" s="12">
        <v>5.6000000000000001E-2</v>
      </c>
      <c r="R132" s="12">
        <v>31.8</v>
      </c>
      <c r="S132" s="12">
        <v>0.7</v>
      </c>
      <c r="T132" s="12">
        <f>(N132/365)^(2/3)*K132^(1/3)</f>
        <v>5.1206363048315859</v>
      </c>
      <c r="U132" s="12">
        <f>SQRT((2/3*(N132/365)^(-1/3)*K132^(1/3)*(O132/365))^2+(1/3*(N132/365)^(2/3)*K132^(-2/3)*M132)^2)</f>
        <v>2.0430800745161188</v>
      </c>
      <c r="V132" s="12">
        <f>0.004919*R132*SQRT(1-P132^2)*N132^(1/3)*K132^(2/3)</f>
        <v>1.4812958311438804</v>
      </c>
      <c r="W132" s="12">
        <f>SQRT(X132^2+Y132^2+Z132^2+AA132^2)</f>
        <v>0.31628707768610459</v>
      </c>
      <c r="X132" s="12">
        <f>0.004919*SQRT(1-P132^2)*N132^(1/3)*K132^(2/3)*S132</f>
        <v>3.260714093712945E-2</v>
      </c>
      <c r="Y132" s="12">
        <f>0.004919*R132*P132/SQRT(1-P132^2)*N132^(1/3)*K132^(2/3)*Q132</f>
        <v>1.8985947684355818E-2</v>
      </c>
      <c r="Z132" s="12">
        <f>0.004919*R132*SQRT(1-P132^2)*1/3*N132^(-2/3)*K132^(2/3)*O132</f>
        <v>0.29423479163568672</v>
      </c>
      <c r="AA132" s="12">
        <f>0.004919*R132*SQRT(1-P132^2)*N132^(1/3)*2/3*K132^(-1/3)*M132</f>
        <v>0.10972561712176897</v>
      </c>
      <c r="AB132" s="12">
        <v>7</v>
      </c>
      <c r="AC132" s="12">
        <v>4.8</v>
      </c>
      <c r="AD132" s="12" t="s">
        <v>188</v>
      </c>
    </row>
    <row r="133" spans="1:30" s="29" customFormat="1">
      <c r="A133" s="7" t="s">
        <v>271</v>
      </c>
      <c r="B133" s="7" t="s">
        <v>270</v>
      </c>
      <c r="C133" s="7"/>
      <c r="D133" s="7">
        <v>-0.09</v>
      </c>
      <c r="E133" s="7">
        <v>-9.780146056322353E-2</v>
      </c>
      <c r="F133" s="7"/>
      <c r="G133" s="7">
        <v>4.1492940386763918E-2</v>
      </c>
      <c r="H133" s="7"/>
      <c r="I133" s="7">
        <v>0.86</v>
      </c>
      <c r="J133" s="7">
        <v>0.84</v>
      </c>
      <c r="K133" s="7">
        <v>0.84136580629674051</v>
      </c>
      <c r="L133" s="7"/>
      <c r="M133" s="7">
        <v>3.6275189713696337E-2</v>
      </c>
      <c r="N133" s="7">
        <v>15.766</v>
      </c>
      <c r="O133" s="7">
        <v>0.04</v>
      </c>
      <c r="P133" s="7">
        <v>4.5999999999999999E-2</v>
      </c>
      <c r="Q133" s="7">
        <v>4.0000000000000001E-3</v>
      </c>
      <c r="R133" s="7">
        <v>376.7</v>
      </c>
      <c r="S133" s="7">
        <v>2.9</v>
      </c>
      <c r="T133" s="7">
        <f>(N133/365)^(2/3)*K133^(1/3)</f>
        <v>0.11621996077214011</v>
      </c>
      <c r="U133" s="7">
        <f>SQRT((2/3*(N133/365)^(-1/3)*K133^(1/3)*(O133/365))^2+(1/3*(N133/365)^(2/3)*K133^(-2/3)*M133)^2)</f>
        <v>1.6817886337868308E-3</v>
      </c>
      <c r="V133" s="7">
        <f>0.004919*R133*SQRT(1-P133^2)*N133^(1/3)*K133^(2/3)</f>
        <v>4.136593880346461</v>
      </c>
      <c r="W133" s="7">
        <f>SQRT(X133^2+Y133^2+Z133^2+AA133^2)</f>
        <v>0.12314138878236139</v>
      </c>
      <c r="X133" s="7">
        <f>0.004919*SQRT(1-P133^2)*N133^(1/3)*K133^(2/3)*S133</f>
        <v>3.1845294008507399E-2</v>
      </c>
      <c r="Y133" s="7">
        <f>0.004919*R133*P133/SQRT(1-P133^2)*N133^(1/3)*K133^(2/3)*Q133</f>
        <v>7.6274724715873665E-4</v>
      </c>
      <c r="Z133" s="7">
        <f>0.004919*R133*SQRT(1-P133^2)*1/3*N133^(-2/3)*K133^(2/3)*O133</f>
        <v>3.49832456369949E-3</v>
      </c>
      <c r="AA133" s="7">
        <f>0.004919*R133*SQRT(1-P133^2)*N133^(1/3)*2/3*K133^(-1/3)*M133</f>
        <v>0.11889852321473286</v>
      </c>
      <c r="AB133" s="7"/>
      <c r="AC133" s="7">
        <v>12</v>
      </c>
      <c r="AD133" s="7" t="s">
        <v>1530</v>
      </c>
    </row>
    <row r="134" spans="1:30" s="29" customFormat="1">
      <c r="A134" s="12" t="s">
        <v>273</v>
      </c>
      <c r="B134" s="12" t="s">
        <v>272</v>
      </c>
      <c r="C134" s="12">
        <v>0.14000000000000001</v>
      </c>
      <c r="D134" s="12"/>
      <c r="E134" s="12">
        <v>0.14000000000000001</v>
      </c>
      <c r="F134" s="12">
        <v>0.09</v>
      </c>
      <c r="G134" s="12">
        <v>0.09</v>
      </c>
      <c r="H134" s="12">
        <v>0.32</v>
      </c>
      <c r="I134" s="12"/>
      <c r="J134" s="12"/>
      <c r="K134" s="12">
        <v>0.32</v>
      </c>
      <c r="L134" s="12">
        <v>0.04</v>
      </c>
      <c r="M134" s="12">
        <v>0.04</v>
      </c>
      <c r="N134" s="12">
        <v>61.03</v>
      </c>
      <c r="O134" s="12">
        <v>3.81</v>
      </c>
      <c r="P134" s="12">
        <v>0</v>
      </c>
      <c r="Q134" s="12">
        <v>1E-3</v>
      </c>
      <c r="R134" s="12">
        <v>214</v>
      </c>
      <c r="S134" s="12">
        <v>0.42</v>
      </c>
      <c r="T134" s="12">
        <f>(N134/365)^(2/3)*K134^(1/3)</f>
        <v>0.20759505127846656</v>
      </c>
      <c r="U134" s="12">
        <f>SQRT((2/3*(N134/365)^(-1/3)*K134^(1/3)*(O134/365))^2+(1/3*(N134/365)^(2/3)*K134^(-2/3)*M134)^2)</f>
        <v>1.2225642434320672E-2</v>
      </c>
      <c r="V134" s="12">
        <f>0.004919*R134*SQRT(1-P134^2)*N134^(1/3)*K134^(2/3)</f>
        <v>1.9389727462259996</v>
      </c>
      <c r="W134" s="12">
        <f>SQRT(X134^2+Y134^2+Z134^2+AA134^2)</f>
        <v>0.16658618667212416</v>
      </c>
      <c r="X134" s="12">
        <f>0.004919*SQRT(1-P134^2)*N134^(1/3)*K134^(2/3)*S134</f>
        <v>3.8054605299762605E-3</v>
      </c>
      <c r="Y134" s="12">
        <f>0.004919*R134*P134/SQRT(1-P134^2)*N134^(1/3)*K134^(2/3)*Q134</f>
        <v>0</v>
      </c>
      <c r="Z134" s="12">
        <f>0.004919*R134*SQRT(1-P134^2)*1/3*N134^(-2/3)*K134^(2/3)*O134</f>
        <v>4.034893311006095E-2</v>
      </c>
      <c r="AA134" s="12">
        <f>0.004919*R134*SQRT(1-P134^2)*N134^(1/3)*2/3*K134^(-1/3)*M134</f>
        <v>0.16158106218549997</v>
      </c>
      <c r="AB134" s="12">
        <v>12.6</v>
      </c>
      <c r="AC134" s="12">
        <v>2.9603999999999999</v>
      </c>
      <c r="AD134" s="12" t="s">
        <v>188</v>
      </c>
    </row>
    <row r="135" spans="1:30" s="29" customFormat="1">
      <c r="A135" s="12" t="s">
        <v>273</v>
      </c>
      <c r="B135" s="12" t="s">
        <v>274</v>
      </c>
      <c r="C135" s="12">
        <v>0.14000000000000001</v>
      </c>
      <c r="D135" s="12"/>
      <c r="E135" s="12">
        <v>0.14000000000000001</v>
      </c>
      <c r="F135" s="12">
        <v>0.09</v>
      </c>
      <c r="G135" s="12">
        <v>0.09</v>
      </c>
      <c r="H135" s="12">
        <v>0.32</v>
      </c>
      <c r="I135" s="12"/>
      <c r="J135" s="12"/>
      <c r="K135" s="12">
        <v>0.32</v>
      </c>
      <c r="L135" s="12">
        <v>0.04</v>
      </c>
      <c r="M135" s="12">
        <v>0.04</v>
      </c>
      <c r="N135" s="12">
        <v>30.23</v>
      </c>
      <c r="O135" s="12">
        <v>0.19</v>
      </c>
      <c r="P135" s="12">
        <v>2E-3</v>
      </c>
      <c r="Q135" s="12">
        <v>1E-3</v>
      </c>
      <c r="R135" s="12">
        <v>88.34</v>
      </c>
      <c r="S135" s="12">
        <v>0.47</v>
      </c>
      <c r="T135" s="12">
        <f>(N135/365)^(2/3)*K135^(1/3)</f>
        <v>0.12996114069741668</v>
      </c>
      <c r="U135" s="12">
        <f>SQRT((2/3*(N135/365)^(-1/3)*K135^(1/3)*(O135/365))^2+(1/3*(N135/365)^(2/3)*K135^(-2/3)*M135)^2)</f>
        <v>5.4423592652446178E-3</v>
      </c>
      <c r="V135" s="12">
        <f>0.004919*R135*SQRT(1-P135^2)*N135^(1/3)*K135^(2/3)</f>
        <v>0.63330470834550956</v>
      </c>
      <c r="W135" s="12">
        <f>SQRT(X135^2+Y135^2+Z135^2+AA135^2)</f>
        <v>5.2899483350636649E-2</v>
      </c>
      <c r="X135" s="12">
        <f>0.004919*SQRT(1-P135^2)*N135^(1/3)*K135^(2/3)*S135</f>
        <v>3.3694047195199162E-3</v>
      </c>
      <c r="Y135" s="12">
        <f>0.004919*R135*P135/SQRT(1-P135^2)*N135^(1/3)*K135^(2/3)*Q135</f>
        <v>1.2666144831489518E-6</v>
      </c>
      <c r="Z135" s="12">
        <f>0.004919*R135*SQRT(1-P135^2)*1/3*N135^(-2/3)*K135^(2/3)*O135</f>
        <v>1.3268044391404432E-3</v>
      </c>
      <c r="AA135" s="12">
        <f>0.004919*R135*SQRT(1-P135^2)*N135^(1/3)*2/3*K135^(-1/3)*M135</f>
        <v>5.2775392362125792E-2</v>
      </c>
      <c r="AB135" s="12">
        <v>12.6</v>
      </c>
      <c r="AC135" s="12">
        <v>2.9603999999999999</v>
      </c>
      <c r="AD135" s="12" t="s">
        <v>188</v>
      </c>
    </row>
    <row r="136" spans="1:30" s="29" customFormat="1">
      <c r="A136" s="29" t="s">
        <v>273</v>
      </c>
      <c r="B136" s="29" t="s">
        <v>275</v>
      </c>
      <c r="C136" s="29">
        <v>0.14000000000000001</v>
      </c>
      <c r="E136" s="29">
        <v>0.14000000000000001</v>
      </c>
      <c r="F136" s="29">
        <v>0.09</v>
      </c>
      <c r="G136" s="29">
        <v>0.09</v>
      </c>
      <c r="H136" s="29">
        <v>0.32</v>
      </c>
      <c r="K136" s="29">
        <v>0.32</v>
      </c>
      <c r="L136" s="29">
        <v>0.04</v>
      </c>
      <c r="M136" s="29">
        <v>0.04</v>
      </c>
      <c r="N136" s="29">
        <v>1.94</v>
      </c>
      <c r="O136" s="29">
        <v>0.01</v>
      </c>
      <c r="P136" s="29">
        <v>8.1000000000000003E-2</v>
      </c>
      <c r="Q136" s="29">
        <v>0.04</v>
      </c>
      <c r="R136" s="29">
        <v>6.56</v>
      </c>
      <c r="S136" s="29">
        <v>0.37</v>
      </c>
      <c r="T136" s="29">
        <f>(N136/365)^(2/3)*K136^(1/3)</f>
        <v>2.0831597214848136E-2</v>
      </c>
      <c r="U136" s="29">
        <f>SQRT((2/3*(N136/365)^(-1/3)*K136^(1/3)*(O136/365))^2+(1/3*(N136/365)^(2/3)*K136^(-2/3)*M136)^2)</f>
        <v>8.7093022448573524E-4</v>
      </c>
      <c r="V136" s="29">
        <f>0.004919*R136*SQRT(1-P136^2)*N136^(1/3)*K136^(2/3)</f>
        <v>1.8766581107247722E-2</v>
      </c>
      <c r="W136" s="29">
        <f>SQRT(X136^2+Y136^2+Z136^2+AA136^2)</f>
        <v>1.889680898166862E-3</v>
      </c>
      <c r="X136" s="29">
        <f>0.004919*SQRT(1-P136^2)*N136^(1/3)*K136^(2/3)*S136</f>
        <v>1.0584809465978139E-3</v>
      </c>
      <c r="Y136" s="29">
        <f>0.004919*R136*P136/SQRT(1-P136^2)*N136^(1/3)*K136^(2/3)*Q136</f>
        <v>6.1205290699763775E-5</v>
      </c>
      <c r="Z136" s="29">
        <f>0.004919*R136*SQRT(1-P136^2)*1/3*N136^(-2/3)*K136^(2/3)*O136</f>
        <v>3.2244984720356917E-5</v>
      </c>
      <c r="AA136" s="29">
        <f>0.004919*R136*SQRT(1-P136^2)*N136^(1/3)*2/3*K136^(-1/3)*M136</f>
        <v>1.5638817589373102E-3</v>
      </c>
      <c r="AB136" s="29">
        <v>12.6</v>
      </c>
      <c r="AC136" s="29">
        <v>2.9603999999999999</v>
      </c>
      <c r="AD136" s="29" t="s">
        <v>188</v>
      </c>
    </row>
    <row r="137" spans="1:30" s="29" customFormat="1">
      <c r="A137" s="29" t="s">
        <v>273</v>
      </c>
      <c r="B137" s="29" t="s">
        <v>276</v>
      </c>
      <c r="C137" s="29">
        <v>0.14000000000000001</v>
      </c>
      <c r="E137" s="29">
        <v>0.14000000000000001</v>
      </c>
      <c r="F137" s="29">
        <v>0.09</v>
      </c>
      <c r="G137" s="29">
        <v>0.09</v>
      </c>
      <c r="H137" s="29">
        <v>0.32</v>
      </c>
      <c r="K137" s="29">
        <v>0.32</v>
      </c>
      <c r="L137" s="29">
        <v>0.04</v>
      </c>
      <c r="M137" s="29">
        <v>0.04</v>
      </c>
      <c r="N137" s="29">
        <v>124.69</v>
      </c>
      <c r="O137" s="29">
        <v>90.04</v>
      </c>
      <c r="P137" s="29">
        <v>7.2999999999999995E-2</v>
      </c>
      <c r="Q137" s="29">
        <v>4.8000000000000001E-2</v>
      </c>
      <c r="R137" s="29">
        <v>3.42</v>
      </c>
      <c r="S137" s="29">
        <v>0.39</v>
      </c>
      <c r="T137" s="29">
        <f>(N137/365)^(2/3)*K137^(1/3)</f>
        <v>0.33425339963659095</v>
      </c>
      <c r="U137" s="29">
        <f>SQRT((2/3*(N137/365)^(-1/3)*K137^(1/3)*(O137/365))^2+(1/3*(N137/365)^(2/3)*K137^(-2/3)*M137)^2)</f>
        <v>0.16151358969182578</v>
      </c>
      <c r="V137" s="29">
        <f>0.004919*R137*SQRT(1-P137^2)*N137^(1/3)*K137^(2/3)</f>
        <v>3.9215087092029359E-2</v>
      </c>
      <c r="W137" s="29">
        <f>SQRT(X137^2+Y137^2+Z137^2+AA137^2)</f>
        <v>1.0945090578739883E-2</v>
      </c>
      <c r="X137" s="29">
        <f>0.004919*SQRT(1-P137^2)*N137^(1/3)*K137^(2/3)*S137</f>
        <v>4.4718958964594891E-3</v>
      </c>
      <c r="Y137" s="29">
        <f>0.004919*R137*P137/SQRT(1-P137^2)*N137^(1/3)*K137^(2/3)*Q137</f>
        <v>1.3814584437514606E-4</v>
      </c>
      <c r="Z137" s="29">
        <f>0.004919*R137*SQRT(1-P137^2)*1/3*N137^(-2/3)*K137^(2/3)*O137</f>
        <v>9.4392130931812875E-3</v>
      </c>
      <c r="AA137" s="29">
        <f>0.004919*R137*SQRT(1-P137^2)*N137^(1/3)*2/3*K137^(-1/3)*M137</f>
        <v>3.2679239243357796E-3</v>
      </c>
      <c r="AB137" s="29">
        <v>12.6</v>
      </c>
      <c r="AC137" s="29">
        <v>2.9603999999999999</v>
      </c>
      <c r="AD137" s="29" t="s">
        <v>188</v>
      </c>
    </row>
    <row r="138" spans="1:30" s="29" customFormat="1">
      <c r="A138" s="12" t="s">
        <v>278</v>
      </c>
      <c r="B138" s="12" t="s">
        <v>277</v>
      </c>
      <c r="C138" s="12">
        <v>0.44</v>
      </c>
      <c r="D138" s="12"/>
      <c r="E138" s="12">
        <v>0.44</v>
      </c>
      <c r="F138" s="12">
        <v>0.03</v>
      </c>
      <c r="G138" s="12">
        <v>0.03</v>
      </c>
      <c r="H138" s="12">
        <v>1.27</v>
      </c>
      <c r="I138" s="12"/>
      <c r="J138" s="12"/>
      <c r="K138" s="12">
        <v>1.27</v>
      </c>
      <c r="L138" s="12">
        <v>0.13</v>
      </c>
      <c r="M138" s="12">
        <v>0.13</v>
      </c>
      <c r="N138" s="12">
        <v>2.9162499999999998</v>
      </c>
      <c r="O138" s="12">
        <v>1.5E-5</v>
      </c>
      <c r="P138" s="12">
        <v>1.3299999999999999E-2</v>
      </c>
      <c r="Q138" s="12">
        <v>4.1000000000000003E-3</v>
      </c>
      <c r="R138" s="12">
        <v>106.04</v>
      </c>
      <c r="S138" s="12">
        <v>0.73</v>
      </c>
      <c r="T138" s="12">
        <f>(N138/365)^(2/3)*K138^(1/3)</f>
        <v>4.3280190653786368E-2</v>
      </c>
      <c r="U138" s="12">
        <f>SQRT((2/3*(N138/365)^(-1/3)*K138^(1/3)*(O138/365))^2+(1/3*(N138/365)^(2/3)*K138^(-2/3)*M138)^2)</f>
        <v>1.4767519195289171E-3</v>
      </c>
      <c r="V138" s="12">
        <f>0.004919*R138*SQRT(1-P138^2)*N138^(1/3)*K138^(2/3)</f>
        <v>0.87388078799326929</v>
      </c>
      <c r="W138" s="12">
        <f>SQRT(X138^2+Y138^2+Z138^2+AA138^2)</f>
        <v>5.9937605350567358E-2</v>
      </c>
      <c r="X138" s="12">
        <f>0.004919*SQRT(1-P138^2)*N138^(1/3)*K138^(2/3)*S138</f>
        <v>6.0159654397876905E-3</v>
      </c>
      <c r="Y138" s="12">
        <f>0.004919*R138*P138/SQRT(1-P138^2)*N138^(1/3)*K138^(2/3)*Q138</f>
        <v>4.7661150150123038E-5</v>
      </c>
      <c r="Z138" s="12">
        <f>0.004919*R138*SQRT(1-P138^2)*1/3*N138^(-2/3)*K138^(2/3)*O138</f>
        <v>1.4982953930446111E-6</v>
      </c>
      <c r="AA138" s="12">
        <f>0.004919*R138*SQRT(1-P138^2)*N138^(1/3)*2/3*K138^(-1/3)*M138</f>
        <v>5.963490941686353E-2</v>
      </c>
      <c r="AB138" s="12">
        <v>2.117808219178082</v>
      </c>
      <c r="AC138" s="12">
        <v>2.1178347945205478</v>
      </c>
      <c r="AD138" s="12" t="s">
        <v>1525</v>
      </c>
    </row>
    <row r="139" spans="1:30" s="29" customFormat="1">
      <c r="A139" s="12" t="s">
        <v>278</v>
      </c>
      <c r="B139" s="12" t="s">
        <v>280</v>
      </c>
      <c r="C139" s="12">
        <v>0.44</v>
      </c>
      <c r="D139" s="12"/>
      <c r="E139" s="12">
        <v>0.44</v>
      </c>
      <c r="F139" s="12">
        <v>0.03</v>
      </c>
      <c r="G139" s="12">
        <v>0.03</v>
      </c>
      <c r="H139" s="12">
        <v>1.27</v>
      </c>
      <c r="I139" s="12"/>
      <c r="J139" s="12"/>
      <c r="K139" s="12">
        <v>1.27</v>
      </c>
      <c r="L139" s="12">
        <v>0.13</v>
      </c>
      <c r="M139" s="12">
        <v>0.13</v>
      </c>
      <c r="N139" s="12">
        <v>446.27</v>
      </c>
      <c r="O139" s="12">
        <v>0.22</v>
      </c>
      <c r="P139" s="12">
        <v>0.66159999999999997</v>
      </c>
      <c r="Q139" s="12">
        <v>5.4000000000000003E-3</v>
      </c>
      <c r="R139" s="12">
        <v>440</v>
      </c>
      <c r="S139" s="12">
        <v>11</v>
      </c>
      <c r="T139" s="12">
        <f>(N139/365)^(2/3)*K139^(1/3)</f>
        <v>1.2382389449039604</v>
      </c>
      <c r="U139" s="12">
        <f>SQRT((2/3*(N139/365)^(-1/3)*K139^(1/3)*(O139/365))^2+(1/3*(N139/365)^(2/3)*K139^(-2/3)*M139)^2)</f>
        <v>4.2251582599755276E-2</v>
      </c>
      <c r="V139" s="12">
        <f>0.004919*R139*SQRT(1-P139^2)*N139^(1/3)*K139^(2/3)</f>
        <v>14.544862821132156</v>
      </c>
      <c r="W139" s="12">
        <f>SQRT(X139^2+Y139^2+Z139^2+AA139^2)</f>
        <v>1.0611068847401561</v>
      </c>
      <c r="X139" s="12">
        <f>0.004919*SQRT(1-P139^2)*N139^(1/3)*K139^(2/3)*S139</f>
        <v>0.36362157052830391</v>
      </c>
      <c r="Y139" s="12">
        <f>0.004919*R139*P139/SQRT(1-P139^2)*N139^(1/3)*K139^(2/3)*Q139</f>
        <v>9.2414910671152331E-2</v>
      </c>
      <c r="Z139" s="12">
        <f>0.004919*R139*SQRT(1-P139^2)*1/3*N139^(-2/3)*K139^(2/3)*O139</f>
        <v>2.3900850909756265E-3</v>
      </c>
      <c r="AA139" s="12">
        <f>0.004919*R139*SQRT(1-P139^2)*N139^(1/3)*2/3*K139^(-1/3)*M139</f>
        <v>0.99256281719012096</v>
      </c>
      <c r="AB139" s="12">
        <v>2.117808219178082</v>
      </c>
      <c r="AC139" s="12">
        <v>2.1178347945205478</v>
      </c>
      <c r="AD139" s="12" t="s">
        <v>1525</v>
      </c>
    </row>
    <row r="140" spans="1:30" s="29" customFormat="1">
      <c r="A140" s="12" t="s">
        <v>282</v>
      </c>
      <c r="B140" s="12" t="s">
        <v>281</v>
      </c>
      <c r="C140" s="12">
        <v>0.05</v>
      </c>
      <c r="D140" s="12"/>
      <c r="E140" s="12">
        <v>0.05</v>
      </c>
      <c r="F140" s="12">
        <v>0.03</v>
      </c>
      <c r="G140" s="12">
        <v>0.03</v>
      </c>
      <c r="H140" s="12">
        <v>0.87</v>
      </c>
      <c r="I140" s="12"/>
      <c r="J140" s="12"/>
      <c r="K140" s="12">
        <v>0.87</v>
      </c>
      <c r="L140" s="12">
        <v>0.06</v>
      </c>
      <c r="M140" s="12">
        <v>0.06</v>
      </c>
      <c r="N140" s="12">
        <v>10.338523</v>
      </c>
      <c r="O140" s="12">
        <v>9.0000000000000002E-6</v>
      </c>
      <c r="P140" s="12">
        <v>0.34200000000000003</v>
      </c>
      <c r="Q140" s="12">
        <v>6.0000000000000001E-3</v>
      </c>
      <c r="R140" s="12">
        <v>58.8</v>
      </c>
      <c r="S140" s="12">
        <v>0.9</v>
      </c>
      <c r="T140" s="12">
        <f>(N140/365)^(2/3)*K140^(1/3)</f>
        <v>8.870542344942936E-2</v>
      </c>
      <c r="U140" s="12">
        <f>SQRT((2/3*(N140/365)^(-1/3)*K140^(1/3)*(O140/365))^2+(1/3*(N140/365)^(2/3)*K140^(-2/3)*M140)^2)</f>
        <v>2.0392051374183138E-3</v>
      </c>
      <c r="V140" s="12">
        <f>0.004919*R140*SQRT(1-P140^2)*N140^(1/3)*K140^(2/3)</f>
        <v>0.53960465539657299</v>
      </c>
      <c r="W140" s="12">
        <f>SQRT(X140^2+Y140^2+Z140^2+AA140^2)</f>
        <v>2.617812902240545E-2</v>
      </c>
      <c r="X140" s="12">
        <f>0.004919*SQRT(1-P140^2)*N140^(1/3)*K140^(2/3)*S140</f>
        <v>8.2592549295393836E-3</v>
      </c>
      <c r="Y140" s="12">
        <f>0.004919*R140*P140/SQRT(1-P140^2)*N140^(1/3)*K140^(2/3)*Q140</f>
        <v>1.2539338745801622E-3</v>
      </c>
      <c r="Z140" s="12">
        <f>0.004919*R140*SQRT(1-P140^2)*1/3*N140^(-2/3)*K140^(2/3)*O140</f>
        <v>1.5658077717578409E-7</v>
      </c>
      <c r="AA140" s="12">
        <f>0.004919*R140*SQRT(1-P140^2)*N140^(1/3)*2/3*K140^(-1/3)*M140</f>
        <v>2.4809409443520593E-2</v>
      </c>
      <c r="AB140" s="12">
        <v>2.4657534246575339</v>
      </c>
      <c r="AC140" s="12">
        <v>3.1</v>
      </c>
      <c r="AD140" s="12" t="s">
        <v>150</v>
      </c>
    </row>
    <row r="141" spans="1:30" s="29" customFormat="1">
      <c r="A141" s="12" t="s">
        <v>282</v>
      </c>
      <c r="B141" s="12" t="s">
        <v>283</v>
      </c>
      <c r="C141" s="12">
        <v>0.05</v>
      </c>
      <c r="D141" s="12"/>
      <c r="E141" s="12">
        <v>0.05</v>
      </c>
      <c r="F141" s="12">
        <v>0.03</v>
      </c>
      <c r="G141" s="12">
        <v>0.03</v>
      </c>
      <c r="H141" s="12">
        <v>0.87</v>
      </c>
      <c r="I141" s="12"/>
      <c r="J141" s="12"/>
      <c r="K141" s="12">
        <v>0.87</v>
      </c>
      <c r="L141" s="12">
        <v>0.06</v>
      </c>
      <c r="M141" s="12">
        <v>0.06</v>
      </c>
      <c r="N141" s="12">
        <v>1798</v>
      </c>
      <c r="O141" s="12">
        <v>20</v>
      </c>
      <c r="P141" s="12">
        <v>0.1</v>
      </c>
      <c r="Q141" s="12">
        <v>5.2999999999999999E-2</v>
      </c>
      <c r="R141" s="12">
        <v>25.2</v>
      </c>
      <c r="S141" s="12">
        <v>3</v>
      </c>
      <c r="T141" s="12">
        <f>(N141/365)^(2/3)*K141^(1/3)</f>
        <v>2.7637852804115748</v>
      </c>
      <c r="U141" s="12">
        <f>SQRT((2/3*(N141/365)^(-1/3)*K141^(1/3)*(O141/365))^2+(1/3*(N141/365)^(2/3)*K141^(-2/3)*M141)^2)</f>
        <v>6.6759187231138814E-2</v>
      </c>
      <c r="V141" s="12">
        <f>0.004919*R141*SQRT(1-P141^2)*N141^(1/3)*K141^(2/3)</f>
        <v>1.3667980741130143</v>
      </c>
      <c r="W141" s="12">
        <f>SQRT(X141^2+Y141^2+Z141^2+AA141^2)</f>
        <v>0.17465427705727646</v>
      </c>
      <c r="X141" s="12">
        <f>0.004919*SQRT(1-P141^2)*N141^(1/3)*K141^(2/3)*S141</f>
        <v>0.16271405644202552</v>
      </c>
      <c r="Y141" s="12">
        <f>0.004919*R141*P141/SQRT(1-P141^2)*N141^(1/3)*K141^(2/3)*Q141</f>
        <v>7.3172018109080566E-3</v>
      </c>
      <c r="Z141" s="12">
        <f>0.004919*R141*SQRT(1-P141^2)*1/3*N141^(-2/3)*K141^(2/3)*O141</f>
        <v>5.0678460293400625E-3</v>
      </c>
      <c r="AA141" s="12">
        <f>0.004919*R141*SQRT(1-P141^2)*N141^(1/3)*2/3*K141^(-1/3)*M141</f>
        <v>6.2841290763816754E-2</v>
      </c>
      <c r="AB141" s="12">
        <v>2.4657534246575339</v>
      </c>
      <c r="AC141" s="12">
        <v>3.1</v>
      </c>
      <c r="AD141" s="12" t="s">
        <v>150</v>
      </c>
    </row>
    <row r="142" spans="1:30" s="29" customFormat="1">
      <c r="A142" s="12" t="s">
        <v>285</v>
      </c>
      <c r="B142" s="12" t="s">
        <v>284</v>
      </c>
      <c r="C142" s="12">
        <v>0.18</v>
      </c>
      <c r="D142" s="12"/>
      <c r="E142" s="12">
        <v>0.18</v>
      </c>
      <c r="F142" s="12">
        <v>0.06</v>
      </c>
      <c r="G142" s="12">
        <v>0.06</v>
      </c>
      <c r="H142" s="12">
        <v>1</v>
      </c>
      <c r="I142" s="12"/>
      <c r="J142" s="12"/>
      <c r="K142" s="12">
        <v>1</v>
      </c>
      <c r="L142" s="12">
        <v>0.09</v>
      </c>
      <c r="M142" s="12">
        <v>0.09</v>
      </c>
      <c r="N142" s="12">
        <v>5.4160810000000001</v>
      </c>
      <c r="O142" s="12">
        <v>1.5999999999999999E-5</v>
      </c>
      <c r="P142" s="12">
        <v>0.129</v>
      </c>
      <c r="Q142" s="12">
        <v>4.9000000000000002E-2</v>
      </c>
      <c r="R142" s="12">
        <v>92.1</v>
      </c>
      <c r="S142" s="12">
        <v>7.8</v>
      </c>
      <c r="T142" s="12">
        <f>(N142/365)^(2/3)*K142^(1/3)</f>
        <v>6.0384877679626262E-2</v>
      </c>
      <c r="U142" s="12">
        <f>SQRT((2/3*(N142/365)^(-1/3)*K142^(1/3)*(O142/365))^2+(1/3*(N142/365)^(2/3)*K142^(-2/3)*M142)^2)</f>
        <v>1.8115463342923768E-3</v>
      </c>
      <c r="V142" s="12">
        <f>0.004919*R142*SQRT(1-P142^2)*N142^(1/3)*K142^(2/3)</f>
        <v>0.78895860657631067</v>
      </c>
      <c r="W142" s="12">
        <f>SQRT(X142^2+Y142^2+Z142^2+AA142^2)</f>
        <v>8.2043382775197279E-2</v>
      </c>
      <c r="X142" s="12">
        <f>0.004919*SQRT(1-P142^2)*N142^(1/3)*K142^(2/3)*S142</f>
        <v>6.6817341273563785E-2</v>
      </c>
      <c r="Y142" s="12">
        <f>0.004919*R142*P142/SQRT(1-P142^2)*N142^(1/3)*K142^(2/3)*Q142</f>
        <v>5.0714005283613219E-3</v>
      </c>
      <c r="Z142" s="12">
        <f>0.004919*R142*SQRT(1-P142^2)*1/3*N142^(-2/3)*K142^(2/3)*O142</f>
        <v>7.7690478319538722E-7</v>
      </c>
      <c r="AA142" s="12">
        <f>0.004919*R142*SQRT(1-P142^2)*N142^(1/3)*2/3*K142^(-1/3)*M142</f>
        <v>4.7337516394578637E-2</v>
      </c>
      <c r="AB142" s="12">
        <v>4.7732971506849324</v>
      </c>
      <c r="AC142" s="12">
        <v>39.299999999999997</v>
      </c>
      <c r="AD142" s="12" t="s">
        <v>286</v>
      </c>
    </row>
    <row r="143" spans="1:30" s="29" customFormat="1">
      <c r="A143" s="12" t="s">
        <v>285</v>
      </c>
      <c r="B143" s="12" t="s">
        <v>287</v>
      </c>
      <c r="C143" s="12">
        <v>0.18</v>
      </c>
      <c r="D143" s="12"/>
      <c r="E143" s="12">
        <v>0.18</v>
      </c>
      <c r="F143" s="12">
        <v>0.06</v>
      </c>
      <c r="G143" s="12">
        <v>0.06</v>
      </c>
      <c r="H143" s="12">
        <v>1</v>
      </c>
      <c r="I143" s="12"/>
      <c r="J143" s="12"/>
      <c r="K143" s="12">
        <v>1</v>
      </c>
      <c r="L143" s="12">
        <v>0.09</v>
      </c>
      <c r="M143" s="12">
        <v>0.09</v>
      </c>
      <c r="N143" s="12">
        <v>1422</v>
      </c>
      <c r="O143" s="12">
        <v>14</v>
      </c>
      <c r="P143" s="12">
        <v>0.08</v>
      </c>
      <c r="Q143" s="12">
        <v>0.04</v>
      </c>
      <c r="R143" s="12">
        <v>224</v>
      </c>
      <c r="S143" s="12">
        <v>14</v>
      </c>
      <c r="T143" s="12">
        <f>(N143/365)^(2/3)*K143^(1/3)</f>
        <v>2.4759269170644611</v>
      </c>
      <c r="U143" s="12">
        <f>SQRT((2/3*(N143/365)^(-1/3)*K143^(1/3)*(O143/365))^2+(1/3*(N143/365)^(2/3)*K143^(-2/3)*M143)^2)</f>
        <v>7.6034738776810967E-2</v>
      </c>
      <c r="V143" s="12">
        <f>0.004919*R143*SQRT(1-P143^2)*N143^(1/3)*K143^(2/3)</f>
        <v>12.350859019695447</v>
      </c>
      <c r="W143" s="12">
        <f>SQRT(X143^2+Y143^2+Z143^2+AA143^2)</f>
        <v>1.0715672696843226</v>
      </c>
      <c r="X143" s="12">
        <f>0.004919*SQRT(1-P143^2)*N143^(1/3)*K143^(2/3)*S143</f>
        <v>0.77192868873096543</v>
      </c>
      <c r="Y143" s="12">
        <f>0.004919*R143*P143/SQRT(1-P143^2)*N143^(1/3)*K143^(2/3)*Q143</f>
        <v>3.9777323734928975E-2</v>
      </c>
      <c r="Z143" s="12">
        <f>0.004919*R143*SQRT(1-P143^2)*1/3*N143^(-2/3)*K143^(2/3)*O143</f>
        <v>4.0532589375465639E-2</v>
      </c>
      <c r="AA143" s="12">
        <f>0.004919*R143*SQRT(1-P143^2)*N143^(1/3)*2/3*K143^(-1/3)*M143</f>
        <v>0.74105154118172678</v>
      </c>
      <c r="AB143" s="12">
        <v>4.7732971506849324</v>
      </c>
      <c r="AC143" s="12">
        <v>39.299999999999997</v>
      </c>
      <c r="AD143" s="12" t="s">
        <v>286</v>
      </c>
    </row>
    <row r="144" spans="1:30" s="29" customFormat="1">
      <c r="A144" s="12" t="s">
        <v>289</v>
      </c>
      <c r="B144" s="12" t="s">
        <v>288</v>
      </c>
      <c r="C144" s="12">
        <v>7.0000000000000007E-2</v>
      </c>
      <c r="D144" s="12"/>
      <c r="E144" s="12">
        <v>7.0000000000000007E-2</v>
      </c>
      <c r="F144" s="12">
        <v>0.03</v>
      </c>
      <c r="G144" s="12">
        <v>0.03</v>
      </c>
      <c r="H144" s="12">
        <v>2.09</v>
      </c>
      <c r="I144" s="12"/>
      <c r="J144" s="12"/>
      <c r="K144" s="12">
        <v>2.09</v>
      </c>
      <c r="L144" s="12">
        <v>0.24</v>
      </c>
      <c r="M144" s="12">
        <v>0.24</v>
      </c>
      <c r="N144" s="12">
        <v>157.57</v>
      </c>
      <c r="O144" s="12">
        <v>0.65</v>
      </c>
      <c r="P144" s="12">
        <v>8.5000000000000006E-2</v>
      </c>
      <c r="Q144" s="12">
        <v>5.4000000000000013E-2</v>
      </c>
      <c r="R144" s="12">
        <v>35.200000000000003</v>
      </c>
      <c r="S144" s="12">
        <v>2.2999999999999998</v>
      </c>
      <c r="T144" s="12">
        <f>(N144/365)^(2/3)*K144^(1/3)</f>
        <v>0.73030208813221498</v>
      </c>
      <c r="U144" s="12">
        <f>SQRT((2/3*(N144/365)^(-1/3)*K144^(1/3)*(O144/365))^2+(1/3*(N144/365)^(2/3)*K144^(-2/3)*M144)^2)</f>
        <v>2.8026202326265379E-2</v>
      </c>
      <c r="V144" s="12">
        <f>0.004919*R144*SQRT(1-P144^2)*N144^(1/3)*K144^(2/3)</f>
        <v>1.5232350974692723</v>
      </c>
      <c r="W144" s="12">
        <f>SQRT(X144^2+Y144^2+Z144^2+AA144^2)</f>
        <v>0.1534871783799189</v>
      </c>
      <c r="X144" s="12">
        <f>0.004919*SQRT(1-P144^2)*N144^(1/3)*K144^(2/3)*S144</f>
        <v>9.9529566027821759E-2</v>
      </c>
      <c r="Y144" s="12">
        <f>0.004919*R144*P144/SQRT(1-P144^2)*N144^(1/3)*K144^(2/3)*Q144</f>
        <v>7.0425313866525289E-3</v>
      </c>
      <c r="Z144" s="12">
        <f>0.004919*R144*SQRT(1-P144^2)*1/3*N144^(-2/3)*K144^(2/3)*O144</f>
        <v>2.0945247897337215E-3</v>
      </c>
      <c r="AA144" s="12">
        <f>0.004919*R144*SQRT(1-P144^2)*N144^(1/3)*2/3*K144^(-1/3)*M144</f>
        <v>0.1166112993277912</v>
      </c>
      <c r="AB144" s="12">
        <v>4.3835616438356162</v>
      </c>
      <c r="AC144" s="12">
        <v>11.2</v>
      </c>
      <c r="AD144" s="12" t="s">
        <v>28</v>
      </c>
    </row>
    <row r="145" spans="1:30" s="29" customFormat="1">
      <c r="A145" s="12" t="s">
        <v>291</v>
      </c>
      <c r="B145" s="12" t="s">
        <v>290</v>
      </c>
      <c r="C145" s="12">
        <v>0.25</v>
      </c>
      <c r="D145" s="12"/>
      <c r="E145" s="12">
        <v>0.25</v>
      </c>
      <c r="F145" s="12">
        <v>0.02</v>
      </c>
      <c r="G145" s="12">
        <v>0.02</v>
      </c>
      <c r="H145" s="12">
        <v>1</v>
      </c>
      <c r="I145" s="12"/>
      <c r="J145" s="12"/>
      <c r="K145" s="12">
        <v>1</v>
      </c>
      <c r="L145" s="12">
        <v>0.08</v>
      </c>
      <c r="M145" s="12">
        <v>0.08</v>
      </c>
      <c r="N145" s="12">
        <v>383.7</v>
      </c>
      <c r="O145" s="12">
        <v>1.2</v>
      </c>
      <c r="P145" s="12">
        <v>0.36</v>
      </c>
      <c r="Q145" s="12">
        <v>0.02</v>
      </c>
      <c r="R145" s="12">
        <v>34.9</v>
      </c>
      <c r="S145" s="12">
        <v>0.8</v>
      </c>
      <c r="T145" s="12">
        <f>(N145/365)^(2/3)*K145^(1/3)</f>
        <v>1.0338700547295885</v>
      </c>
      <c r="U145" s="12">
        <f>SQRT((2/3*(N145/365)^(-1/3)*K145^(1/3)*(O145/365))^2+(1/3*(N145/365)^(2/3)*K145^(-2/3)*M145)^2)</f>
        <v>2.7654007912114208E-2</v>
      </c>
      <c r="V145" s="12">
        <f>0.004919*R145*SQRT(1-P145^2)*N145^(1/3)*K145^(2/3)</f>
        <v>1.1638373497845851</v>
      </c>
      <c r="W145" s="12">
        <f>SQRT(X145^2+Y145^2+Z145^2+AA145^2)</f>
        <v>6.8254922163168183E-2</v>
      </c>
      <c r="X145" s="12">
        <f>0.004919*SQRT(1-P145^2)*N145^(1/3)*K145^(2/3)*S145</f>
        <v>2.6678220052368713E-2</v>
      </c>
      <c r="Y145" s="12">
        <f>0.004919*R145*P145/SQRT(1-P145^2)*N145^(1/3)*K145^(2/3)*Q145</f>
        <v>9.6273310184386614E-3</v>
      </c>
      <c r="Z145" s="12">
        <f>0.004919*R145*SQRT(1-P145^2)*1/3*N145^(-2/3)*K145^(2/3)*O145</f>
        <v>1.2132784464785871E-3</v>
      </c>
      <c r="AA145" s="12">
        <f>0.004919*R145*SQRT(1-P145^2)*N145^(1/3)*2/3*K145^(-1/3)*M145</f>
        <v>6.2071325321844534E-2</v>
      </c>
      <c r="AB145" s="12">
        <v>2.2999999999999998</v>
      </c>
      <c r="AC145" s="12">
        <v>1.7</v>
      </c>
      <c r="AD145" s="12" t="s">
        <v>292</v>
      </c>
    </row>
    <row r="146" spans="1:30" s="29" customFormat="1">
      <c r="A146" s="29" t="s">
        <v>294</v>
      </c>
      <c r="B146" s="29" t="s">
        <v>293</v>
      </c>
      <c r="C146" s="29">
        <v>0.08</v>
      </c>
      <c r="D146" s="29">
        <v>0.03</v>
      </c>
      <c r="E146" s="29">
        <v>0.08</v>
      </c>
      <c r="F146" s="29">
        <v>0.01</v>
      </c>
      <c r="G146" s="29">
        <v>0.01</v>
      </c>
      <c r="H146" s="29">
        <v>1.05</v>
      </c>
      <c r="I146" s="29">
        <v>1.07</v>
      </c>
      <c r="J146" s="29">
        <v>1.05</v>
      </c>
      <c r="K146" s="29">
        <v>1.05</v>
      </c>
      <c r="L146" s="29">
        <v>0.09</v>
      </c>
      <c r="M146" s="29">
        <v>0.09</v>
      </c>
      <c r="N146" s="29">
        <v>5.7597899999999997</v>
      </c>
      <c r="O146" s="29">
        <v>6.2E-4</v>
      </c>
      <c r="P146" s="29">
        <v>4.4999999999999998E-2</v>
      </c>
      <c r="Q146" s="29">
        <v>2.5999999999999999E-2</v>
      </c>
      <c r="R146" s="29">
        <v>4.54</v>
      </c>
      <c r="S146" s="29">
        <v>0.15</v>
      </c>
      <c r="T146" s="29">
        <f>(N146/365)^(2/3)*K146^(1/3)</f>
        <v>6.3944857375412945E-2</v>
      </c>
      <c r="U146" s="29">
        <f>SQRT((2/3*(N146/365)^(-1/3)*K146^(1/3)*(O146/365))^2+(1/3*(N146/365)^(2/3)*K146^(-2/3)*M146)^2)</f>
        <v>1.8270016877720062E-3</v>
      </c>
      <c r="V146" s="29">
        <f>0.004919*R146*SQRT(1-P146^2)*N146^(1/3)*K146^(2/3)</f>
        <v>4.1313081424999003E-2</v>
      </c>
      <c r="W146" s="29">
        <f>SQRT(X146^2+Y146^2+Z146^2+AA146^2)</f>
        <v>2.7273831854093475E-3</v>
      </c>
      <c r="X146" s="29">
        <f>0.004919*SQRT(1-P146^2)*N146^(1/3)*K146^(2/3)*S146</f>
        <v>1.3649696506056941E-3</v>
      </c>
      <c r="Y146" s="29">
        <f>0.004919*R146*P146/SQRT(1-P146^2)*N146^(1/3)*K146^(2/3)*Q146</f>
        <v>4.8434384896664573E-5</v>
      </c>
      <c r="Z146" s="29">
        <f>0.004919*R146*SQRT(1-P146^2)*1/3*N146^(-2/3)*K146^(2/3)*O146</f>
        <v>1.4823521044748379E-6</v>
      </c>
      <c r="AA146" s="29">
        <f>0.004919*R146*SQRT(1-P146^2)*N146^(1/3)*2/3*K146^(-1/3)*M146</f>
        <v>2.3607475099999427E-3</v>
      </c>
      <c r="AB146" s="29">
        <v>6.5753424657534243</v>
      </c>
      <c r="AC146" s="29">
        <v>1.27</v>
      </c>
      <c r="AD146" s="29" t="s">
        <v>292</v>
      </c>
    </row>
    <row r="147" spans="1:30" s="29" customFormat="1">
      <c r="A147" s="29" t="s">
        <v>294</v>
      </c>
      <c r="B147" s="29" t="s">
        <v>295</v>
      </c>
      <c r="C147" s="29">
        <v>0.08</v>
      </c>
      <c r="D147" s="29">
        <v>0.03</v>
      </c>
      <c r="E147" s="29">
        <v>0.08</v>
      </c>
      <c r="F147" s="29">
        <v>0.01</v>
      </c>
      <c r="G147" s="29">
        <v>0.01</v>
      </c>
      <c r="H147" s="29">
        <v>1.05</v>
      </c>
      <c r="I147" s="29">
        <v>1.07</v>
      </c>
      <c r="J147" s="29">
        <v>1.05</v>
      </c>
      <c r="K147" s="29">
        <v>1.05</v>
      </c>
      <c r="L147" s="29">
        <v>0.09</v>
      </c>
      <c r="M147" s="29">
        <v>0.09</v>
      </c>
      <c r="N147" s="29">
        <v>16.357900000000001</v>
      </c>
      <c r="O147" s="29">
        <v>3.7999999999999999E-2</v>
      </c>
      <c r="P147" s="29">
        <v>8.8000000000000009E-2</v>
      </c>
      <c r="Q147" s="29">
        <v>4.0999999999999988E-2</v>
      </c>
      <c r="R147" s="29">
        <v>2.93</v>
      </c>
      <c r="S147" s="29">
        <v>0.16</v>
      </c>
      <c r="T147" s="29">
        <f>(N147/365)^(2/3)*K147^(1/3)</f>
        <v>0.12823883264521144</v>
      </c>
      <c r="U147" s="29">
        <f>SQRT((2/3*(N147/365)^(-1/3)*K147^(1/3)*(O147/365))^2+(1/3*(N147/365)^(2/3)*K147^(-2/3)*M147)^2)</f>
        <v>3.6693452381616879E-3</v>
      </c>
      <c r="V147" s="29">
        <f>0.004919*R147*SQRT(1-P147^2)*N147^(1/3)*K147^(2/3)</f>
        <v>3.7649425948475188E-2</v>
      </c>
      <c r="W147" s="29">
        <f>SQRT(X147^2+Y147^2+Z147^2+AA147^2)</f>
        <v>2.9790921318728031E-3</v>
      </c>
      <c r="X147" s="29">
        <f>0.004919*SQRT(1-P147^2)*N147^(1/3)*K147^(2/3)*S147</f>
        <v>2.0559413487221947E-3</v>
      </c>
      <c r="Y147" s="29">
        <f>0.004919*R147*P147/SQRT(1-P147^2)*N147^(1/3)*K147^(2/3)*Q147</f>
        <v>1.3689927682180653E-4</v>
      </c>
      <c r="Z147" s="29">
        <f>0.004919*R147*SQRT(1-P147^2)*1/3*N147^(-2/3)*K147^(2/3)*O147</f>
        <v>2.9153664509544985E-5</v>
      </c>
      <c r="AA147" s="29">
        <f>0.004919*R147*SQRT(1-P147^2)*N147^(1/3)*2/3*K147^(-1/3)*M147</f>
        <v>2.1513957684842966E-3</v>
      </c>
      <c r="AB147" s="29">
        <v>6.5753424657534243</v>
      </c>
      <c r="AC147" s="29">
        <v>1.27</v>
      </c>
      <c r="AD147" s="29" t="s">
        <v>292</v>
      </c>
    </row>
    <row r="148" spans="1:30" s="29" customFormat="1">
      <c r="A148" s="29" t="s">
        <v>294</v>
      </c>
      <c r="B148" s="29" t="s">
        <v>296</v>
      </c>
      <c r="C148" s="29">
        <v>0.08</v>
      </c>
      <c r="D148" s="29">
        <v>0.03</v>
      </c>
      <c r="E148" s="29">
        <v>0.08</v>
      </c>
      <c r="F148" s="29">
        <v>0.01</v>
      </c>
      <c r="G148" s="29">
        <v>0.01</v>
      </c>
      <c r="H148" s="29">
        <v>1.05</v>
      </c>
      <c r="I148" s="29">
        <v>1.07</v>
      </c>
      <c r="J148" s="29">
        <v>1.05</v>
      </c>
      <c r="K148" s="29">
        <v>1.05</v>
      </c>
      <c r="L148" s="29">
        <v>0.09</v>
      </c>
      <c r="M148" s="29">
        <v>0.09</v>
      </c>
      <c r="N148" s="29">
        <v>49.744999999999997</v>
      </c>
      <c r="O148" s="29">
        <v>2.1999999999999999E-2</v>
      </c>
      <c r="P148" s="29">
        <v>2.5999999999999999E-2</v>
      </c>
      <c r="Q148" s="29">
        <v>3.5999999999999997E-2</v>
      </c>
      <c r="R148" s="29">
        <v>4.25</v>
      </c>
      <c r="S148" s="29">
        <v>0.18</v>
      </c>
      <c r="T148" s="29">
        <f>(N148/365)^(2/3)*K148^(1/3)</f>
        <v>0.2691746436958154</v>
      </c>
      <c r="U148" s="29">
        <f>SQRT((2/3*(N148/365)^(-1/3)*K148^(1/3)*(O148/365))^2+(1/3*(N148/365)^(2/3)*K148^(-2/3)*M148)^2)</f>
        <v>7.6911135779696247E-3</v>
      </c>
      <c r="V148" s="29">
        <f>0.004919*R148*SQRT(1-P148^2)*N148^(1/3)*K148^(2/3)</f>
        <v>7.940141754040278E-2</v>
      </c>
      <c r="W148" s="29">
        <f>SQRT(X148^2+Y148^2+Z148^2+AA148^2)</f>
        <v>5.6481018175746252E-3</v>
      </c>
      <c r="X148" s="29">
        <f>0.004919*SQRT(1-P148^2)*N148^(1/3)*K148^(2/3)*S148</f>
        <v>3.3628835664170583E-3</v>
      </c>
      <c r="Y148" s="29">
        <f>0.004919*R148*P148/SQRT(1-P148^2)*N148^(1/3)*K148^(2/3)*Q148</f>
        <v>7.4370000938451392E-5</v>
      </c>
      <c r="Z148" s="29">
        <f>0.004919*R148*SQRT(1-P148^2)*1/3*N148^(-2/3)*K148^(2/3)*O148</f>
        <v>1.1705237952818452E-5</v>
      </c>
      <c r="AA148" s="29">
        <f>0.004919*R148*SQRT(1-P148^2)*N148^(1/3)*2/3*K148^(-1/3)*M148</f>
        <v>4.5372238594515862E-3</v>
      </c>
      <c r="AB148" s="29">
        <v>6.5753424657534243</v>
      </c>
      <c r="AC148" s="29">
        <v>1.27</v>
      </c>
      <c r="AD148" s="29" t="s">
        <v>292</v>
      </c>
    </row>
    <row r="149" spans="1:30" s="29" customFormat="1">
      <c r="A149" s="29" t="s">
        <v>294</v>
      </c>
      <c r="B149" s="29" t="s">
        <v>297</v>
      </c>
      <c r="C149" s="29">
        <v>0.08</v>
      </c>
      <c r="D149" s="29">
        <v>0.03</v>
      </c>
      <c r="E149" s="29">
        <v>0.08</v>
      </c>
      <c r="F149" s="29">
        <v>0.01</v>
      </c>
      <c r="G149" s="29">
        <v>0.01</v>
      </c>
      <c r="H149" s="29">
        <v>1.05</v>
      </c>
      <c r="I149" s="29">
        <v>1.07</v>
      </c>
      <c r="J149" s="29">
        <v>1.05</v>
      </c>
      <c r="K149" s="29">
        <v>1.05</v>
      </c>
      <c r="L149" s="29">
        <v>0.09</v>
      </c>
      <c r="M149" s="29">
        <v>0.09</v>
      </c>
      <c r="N149" s="29">
        <v>122.76</v>
      </c>
      <c r="O149" s="29">
        <v>0.17</v>
      </c>
      <c r="P149" s="29">
        <v>0.13500000000000001</v>
      </c>
      <c r="Q149" s="29">
        <v>6.6000000000000003E-2</v>
      </c>
      <c r="R149" s="29">
        <v>2.95</v>
      </c>
      <c r="S149" s="29">
        <v>0.18</v>
      </c>
      <c r="T149" s="29">
        <f>(N149/365)^(2/3)*K149^(1/3)</f>
        <v>0.49155536808549077</v>
      </c>
      <c r="U149" s="29">
        <f>SQRT((2/3*(N149/365)^(-1/3)*K149^(1/3)*(O149/365))^2+(1/3*(N149/365)^(2/3)*K149^(-2/3)*M149)^2)</f>
        <v>1.4051768999821556E-2</v>
      </c>
      <c r="V149" s="29">
        <f>0.004919*R149*SQRT(1-P149^2)*N149^(1/3)*K149^(2/3)</f>
        <v>7.3821576519320461E-2</v>
      </c>
      <c r="W149" s="29">
        <f>SQRT(X149^2+Y149^2+Z149^2+AA149^2)</f>
        <v>6.2075782613784476E-3</v>
      </c>
      <c r="X149" s="29">
        <f>0.004919*SQRT(1-P149^2)*N149^(1/3)*K149^(2/3)*S149</f>
        <v>4.5043673808398913E-3</v>
      </c>
      <c r="Y149" s="29">
        <f>0.004919*R149*P149/SQRT(1-P149^2)*N149^(1/3)*K149^(2/3)*Q149</f>
        <v>6.6996027275816278E-4</v>
      </c>
      <c r="Z149" s="29">
        <f>0.004919*R149*SQRT(1-P149^2)*1/3*N149^(-2/3)*K149^(2/3)*O149</f>
        <v>3.4076430998926053E-5</v>
      </c>
      <c r="AA149" s="29">
        <f>0.004919*R149*SQRT(1-P149^2)*N149^(1/3)*2/3*K149^(-1/3)*M149</f>
        <v>4.2183758011040259E-3</v>
      </c>
      <c r="AB149" s="29">
        <v>6.5753424657534243</v>
      </c>
      <c r="AC149" s="29">
        <v>1.27</v>
      </c>
      <c r="AD149" s="29" t="s">
        <v>292</v>
      </c>
    </row>
    <row r="150" spans="1:30" s="29" customFormat="1">
      <c r="A150" s="29" t="s">
        <v>294</v>
      </c>
      <c r="B150" s="29" t="s">
        <v>298</v>
      </c>
      <c r="C150" s="29">
        <v>0.08</v>
      </c>
      <c r="D150" s="29">
        <v>0.03</v>
      </c>
      <c r="E150" s="29">
        <v>0.08</v>
      </c>
      <c r="F150" s="29">
        <v>0.01</v>
      </c>
      <c r="G150" s="29">
        <v>0.01</v>
      </c>
      <c r="H150" s="29">
        <v>1.05</v>
      </c>
      <c r="I150" s="29">
        <v>1.07</v>
      </c>
      <c r="J150" s="29">
        <v>1.05</v>
      </c>
      <c r="K150" s="29">
        <v>1.05</v>
      </c>
      <c r="L150" s="29">
        <v>0.09</v>
      </c>
      <c r="M150" s="29">
        <v>0.09</v>
      </c>
      <c r="N150" s="29">
        <v>601.20000000000005</v>
      </c>
      <c r="O150" s="29">
        <v>8.1</v>
      </c>
      <c r="P150" s="29">
        <v>0.19</v>
      </c>
      <c r="Q150" s="29">
        <v>0.14000000000000001</v>
      </c>
      <c r="R150" s="29">
        <v>1.56</v>
      </c>
      <c r="S150" s="29">
        <v>0.21</v>
      </c>
      <c r="T150" s="29">
        <f>(N150/365)^(2/3)*K150^(1/3)</f>
        <v>1.4175786748048063</v>
      </c>
      <c r="U150" s="29">
        <f>SQRT((2/3*(N150/365)^(-1/3)*K150^(1/3)*(O150/365))^2+(1/3*(N150/365)^(2/3)*K150^(-2/3)*M150)^2)</f>
        <v>4.2456504976783611E-2</v>
      </c>
      <c r="V150" s="29">
        <f>0.004919*R150*SQRT(1-P150^2)*N150^(1/3)*K150^(2/3)</f>
        <v>6.5687580822864883E-2</v>
      </c>
      <c r="W150" s="29">
        <f>SQRT(X150^2+Y150^2+Z150^2+AA150^2)</f>
        <v>9.780245218013503E-3</v>
      </c>
      <c r="X150" s="29">
        <f>0.004919*SQRT(1-P150^2)*N150^(1/3)*K150^(2/3)*S150</f>
        <v>8.8425589569241184E-3</v>
      </c>
      <c r="Y150" s="29">
        <f>0.004919*R150*P150/SQRT(1-P150^2)*N150^(1/3)*K150^(2/3)*Q150</f>
        <v>1.8127291730347613E-3</v>
      </c>
      <c r="Z150" s="29">
        <f>0.004919*R150*SQRT(1-P150^2)*1/3*N150^(-2/3)*K150^(2/3)*O150</f>
        <v>2.9500410549190842E-4</v>
      </c>
      <c r="AA150" s="29">
        <f>0.004919*R150*SQRT(1-P150^2)*N150^(1/3)*2/3*K150^(-1/3)*M150</f>
        <v>3.7535760470208492E-3</v>
      </c>
      <c r="AB150" s="29">
        <v>6.5753424657534243</v>
      </c>
      <c r="AC150" s="29">
        <v>1.27</v>
      </c>
      <c r="AD150" s="29" t="s">
        <v>292</v>
      </c>
    </row>
    <row r="151" spans="1:30" s="29" customFormat="1">
      <c r="A151" s="12" t="s">
        <v>294</v>
      </c>
      <c r="B151" s="12" t="s">
        <v>299</v>
      </c>
      <c r="C151" s="12">
        <v>0.08</v>
      </c>
      <c r="D151" s="12">
        <v>0.03</v>
      </c>
      <c r="E151" s="12">
        <v>0.08</v>
      </c>
      <c r="F151" s="12">
        <v>0.01</v>
      </c>
      <c r="G151" s="12">
        <v>0.01</v>
      </c>
      <c r="H151" s="12">
        <v>1.05</v>
      </c>
      <c r="I151" s="12">
        <v>1.07</v>
      </c>
      <c r="J151" s="12">
        <v>1.05</v>
      </c>
      <c r="K151" s="12">
        <v>1.05</v>
      </c>
      <c r="L151" s="12">
        <v>0.09</v>
      </c>
      <c r="M151" s="12">
        <v>0.09</v>
      </c>
      <c r="N151" s="12">
        <v>2222</v>
      </c>
      <c r="O151" s="12">
        <v>91</v>
      </c>
      <c r="P151" s="12">
        <v>0.08</v>
      </c>
      <c r="Q151" s="12">
        <v>7.0000000000000007E-2</v>
      </c>
      <c r="R151" s="12">
        <v>3.11</v>
      </c>
      <c r="S151" s="12">
        <v>0.21</v>
      </c>
      <c r="T151" s="12">
        <f>(N151/365)^(2/3)*K151^(1/3)</f>
        <v>3.3886800026028387</v>
      </c>
      <c r="U151" s="12">
        <f>SQRT((2/3*(N151/365)^(-1/3)*K151^(1/3)*(O151/365))^2+(1/3*(N151/365)^(2/3)*K151^(-2/3)*M151)^2)</f>
        <v>0.13391785597571376</v>
      </c>
      <c r="V151" s="12">
        <f>0.004919*R151*SQRT(1-P151^2)*N151^(1/3)*K151^(2/3)</f>
        <v>0.20556565383253897</v>
      </c>
      <c r="W151" s="12">
        <f>SQRT(X151^2+Y151^2+Z151^2+AA151^2)</f>
        <v>1.8435626380437022E-2</v>
      </c>
      <c r="X151" s="12">
        <f>0.004919*SQRT(1-P151^2)*N151^(1/3)*K151^(2/3)*S151</f>
        <v>1.3880639004769513E-2</v>
      </c>
      <c r="Y151" s="12">
        <f>0.004919*R151*P151/SQRT(1-P151^2)*N151^(1/3)*K151^(2/3)*Q151</f>
        <v>1.1585825900384647E-3</v>
      </c>
      <c r="Z151" s="12">
        <f>0.004919*R151*SQRT(1-P151^2)*1/3*N151^(-2/3)*K151^(2/3)*O151</f>
        <v>2.8062517999941565E-3</v>
      </c>
      <c r="AA151" s="12">
        <f>0.004919*R151*SQRT(1-P151^2)*N151^(1/3)*2/3*K151^(-1/3)*M151</f>
        <v>1.1746608790430796E-2</v>
      </c>
      <c r="AB151" s="12">
        <v>6.5753424657534243</v>
      </c>
      <c r="AC151" s="12">
        <v>1.27</v>
      </c>
      <c r="AD151" s="12" t="s">
        <v>292</v>
      </c>
    </row>
    <row r="152" spans="1:30" s="29" customFormat="1">
      <c r="A152" s="12" t="s">
        <v>301</v>
      </c>
      <c r="B152" s="12" t="s">
        <v>300</v>
      </c>
      <c r="C152" s="12">
        <v>0.16</v>
      </c>
      <c r="D152" s="12"/>
      <c r="E152" s="12">
        <v>0.16</v>
      </c>
      <c r="F152" s="12">
        <v>0.04</v>
      </c>
      <c r="G152" s="12">
        <v>0.04</v>
      </c>
      <c r="H152" s="12">
        <v>0.85</v>
      </c>
      <c r="I152" s="12"/>
      <c r="J152" s="12"/>
      <c r="K152" s="12">
        <v>0.85</v>
      </c>
      <c r="L152" s="12">
        <v>0.06</v>
      </c>
      <c r="M152" s="12">
        <v>0.06</v>
      </c>
      <c r="N152" s="12">
        <v>70.459999999999994</v>
      </c>
      <c r="O152" s="12">
        <v>0.18</v>
      </c>
      <c r="P152" s="12">
        <v>0.11</v>
      </c>
      <c r="Q152" s="12">
        <v>0.02</v>
      </c>
      <c r="R152" s="12">
        <v>18.100000000000001</v>
      </c>
      <c r="S152" s="12">
        <v>0.4</v>
      </c>
      <c r="T152" s="12">
        <f>(N152/365)^(2/3)*K152^(1/3)</f>
        <v>0.31640219776731399</v>
      </c>
      <c r="U152" s="12">
        <f>SQRT((2/3*(N152/365)^(-1/3)*K152^(1/3)*(O152/365))^2+(1/3*(N152/365)^(2/3)*K152^(-2/3)*M152)^2)</f>
        <v>7.4642339605894593E-3</v>
      </c>
      <c r="V152" s="12">
        <f>0.004919*R152*SQRT(1-P152^2)*N152^(1/3)*K152^(2/3)</f>
        <v>0.32797347414071071</v>
      </c>
      <c r="W152" s="12">
        <f>SQRT(X152^2+Y152^2+Z152^2+AA152^2)</f>
        <v>1.7069130063681808E-2</v>
      </c>
      <c r="X152" s="12">
        <f>0.004919*SQRT(1-P152^2)*N152^(1/3)*K152^(2/3)*S152</f>
        <v>7.2480325776952646E-3</v>
      </c>
      <c r="Y152" s="12">
        <f>0.004919*R152*P152/SQRT(1-P152^2)*N152^(1/3)*K152^(2/3)*Q152</f>
        <v>7.3037923181451915E-4</v>
      </c>
      <c r="Z152" s="12">
        <f>0.004919*R152*SQRT(1-P152^2)*1/3*N152^(-2/3)*K152^(2/3)*O152</f>
        <v>2.7928482044340959E-4</v>
      </c>
      <c r="AA152" s="12">
        <f>0.004919*R152*SQRT(1-P152^2)*N152^(1/3)*2/3*K152^(-1/3)*M152</f>
        <v>1.5434045841915794E-2</v>
      </c>
      <c r="AB152" s="12">
        <v>0.99178082191780825</v>
      </c>
      <c r="AC152" s="12">
        <v>1.8</v>
      </c>
      <c r="AD152" s="12" t="s">
        <v>100</v>
      </c>
    </row>
    <row r="153" spans="1:30" s="29" customFormat="1">
      <c r="A153" s="12" t="s">
        <v>303</v>
      </c>
      <c r="B153" s="12" t="s">
        <v>302</v>
      </c>
      <c r="C153" s="12">
        <v>0.28000000000000003</v>
      </c>
      <c r="D153" s="12">
        <v>0.28000000000000003</v>
      </c>
      <c r="E153" s="12">
        <v>0.28000000000000003</v>
      </c>
      <c r="F153" s="12">
        <v>0.02</v>
      </c>
      <c r="G153" s="12">
        <v>0.02</v>
      </c>
      <c r="H153" s="12">
        <v>1.06</v>
      </c>
      <c r="I153" s="12">
        <v>1.04</v>
      </c>
      <c r="J153" s="12">
        <v>1</v>
      </c>
      <c r="K153" s="12">
        <v>1.06</v>
      </c>
      <c r="L153" s="12">
        <v>0.09</v>
      </c>
      <c r="M153" s="12">
        <v>0.09</v>
      </c>
      <c r="N153" s="12">
        <v>20.67</v>
      </c>
      <c r="O153" s="12">
        <v>0.04</v>
      </c>
      <c r="P153" s="12">
        <v>0.106</v>
      </c>
      <c r="Q153" s="12">
        <v>7.0000000000000007E-2</v>
      </c>
      <c r="R153" s="12">
        <v>11.98</v>
      </c>
      <c r="S153" s="12">
        <v>0.95</v>
      </c>
      <c r="T153" s="12">
        <f>(N153/365)^(2/3)*K153^(1/3)</f>
        <v>0.15036047760450441</v>
      </c>
      <c r="U153" s="12">
        <f>SQRT((2/3*(N153/365)^(-1/3)*K153^(1/3)*(O153/365))^2+(1/3*(N153/365)^(2/3)*K153^(-2/3)*M153)^2)</f>
        <v>4.259904168325385E-3</v>
      </c>
      <c r="V153" s="12">
        <f>0.004919*R153*SQRT(1-P153^2)*N153^(1/3)*K153^(2/3)</f>
        <v>0.1671850216926975</v>
      </c>
      <c r="W153" s="12">
        <f>SQRT(X153^2+Y153^2+Z153^2+AA153^2)</f>
        <v>1.6337170053221522E-2</v>
      </c>
      <c r="X153" s="12">
        <f>0.004919*SQRT(1-P153^2)*N153^(1/3)*K153^(2/3)*S153</f>
        <v>1.3257576845414239E-2</v>
      </c>
      <c r="Y153" s="12">
        <f>0.004919*R153*P153/SQRT(1-P153^2)*N153^(1/3)*K153^(2/3)*Q153</f>
        <v>1.2546096550438886E-3</v>
      </c>
      <c r="Z153" s="12">
        <f>0.004919*R153*SQRT(1-P153^2)*1/3*N153^(-2/3)*K153^(2/3)*O153</f>
        <v>1.0784391013881477E-4</v>
      </c>
      <c r="AA153" s="12">
        <f>0.004919*R153*SQRT(1-P153^2)*N153^(1/3)*2/3*K153^(-1/3)*M153</f>
        <v>9.4633031146809914E-3</v>
      </c>
      <c r="AB153" s="12">
        <v>6.2986301369863016</v>
      </c>
      <c r="AC153" s="12">
        <v>3.8</v>
      </c>
      <c r="AD153" s="12" t="s">
        <v>292</v>
      </c>
    </row>
    <row r="154" spans="1:30" s="29" customFormat="1">
      <c r="A154" s="12" t="s">
        <v>305</v>
      </c>
      <c r="B154" s="12" t="s">
        <v>304</v>
      </c>
      <c r="C154" s="12">
        <v>0.04</v>
      </c>
      <c r="D154" s="12"/>
      <c r="E154" s="12">
        <v>0.04</v>
      </c>
      <c r="F154" s="12">
        <v>0.02</v>
      </c>
      <c r="G154" s="12">
        <v>0.02</v>
      </c>
      <c r="H154" s="12">
        <v>0.86</v>
      </c>
      <c r="I154" s="12"/>
      <c r="J154" s="12"/>
      <c r="K154" s="12">
        <v>0.86</v>
      </c>
      <c r="L154" s="12">
        <v>0.06</v>
      </c>
      <c r="M154" s="12">
        <v>0.06</v>
      </c>
      <c r="N154" s="12">
        <v>4.1137750000000004</v>
      </c>
      <c r="O154" s="12">
        <v>5.6999999999999998E-4</v>
      </c>
      <c r="P154" s="12">
        <v>0</v>
      </c>
      <c r="Q154" s="12">
        <v>0</v>
      </c>
      <c r="R154" s="12">
        <v>63</v>
      </c>
      <c r="S154" s="12">
        <v>2</v>
      </c>
      <c r="T154" s="12">
        <f>(N154/365)^(2/3)*K154^(1/3)</f>
        <v>4.780403956431515E-2</v>
      </c>
      <c r="U154" s="12">
        <f>SQRT((2/3*(N154/365)^(-1/3)*K154^(1/3)*(O154/365))^2+(1/3*(N154/365)^(2/3)*K154^(-2/3)*M154)^2)</f>
        <v>1.1117306200880623E-3</v>
      </c>
      <c r="V154" s="12">
        <f>0.004919*R154*SQRT(1-P154^2)*N154^(1/3)*K154^(2/3)</f>
        <v>0.44905187871406815</v>
      </c>
      <c r="W154" s="12">
        <f>SQRT(X154^2+Y154^2+Z154^2+AA154^2)</f>
        <v>2.528741947741146E-2</v>
      </c>
      <c r="X154" s="12">
        <f>0.004919*SQRT(1-P154^2)*N154^(1/3)*K154^(2/3)*S154</f>
        <v>1.4255615197272005E-2</v>
      </c>
      <c r="Y154" s="12">
        <f>0.004919*R154*P154/SQRT(1-P154^2)*N154^(1/3)*K154^(2/3)*Q154</f>
        <v>0</v>
      </c>
      <c r="Z154" s="12">
        <f>0.004919*R154*SQRT(1-P154^2)*1/3*N154^(-2/3)*K154^(2/3)*O154</f>
        <v>2.0740039733741614E-5</v>
      </c>
      <c r="AA154" s="12">
        <f>0.004919*R154*SQRT(1-P154^2)*N154^(1/3)*2/3*K154^(-1/3)*M154</f>
        <v>2.0886133893677584E-2</v>
      </c>
      <c r="AB154" s="12">
        <v>1.150684931506849</v>
      </c>
      <c r="AC154" s="12">
        <v>6.1</v>
      </c>
      <c r="AD154" s="12" t="s">
        <v>1525</v>
      </c>
    </row>
    <row r="155" spans="1:30" s="29" customFormat="1">
      <c r="A155" s="12" t="s">
        <v>308</v>
      </c>
      <c r="B155" s="12" t="s">
        <v>307</v>
      </c>
      <c r="C155" s="12">
        <v>-0.38</v>
      </c>
      <c r="D155" s="12"/>
      <c r="E155" s="12">
        <v>-0.38</v>
      </c>
      <c r="F155" s="12">
        <v>0.03</v>
      </c>
      <c r="G155" s="12">
        <v>0.03</v>
      </c>
      <c r="H155" s="12">
        <v>2.1800000000000002</v>
      </c>
      <c r="I155" s="12"/>
      <c r="J155" s="12"/>
      <c r="K155" s="12">
        <v>2.1800000000000002</v>
      </c>
      <c r="L155" s="12">
        <v>0.28000000000000003</v>
      </c>
      <c r="M155" s="12">
        <v>0.28000000000000003</v>
      </c>
      <c r="N155" s="12">
        <v>127.58</v>
      </c>
      <c r="O155" s="12">
        <v>0.3</v>
      </c>
      <c r="P155" s="12">
        <v>0.05</v>
      </c>
      <c r="Q155" s="12">
        <v>0.04</v>
      </c>
      <c r="R155" s="12">
        <v>155.5</v>
      </c>
      <c r="S155" s="12">
        <v>5.6</v>
      </c>
      <c r="T155" s="12">
        <f>(N155/365)^(2/3)*K155^(1/3)</f>
        <v>0.64339643981927486</v>
      </c>
      <c r="U155" s="12">
        <f>SQRT((2/3*(N155/365)^(-1/3)*K155^(1/3)*(O155/365))^2+(1/3*(N155/365)^(2/3)*K155^(-2/3)*M155)^2)</f>
        <v>2.7564484350528492E-2</v>
      </c>
      <c r="V155" s="12">
        <f>0.004919*R155*SQRT(1-P155^2)*N155^(1/3)*K155^(2/3)</f>
        <v>6.4658982055502046</v>
      </c>
      <c r="W155" s="12">
        <f>SQRT(X155^2+Y155^2+Z155^2+AA155^2)</f>
        <v>0.60079046188346352</v>
      </c>
      <c r="X155" s="12">
        <f>0.004919*SQRT(1-P155^2)*N155^(1/3)*K155^(2/3)*S155</f>
        <v>0.23285549807769221</v>
      </c>
      <c r="Y155" s="12">
        <f>0.004919*R155*P155/SQRT(1-P155^2)*N155^(1/3)*K155^(2/3)*Q155</f>
        <v>1.296420692842146E-2</v>
      </c>
      <c r="Z155" s="12">
        <f>0.004919*R155*SQRT(1-P155^2)*1/3*N155^(-2/3)*K155^(2/3)*O155</f>
        <v>5.068112717941848E-3</v>
      </c>
      <c r="AA155" s="12">
        <f>0.004919*R155*SQRT(1-P155^2)*N155^(1/3)*2/3*K155^(-1/3)*M155</f>
        <v>0.55365489221836617</v>
      </c>
      <c r="AB155" s="12">
        <v>4.1095890410958908</v>
      </c>
      <c r="AC155" s="12">
        <v>15.4</v>
      </c>
      <c r="AD155" s="12" t="s">
        <v>25</v>
      </c>
    </row>
    <row r="156" spans="1:30" s="29" customFormat="1">
      <c r="A156" s="12" t="s">
        <v>308</v>
      </c>
      <c r="B156" s="12" t="s">
        <v>309</v>
      </c>
      <c r="C156" s="12">
        <v>-0.38</v>
      </c>
      <c r="D156" s="12"/>
      <c r="E156" s="12">
        <v>-0.38</v>
      </c>
      <c r="F156" s="12">
        <v>0.03</v>
      </c>
      <c r="G156" s="12">
        <v>0.03</v>
      </c>
      <c r="H156" s="12">
        <v>2.1800000000000002</v>
      </c>
      <c r="I156" s="12"/>
      <c r="J156" s="12"/>
      <c r="K156" s="12">
        <v>2.1800000000000002</v>
      </c>
      <c r="L156" s="12">
        <v>0.28000000000000003</v>
      </c>
      <c r="M156" s="12">
        <v>0.28000000000000003</v>
      </c>
      <c r="N156" s="12">
        <v>520</v>
      </c>
      <c r="O156" s="12">
        <v>26</v>
      </c>
      <c r="P156" s="12">
        <v>0.68</v>
      </c>
      <c r="Q156" s="12">
        <v>0.06</v>
      </c>
      <c r="R156" s="12">
        <v>59</v>
      </c>
      <c r="S156" s="12">
        <v>11</v>
      </c>
      <c r="T156" s="12">
        <f>(N156/365)^(2/3)*K156^(1/3)</f>
        <v>1.6416950321313564</v>
      </c>
      <c r="U156" s="12">
        <f>SQRT((2/3*(N156/365)^(-1/3)*K156^(1/3)*(O156/365))^2+(1/3*(N156/365)^(2/3)*K156^(-2/3)*M156)^2)</f>
        <v>8.907769918932204E-2</v>
      </c>
      <c r="V156" s="12">
        <f>0.004919*R156*SQRT(1-P156^2)*N156^(1/3)*K156^(2/3)</f>
        <v>2.8769384760318295</v>
      </c>
      <c r="W156" s="12">
        <f>SQRT(X156^2+Y156^2+Z156^2+AA156^2)</f>
        <v>0.63115596510442662</v>
      </c>
      <c r="X156" s="12">
        <f>0.004919*SQRT(1-P156^2)*N156^(1/3)*K156^(2/3)*S156</f>
        <v>0.53637835993813765</v>
      </c>
      <c r="Y156" s="12">
        <f>0.004919*R156*P156/SQRT(1-P156^2)*N156^(1/3)*K156^(2/3)*Q156</f>
        <v>0.21833908077027289</v>
      </c>
      <c r="Z156" s="12">
        <f>0.004919*R156*SQRT(1-P156^2)*1/3*N156^(-2/3)*K156^(2/3)*O156</f>
        <v>4.7948974600530526E-2</v>
      </c>
      <c r="AA156" s="12">
        <f>0.004919*R156*SQRT(1-P156^2)*N156^(1/3)*2/3*K156^(-1/3)*M156</f>
        <v>0.24634335574584473</v>
      </c>
      <c r="AB156" s="12">
        <v>4.1095890410958908</v>
      </c>
      <c r="AC156" s="12">
        <v>15.4</v>
      </c>
      <c r="AD156" s="12" t="s">
        <v>25</v>
      </c>
    </row>
    <row r="157" spans="1:30" s="29" customFormat="1">
      <c r="A157" s="12" t="s">
        <v>311</v>
      </c>
      <c r="B157" s="12" t="s">
        <v>310</v>
      </c>
      <c r="C157" s="12">
        <v>0.05</v>
      </c>
      <c r="D157" s="12"/>
      <c r="E157" s="12">
        <v>0.05</v>
      </c>
      <c r="F157" s="12">
        <v>0.04</v>
      </c>
      <c r="G157" s="12">
        <v>0.04</v>
      </c>
      <c r="H157" s="12">
        <v>1.75</v>
      </c>
      <c r="I157" s="12"/>
      <c r="J157" s="12"/>
      <c r="K157" s="12">
        <v>1.75</v>
      </c>
      <c r="L157" s="12">
        <v>0.26</v>
      </c>
      <c r="M157" s="12">
        <v>0.26</v>
      </c>
      <c r="N157" s="12">
        <v>778.1</v>
      </c>
      <c r="O157" s="12">
        <v>7.1</v>
      </c>
      <c r="P157" s="12">
        <v>0.21099999999999999</v>
      </c>
      <c r="Q157" s="12">
        <v>4.3999999999999997E-2</v>
      </c>
      <c r="R157" s="12">
        <v>84.8</v>
      </c>
      <c r="S157" s="12">
        <v>3.2</v>
      </c>
      <c r="T157" s="12">
        <f>(N157/365)^(2/3)*K157^(1/3)</f>
        <v>1.996063639048953</v>
      </c>
      <c r="U157" s="12">
        <f>SQRT((2/3*(N157/365)^(-1/3)*K157^(1/3)*(O157/365))^2+(1/3*(N157/365)^(2/3)*K157^(-2/3)*M157)^2)</f>
        <v>9.9595634224249024E-2</v>
      </c>
      <c r="V157" s="12">
        <f>0.004919*R157*SQRT(1-P157^2)*N157^(1/3)*K157^(2/3)</f>
        <v>5.4461184849692401</v>
      </c>
      <c r="W157" s="12">
        <f>SQRT(X157^2+Y157^2+Z157^2+AA157^2)</f>
        <v>0.57990520819219638</v>
      </c>
      <c r="X157" s="12">
        <f>0.004919*SQRT(1-P157^2)*N157^(1/3)*K157^(2/3)*S157</f>
        <v>0.20551390509317891</v>
      </c>
      <c r="Y157" s="12">
        <f>0.004919*R157*P157/SQRT(1-P157^2)*N157^(1/3)*K157^(2/3)*Q157</f>
        <v>5.2917713538920719E-2</v>
      </c>
      <c r="Z157" s="12">
        <f>0.004919*R157*SQRT(1-P157^2)*1/3*N157^(-2/3)*K157^(2/3)*O157</f>
        <v>1.656489793226305E-2</v>
      </c>
      <c r="AA157" s="12">
        <f>0.004919*R157*SQRT(1-P157^2)*N157^(1/3)*2/3*K157^(-1/3)*M157</f>
        <v>0.53942506898742937</v>
      </c>
      <c r="AB157" s="12">
        <v>4.5</v>
      </c>
      <c r="AC157" s="12">
        <v>7.2</v>
      </c>
      <c r="AD157" s="12" t="s">
        <v>25</v>
      </c>
    </row>
    <row r="158" spans="1:30" s="29" customFormat="1">
      <c r="A158" s="29" t="s">
        <v>313</v>
      </c>
      <c r="B158" s="29" t="s">
        <v>312</v>
      </c>
      <c r="C158" s="29">
        <v>-0.28999999999999998</v>
      </c>
      <c r="D158" s="29">
        <v>-0.27</v>
      </c>
      <c r="E158" s="29">
        <v>-0.28999999999999998</v>
      </c>
      <c r="F158" s="29">
        <v>0.02</v>
      </c>
      <c r="G158" s="29">
        <v>0.02</v>
      </c>
      <c r="H158" s="29">
        <v>0.87</v>
      </c>
      <c r="I158" s="29">
        <v>0.93</v>
      </c>
      <c r="J158" s="29">
        <v>0.93</v>
      </c>
      <c r="K158" s="29">
        <v>0.87</v>
      </c>
      <c r="L158" s="29">
        <v>0.06</v>
      </c>
      <c r="M158" s="29">
        <v>0.06</v>
      </c>
      <c r="N158" s="29">
        <v>122.1</v>
      </c>
      <c r="O158" s="29">
        <v>0.3</v>
      </c>
      <c r="P158" s="29">
        <v>0.34</v>
      </c>
      <c r="Q158" s="29">
        <v>0.14000000000000001</v>
      </c>
      <c r="R158" s="29">
        <v>2.4</v>
      </c>
      <c r="S158" s="29">
        <v>0.35</v>
      </c>
      <c r="T158" s="29">
        <f>(N158/365)^(2/3)*K158^(1/3)</f>
        <v>0.46003225575306511</v>
      </c>
      <c r="U158" s="29">
        <f>SQRT((2/3*(N158/365)^(-1/3)*K158^(1/3)*(O158/365))^2+(1/3*(N158/365)^(2/3)*K158^(-2/3)*M158)^2)</f>
        <v>1.0602265958679628E-2</v>
      </c>
      <c r="V158" s="29">
        <f>0.004919*R158*SQRT(1-P158^2)*N158^(1/3)*K158^(2/3)</f>
        <v>5.0195388619931856E-2</v>
      </c>
      <c r="W158" s="29">
        <f>SQRT(X158^2+Y158^2+Z158^2+AA158^2)</f>
        <v>8.1370276058846218E-3</v>
      </c>
      <c r="X158" s="29">
        <f>0.004919*SQRT(1-P158^2)*N158^(1/3)*K158^(2/3)*S158</f>
        <v>7.3201608404067295E-3</v>
      </c>
      <c r="Y158" s="29">
        <f>0.004919*R158*P158/SQRT(1-P158^2)*N158^(1/3)*K158^(2/3)*Q158</f>
        <v>2.7016061717647635E-3</v>
      </c>
      <c r="Z158" s="29">
        <f>0.004919*R158*SQRT(1-P158^2)*1/3*N158^(-2/3)*K158^(2/3)*O158</f>
        <v>4.111006438978861E-5</v>
      </c>
      <c r="AA158" s="29">
        <f>0.004919*R158*SQRT(1-P158^2)*N158^(1/3)*2/3*K158^(-1/3)*M158</f>
        <v>2.3078339595370965E-3</v>
      </c>
      <c r="AB158" s="29">
        <v>7.0465753424657533</v>
      </c>
      <c r="AC158" s="29">
        <v>2.5299999999999998</v>
      </c>
      <c r="AD158" s="29" t="s">
        <v>292</v>
      </c>
    </row>
    <row r="159" spans="1:30" s="29" customFormat="1">
      <c r="A159" s="12" t="s">
        <v>315</v>
      </c>
      <c r="B159" s="12" t="s">
        <v>314</v>
      </c>
      <c r="C159" s="12">
        <v>0.12</v>
      </c>
      <c r="D159" s="12"/>
      <c r="E159" s="12">
        <v>0.12</v>
      </c>
      <c r="F159" s="12">
        <v>0.03</v>
      </c>
      <c r="G159" s="12">
        <v>0.03</v>
      </c>
      <c r="H159" s="12">
        <v>1.5</v>
      </c>
      <c r="I159" s="12"/>
      <c r="J159" s="12"/>
      <c r="K159" s="12">
        <v>1.5</v>
      </c>
      <c r="L159" s="12">
        <v>0.13</v>
      </c>
      <c r="M159" s="12">
        <v>0.13</v>
      </c>
      <c r="N159" s="12">
        <v>6.4950000000000001</v>
      </c>
      <c r="O159" s="12">
        <v>4.0000000000000002E-4</v>
      </c>
      <c r="P159" s="12">
        <v>4.8000000000000001E-2</v>
      </c>
      <c r="Q159" s="12">
        <v>2.7E-2</v>
      </c>
      <c r="R159" s="12">
        <v>73.400000000000006</v>
      </c>
      <c r="S159" s="12">
        <v>1.9</v>
      </c>
      <c r="T159" s="12">
        <f>(N159/365)^(2/3)*K159^(1/3)</f>
        <v>7.8022754828185839E-2</v>
      </c>
      <c r="U159" s="12">
        <f>SQRT((2/3*(N159/365)^(-1/3)*K159^(1/3)*(O159/365))^2+(1/3*(N159/365)^(2/3)*K159^(-2/3)*M159)^2)</f>
        <v>2.2539929713882769E-3</v>
      </c>
      <c r="V159" s="12">
        <f>0.004919*R159*SQRT(1-P159^2)*N159^(1/3)*K159^(2/3)</f>
        <v>0.88171024921166397</v>
      </c>
      <c r="W159" s="12">
        <f>SQRT(X159^2+Y159^2+Z159^2+AA159^2)</f>
        <v>5.5834064322035276E-2</v>
      </c>
      <c r="X159" s="12">
        <f>0.004919*SQRT(1-P159^2)*N159^(1/3)*K159^(2/3)*S159</f>
        <v>2.2823562309293756E-2</v>
      </c>
      <c r="Y159" s="12">
        <f>0.004919*R159*P159/SQRT(1-P159^2)*N159^(1/3)*K159^(2/3)*Q159</f>
        <v>1.1453353355915196E-3</v>
      </c>
      <c r="Z159" s="12">
        <f>0.004919*R159*SQRT(1-P159^2)*1/3*N159^(-2/3)*K159^(2/3)*O159</f>
        <v>1.81002873843811E-5</v>
      </c>
      <c r="AA159" s="12">
        <f>0.004919*R159*SQRT(1-P159^2)*N159^(1/3)*2/3*K159^(-1/3)*M159</f>
        <v>5.0943258843340597E-2</v>
      </c>
      <c r="AB159" s="12">
        <v>3.1890410958904112</v>
      </c>
      <c r="AC159" s="12">
        <v>6</v>
      </c>
      <c r="AD159" s="12" t="s">
        <v>28</v>
      </c>
    </row>
    <row r="160" spans="1:30" s="29" customFormat="1">
      <c r="A160" s="29" t="s">
        <v>317</v>
      </c>
      <c r="B160" s="29" t="s">
        <v>316</v>
      </c>
      <c r="C160" s="29">
        <v>0.22</v>
      </c>
      <c r="E160" s="29">
        <v>0.22</v>
      </c>
      <c r="F160" s="29">
        <v>0.04</v>
      </c>
      <c r="G160" s="29">
        <v>0.04</v>
      </c>
      <c r="H160" s="29">
        <v>0.88</v>
      </c>
      <c r="K160" s="29">
        <v>0.88</v>
      </c>
      <c r="L160" s="29">
        <v>7.0000000000000007E-2</v>
      </c>
      <c r="M160" s="29">
        <v>7.0000000000000007E-2</v>
      </c>
      <c r="N160" s="29">
        <v>47.84</v>
      </c>
      <c r="O160" s="29">
        <v>0.03</v>
      </c>
      <c r="P160" s="29">
        <v>0</v>
      </c>
      <c r="Q160" s="29">
        <v>0</v>
      </c>
      <c r="R160" s="29">
        <v>5.9</v>
      </c>
      <c r="S160" s="29">
        <v>0.3</v>
      </c>
      <c r="T160" s="29">
        <f>(N160/365)^(2/3)*K160^(1/3)</f>
        <v>0.24726335730423316</v>
      </c>
      <c r="U160" s="29">
        <f>SQRT((2/3*(N160/365)^(-1/3)*K160^(1/3)*(O160/365))^2+(1/3*(N160/365)^(2/3)*K160^(-2/3)*M160)^2)</f>
        <v>6.5570402492858212E-3</v>
      </c>
      <c r="V160" s="29">
        <f>0.004919*R160*SQRT(1-P160^2)*N160^(1/3)*K160^(2/3)</f>
        <v>9.6749264608223765E-2</v>
      </c>
      <c r="W160" s="29">
        <f>SQRT(X160^2+Y160^2+Z160^2+AA160^2)</f>
        <v>7.1080893143689403E-3</v>
      </c>
      <c r="X160" s="29">
        <f>0.004919*SQRT(1-P160^2)*N160^(1/3)*K160^(2/3)*S160</f>
        <v>4.9194541326215467E-3</v>
      </c>
      <c r="Y160" s="29">
        <f>0.004919*R160*P160/SQRT(1-P160^2)*N160^(1/3)*K160^(2/3)*Q160</f>
        <v>0</v>
      </c>
      <c r="Z160" s="29">
        <f>0.004919*R160*SQRT(1-P160^2)*1/3*N160^(-2/3)*K160^(2/3)*O160</f>
        <v>2.022350848834109E-5</v>
      </c>
      <c r="AA160" s="29">
        <f>0.004919*R160*SQRT(1-P160^2)*N160^(1/3)*2/3*K160^(-1/3)*M160</f>
        <v>5.130642820133079E-3</v>
      </c>
      <c r="AB160" s="29">
        <v>6.1643835616438354</v>
      </c>
      <c r="AC160" s="29">
        <v>1.4</v>
      </c>
      <c r="AD160" s="29" t="s">
        <v>109</v>
      </c>
    </row>
    <row r="161" spans="1:30" s="29" customFormat="1">
      <c r="A161" s="12" t="s">
        <v>319</v>
      </c>
      <c r="B161" s="12" t="s">
        <v>318</v>
      </c>
      <c r="C161" s="12">
        <v>-0.02</v>
      </c>
      <c r="D161" s="12"/>
      <c r="E161" s="12">
        <v>-0.02</v>
      </c>
      <c r="F161" s="12">
        <v>0.06</v>
      </c>
      <c r="G161" s="12">
        <v>0.06</v>
      </c>
      <c r="H161" s="12">
        <v>0.79</v>
      </c>
      <c r="I161" s="12"/>
      <c r="J161" s="12"/>
      <c r="K161" s="12">
        <v>0.79</v>
      </c>
      <c r="L161" s="12">
        <v>0.05</v>
      </c>
      <c r="M161" s="12">
        <v>0.05</v>
      </c>
      <c r="N161" s="12">
        <v>4.5556999999999999</v>
      </c>
      <c r="O161" s="12">
        <v>1E-4</v>
      </c>
      <c r="P161" s="12">
        <v>8.5999999999999993E-2</v>
      </c>
      <c r="Q161" s="12">
        <v>2.4E-2</v>
      </c>
      <c r="R161" s="12">
        <v>89</v>
      </c>
      <c r="S161" s="12">
        <v>2</v>
      </c>
      <c r="T161" s="12">
        <f>(N161/365)^(2/3)*K161^(1/3)</f>
        <v>4.9741307739813841E-2</v>
      </c>
      <c r="U161" s="12">
        <f>SQRT((2/3*(N161/365)^(-1/3)*K161^(1/3)*(O161/365))^2+(1/3*(N161/365)^(2/3)*K161^(-2/3)*M161)^2)</f>
        <v>1.0493949305036125E-3</v>
      </c>
      <c r="V161" s="12">
        <f>0.004919*R161*SQRT(1-P161^2)*N161^(1/3)*K161^(2/3)</f>
        <v>0.6179091216206597</v>
      </c>
      <c r="W161" s="12">
        <f>SQRT(X161^2+Y161^2+Z161^2+AA161^2)</f>
        <v>2.9567142488198278E-2</v>
      </c>
      <c r="X161" s="12">
        <f>0.004919*SQRT(1-P161^2)*N161^(1/3)*K161^(2/3)*S161</f>
        <v>1.3885598238666507E-2</v>
      </c>
      <c r="Y161" s="12">
        <f>0.004919*R161*P161/SQRT(1-P161^2)*N161^(1/3)*K161^(2/3)*Q161</f>
        <v>1.2848673056173876E-3</v>
      </c>
      <c r="Z161" s="12">
        <f>0.004919*R161*SQRT(1-P161^2)*1/3*N161^(-2/3)*K161^(2/3)*O161</f>
        <v>4.5211429024493846E-6</v>
      </c>
      <c r="AA161" s="12">
        <f>0.004919*R161*SQRT(1-P161^2)*N161^(1/3)*2/3*K161^(-1/3)*M161</f>
        <v>2.6072114836314754E-2</v>
      </c>
      <c r="AB161" s="12">
        <v>9.1863013698630134</v>
      </c>
      <c r="AC161" s="12">
        <v>13.1</v>
      </c>
      <c r="AD161" s="12" t="s">
        <v>320</v>
      </c>
    </row>
    <row r="162" spans="1:30" s="29" customFormat="1">
      <c r="A162" s="12" t="s">
        <v>322</v>
      </c>
      <c r="B162" s="12" t="s">
        <v>321</v>
      </c>
      <c r="C162" s="12">
        <v>0.28999999999999998</v>
      </c>
      <c r="D162" s="12">
        <v>0.17</v>
      </c>
      <c r="E162" s="12">
        <v>0.28999999999999998</v>
      </c>
      <c r="F162" s="12">
        <v>0.03</v>
      </c>
      <c r="G162" s="12">
        <v>0.03</v>
      </c>
      <c r="H162" s="12">
        <v>1.34</v>
      </c>
      <c r="I162" s="12">
        <v>1.35</v>
      </c>
      <c r="J162" s="12">
        <v>1.32</v>
      </c>
      <c r="K162" s="12">
        <v>1.34</v>
      </c>
      <c r="L162" s="12">
        <v>0.09</v>
      </c>
      <c r="M162" s="12">
        <v>0.09</v>
      </c>
      <c r="N162" s="12">
        <v>5.8880999999999997</v>
      </c>
      <c r="O162" s="12">
        <v>5.0000000000000001E-4</v>
      </c>
      <c r="P162" s="12">
        <v>0.09</v>
      </c>
      <c r="Q162" s="12">
        <v>0.04</v>
      </c>
      <c r="R162" s="12">
        <v>34.299999999999997</v>
      </c>
      <c r="S162" s="12">
        <v>1.8</v>
      </c>
      <c r="T162" s="12">
        <f>(N162/365)^(2/3)*K162^(1/3)</f>
        <v>7.038657093707229E-2</v>
      </c>
      <c r="U162" s="12">
        <f>SQRT((2/3*(N162/365)^(-1/3)*K162^(1/3)*(O162/365))^2+(1/3*(N162/365)^(2/3)*K162^(-2/3)*M162)^2)</f>
        <v>1.5758237902254739E-3</v>
      </c>
      <c r="V162" s="12">
        <f>0.004919*R162*SQRT(1-P162^2)*N162^(1/3)*K162^(2/3)</f>
        <v>0.36880755789170327</v>
      </c>
      <c r="W162" s="12">
        <f>SQRT(X162^2+Y162^2+Z162^2+AA162^2)</f>
        <v>2.5477179011818524E-2</v>
      </c>
      <c r="X162" s="12">
        <f>0.004919*SQRT(1-P162^2)*N162^(1/3)*K162^(2/3)*S162</f>
        <v>1.935433248411271E-2</v>
      </c>
      <c r="Y162" s="12">
        <f>0.004919*R162*P162/SQRT(1-P162^2)*N162^(1/3)*K162^(2/3)*Q162</f>
        <v>1.3385494590282608E-3</v>
      </c>
      <c r="Z162" s="12">
        <f>0.004919*R162*SQRT(1-P162^2)*1/3*N162^(-2/3)*K162^(2/3)*O162</f>
        <v>1.0439348230377186E-5</v>
      </c>
      <c r="AA162" s="12">
        <f>0.004919*R162*SQRT(1-P162^2)*N162^(1/3)*2/3*K162^(-1/3)*M162</f>
        <v>1.6513771248882234E-2</v>
      </c>
      <c r="AB162" s="12">
        <v>7.397260273972603</v>
      </c>
      <c r="AC162" s="12">
        <v>11.43</v>
      </c>
      <c r="AD162" s="12" t="s">
        <v>115</v>
      </c>
    </row>
    <row r="163" spans="1:30" s="29" customFormat="1">
      <c r="A163" s="12" t="s">
        <v>324</v>
      </c>
      <c r="B163" s="12" t="s">
        <v>323</v>
      </c>
      <c r="C163" s="12">
        <v>-0.04</v>
      </c>
      <c r="D163" s="12"/>
      <c r="E163" s="12">
        <v>-0.04</v>
      </c>
      <c r="F163" s="12">
        <v>0.04</v>
      </c>
      <c r="G163" s="12">
        <v>0.04</v>
      </c>
      <c r="H163" s="12">
        <v>0.77</v>
      </c>
      <c r="I163" s="12"/>
      <c r="J163" s="12"/>
      <c r="K163" s="12">
        <v>0.77</v>
      </c>
      <c r="L163" s="12">
        <v>0.06</v>
      </c>
      <c r="M163" s="12">
        <v>0.06</v>
      </c>
      <c r="N163" s="12">
        <v>55.805999999999997</v>
      </c>
      <c r="O163" s="12">
        <v>4.9000000000000002E-2</v>
      </c>
      <c r="P163" s="12">
        <v>0</v>
      </c>
      <c r="Q163" s="12">
        <v>0</v>
      </c>
      <c r="R163" s="12">
        <v>11.56</v>
      </c>
      <c r="S163" s="12">
        <v>0.75</v>
      </c>
      <c r="T163" s="12">
        <f>(N163/365)^(2/3)*K163^(1/3)</f>
        <v>0.26207298898462761</v>
      </c>
      <c r="U163" s="12">
        <f>SQRT((2/3*(N163/365)^(-1/3)*K163^(1/3)*(O163/365))^2+(1/3*(N163/365)^(2/3)*K163^(-2/3)*M163)^2)</f>
        <v>6.8088190287784768E-3</v>
      </c>
      <c r="V163" s="12">
        <f>0.004919*R163*SQRT(1-P163^2)*N163^(1/3)*K163^(2/3)</f>
        <v>0.1825529148044103</v>
      </c>
      <c r="W163" s="12">
        <f>SQRT(X163^2+Y163^2+Z163^2+AA163^2)</f>
        <v>1.5172724364521216E-2</v>
      </c>
      <c r="X163" s="12">
        <f>0.004919*SQRT(1-P163^2)*N163^(1/3)*K163^(2/3)*S163</f>
        <v>1.1843830977794786E-2</v>
      </c>
      <c r="Y163" s="12">
        <f>0.004919*R163*P163/SQRT(1-P163^2)*N163^(1/3)*K163^(2/3)*Q163</f>
        <v>0</v>
      </c>
      <c r="Z163" s="12">
        <f>0.004919*R163*SQRT(1-P163^2)*1/3*N163^(-2/3)*K163^(2/3)*O163</f>
        <v>5.3429695883454003E-5</v>
      </c>
      <c r="AA163" s="12">
        <f>0.004919*R163*SQRT(1-P163^2)*N163^(1/3)*2/3*K163^(-1/3)*M163</f>
        <v>9.4832683015278075E-3</v>
      </c>
      <c r="AB163" s="12">
        <v>6.22</v>
      </c>
      <c r="AC163" s="12">
        <v>4.5999999999999996</v>
      </c>
      <c r="AD163" s="12" t="s">
        <v>100</v>
      </c>
    </row>
    <row r="164" spans="1:30" s="29" customFormat="1">
      <c r="A164" s="12" t="s">
        <v>326</v>
      </c>
      <c r="B164" s="12" t="s">
        <v>325</v>
      </c>
      <c r="C164" s="12">
        <v>0.06</v>
      </c>
      <c r="D164" s="12"/>
      <c r="E164" s="12">
        <v>0.06</v>
      </c>
      <c r="F164" s="12">
        <v>0.06</v>
      </c>
      <c r="G164" s="12">
        <v>0.06</v>
      </c>
      <c r="H164" s="12">
        <v>1.57</v>
      </c>
      <c r="I164" s="12"/>
      <c r="J164" s="12"/>
      <c r="K164" s="12">
        <v>1.57</v>
      </c>
      <c r="L164" s="12">
        <v>0.21</v>
      </c>
      <c r="M164" s="12">
        <v>0.21</v>
      </c>
      <c r="N164" s="12">
        <v>1043</v>
      </c>
      <c r="O164" s="12">
        <v>9</v>
      </c>
      <c r="P164" s="12">
        <v>0.11</v>
      </c>
      <c r="Q164" s="12">
        <v>0.06</v>
      </c>
      <c r="R164" s="12">
        <v>31.5</v>
      </c>
      <c r="S164" s="12">
        <v>2.2000000000000002</v>
      </c>
      <c r="T164" s="12">
        <f>(N164/365)^(2/3)*K164^(1/3)</f>
        <v>2.3404220446442121</v>
      </c>
      <c r="U164" s="12">
        <f>SQRT((2/3*(N164/365)^(-1/3)*K164^(1/3)*(O164/365))^2+(1/3*(N164/365)^(2/3)*K164^(-2/3)*M164)^2)</f>
        <v>0.10521500222023748</v>
      </c>
      <c r="V164" s="12">
        <f>0.004919*R164*SQRT(1-P164^2)*N164^(1/3)*K164^(2/3)</f>
        <v>2.1097860032920646</v>
      </c>
      <c r="W164" s="12">
        <f>SQRT(X164^2+Y164^2+Z164^2+AA164^2)</f>
        <v>0.23946164840077488</v>
      </c>
      <c r="X164" s="12">
        <f>0.004919*SQRT(1-P164^2)*N164^(1/3)*K164^(2/3)*S164</f>
        <v>0.14735013356325535</v>
      </c>
      <c r="Y164" s="12">
        <f>0.004919*R164*P164/SQRT(1-P164^2)*N164^(1/3)*K164^(2/3)*Q164</f>
        <v>1.4095138801222418E-2</v>
      </c>
      <c r="Z164" s="12">
        <f>0.004919*R164*SQRT(1-P164^2)*1/3*N164^(-2/3)*K164^(2/3)*O164</f>
        <v>6.0684161168515771E-3</v>
      </c>
      <c r="AA164" s="12">
        <f>0.004919*R164*SQRT(1-P164^2)*N164^(1/3)*2/3*K164^(-1/3)*M164</f>
        <v>0.18813378373305031</v>
      </c>
      <c r="AB164" s="12">
        <v>9.2739726027397253</v>
      </c>
      <c r="AC164" s="12">
        <v>5.98</v>
      </c>
      <c r="AD164" s="12" t="s">
        <v>327</v>
      </c>
    </row>
    <row r="165" spans="1:30" s="29" customFormat="1">
      <c r="A165" s="12" t="s">
        <v>329</v>
      </c>
      <c r="B165" s="12" t="s">
        <v>328</v>
      </c>
      <c r="C165" s="12">
        <v>-0.35</v>
      </c>
      <c r="D165" s="12"/>
      <c r="E165" s="12">
        <v>-0.35</v>
      </c>
      <c r="F165" s="12">
        <v>0.11</v>
      </c>
      <c r="G165" s="12">
        <v>0.11</v>
      </c>
      <c r="H165" s="12">
        <v>1.64</v>
      </c>
      <c r="I165" s="12"/>
      <c r="J165" s="12"/>
      <c r="K165" s="12">
        <v>1.64</v>
      </c>
      <c r="L165" s="12">
        <v>0.4</v>
      </c>
      <c r="M165" s="12">
        <v>0.4</v>
      </c>
      <c r="N165" s="12">
        <v>199.505</v>
      </c>
      <c r="O165" s="12">
        <v>8.5000000000000006E-2</v>
      </c>
      <c r="P165" s="12">
        <v>0.09</v>
      </c>
      <c r="Q165" s="12">
        <v>9.0000000000000011E-3</v>
      </c>
      <c r="R165" s="12">
        <v>166.8</v>
      </c>
      <c r="S165" s="12">
        <v>1.3</v>
      </c>
      <c r="T165" s="12">
        <f>(N165/365)^(2/3)*K165^(1/3)</f>
        <v>0.78835512637082394</v>
      </c>
      <c r="U165" s="12">
        <f>SQRT((2/3*(N165/365)^(-1/3)*K165^(1/3)*(O165/365))^2+(1/3*(N165/365)^(2/3)*K165^(-2/3)*M165)^2)</f>
        <v>6.4094303863179963E-2</v>
      </c>
      <c r="V165" s="12">
        <f>0.004919*R165*SQRT(1-P165^2)*N165^(1/3)*K165^(2/3)</f>
        <v>6.6402939887487777</v>
      </c>
      <c r="W165" s="12">
        <f>SQRT(X165^2+Y165^2+Z165^2+AA165^2)</f>
        <v>1.0809762012703292</v>
      </c>
      <c r="X165" s="12">
        <f>0.004919*SQRT(1-P165^2)*N165^(1/3)*K165^(2/3)*S165</f>
        <v>5.1752890799600777E-2</v>
      </c>
      <c r="Y165" s="12">
        <f>0.004919*R165*P165/SQRT(1-P165^2)*N165^(1/3)*K165^(2/3)*Q165</f>
        <v>5.4225608739656324E-3</v>
      </c>
      <c r="Z165" s="12">
        <f>0.004919*R165*SQRT(1-P165^2)*1/3*N165^(-2/3)*K165^(2/3)*O165</f>
        <v>9.4304234487631257E-4</v>
      </c>
      <c r="AA165" s="12">
        <f>0.004919*R165*SQRT(1-P165^2)*N165^(1/3)*2/3*K165^(-1/3)*M165</f>
        <v>1.0797225997965494</v>
      </c>
      <c r="AB165" s="12">
        <v>6.1205479452054794</v>
      </c>
      <c r="AC165" s="12">
        <v>26.6</v>
      </c>
      <c r="AD165" s="12" t="s">
        <v>25</v>
      </c>
    </row>
    <row r="166" spans="1:30" s="29" customFormat="1">
      <c r="A166" s="12" t="s">
        <v>331</v>
      </c>
      <c r="B166" s="12" t="s">
        <v>330</v>
      </c>
      <c r="C166" s="12">
        <v>-7.0000000000000007E-2</v>
      </c>
      <c r="D166" s="12">
        <v>-0.06</v>
      </c>
      <c r="E166" s="12">
        <v>-7.0000000000000007E-2</v>
      </c>
      <c r="F166" s="12">
        <v>0.01</v>
      </c>
      <c r="G166" s="12">
        <v>0.01</v>
      </c>
      <c r="H166" s="12">
        <v>1</v>
      </c>
      <c r="I166" s="12">
        <v>1.04</v>
      </c>
      <c r="J166" s="12">
        <v>1.03</v>
      </c>
      <c r="K166" s="12">
        <v>1</v>
      </c>
      <c r="L166" s="12">
        <v>0.08</v>
      </c>
      <c r="M166" s="12">
        <v>0.08</v>
      </c>
      <c r="N166" s="12">
        <v>1600</v>
      </c>
      <c r="O166" s="12">
        <v>18</v>
      </c>
      <c r="P166" s="12">
        <v>0.47</v>
      </c>
      <c r="Q166" s="12">
        <v>2.8000000000000001E-2</v>
      </c>
      <c r="R166" s="12">
        <v>138.80000000000001</v>
      </c>
      <c r="S166" s="12">
        <v>2</v>
      </c>
      <c r="T166" s="12">
        <f>(N166/365)^(2/3)*K166^(1/3)</f>
        <v>2.6784574124333207</v>
      </c>
      <c r="U166" s="12">
        <f>SQRT((2/3*(N166/365)^(-1/3)*K166^(1/3)*(O166/365))^2+(1/3*(N166/365)^(2/3)*K166^(-2/3)*M166)^2)</f>
        <v>7.4196708296782099E-2</v>
      </c>
      <c r="V166" s="12">
        <f>0.004919*R166*SQRT(1-P166^2)*N166^(1/3)*K166^(2/3)</f>
        <v>7.0486003168094387</v>
      </c>
      <c r="W166" s="12">
        <f>SQRT(X166^2+Y166^2+Z166^2+AA166^2)</f>
        <v>0.40805540589978256</v>
      </c>
      <c r="X166" s="12">
        <f>0.004919*SQRT(1-P166^2)*N166^(1/3)*K166^(2/3)*S166</f>
        <v>0.10156484606353658</v>
      </c>
      <c r="Y166" s="12">
        <f>0.004919*R166*P166/SQRT(1-P166^2)*N166^(1/3)*K166^(2/3)*Q166</f>
        <v>0.1190599155040588</v>
      </c>
      <c r="Z166" s="12">
        <f>0.004919*R166*SQRT(1-P166^2)*1/3*N166^(-2/3)*K166^(2/3)*O166</f>
        <v>2.6432251188035397E-2</v>
      </c>
      <c r="AA166" s="12">
        <f>0.004919*R166*SQRT(1-P166^2)*N166^(1/3)*2/3*K166^(-1/3)*M166</f>
        <v>0.37592535022983675</v>
      </c>
      <c r="AB166" s="12">
        <v>10.08767123287671</v>
      </c>
      <c r="AC166" s="12">
        <v>12.2</v>
      </c>
      <c r="AD166" s="12" t="s">
        <v>1525</v>
      </c>
    </row>
    <row r="167" spans="1:30" s="29" customFormat="1">
      <c r="A167" s="12" t="s">
        <v>333</v>
      </c>
      <c r="B167" s="12" t="s">
        <v>332</v>
      </c>
      <c r="C167" s="12">
        <v>0.06</v>
      </c>
      <c r="D167" s="12">
        <v>0.1</v>
      </c>
      <c r="E167" s="12">
        <v>0.06</v>
      </c>
      <c r="F167" s="12">
        <v>0.02</v>
      </c>
      <c r="G167" s="12">
        <v>0.02</v>
      </c>
      <c r="H167" s="12">
        <v>1.36</v>
      </c>
      <c r="I167" s="12">
        <v>1.35</v>
      </c>
      <c r="J167" s="12">
        <v>1.42</v>
      </c>
      <c r="K167" s="12">
        <v>1.36</v>
      </c>
      <c r="L167" s="12">
        <v>0.1</v>
      </c>
      <c r="M167" s="12">
        <v>0.1</v>
      </c>
      <c r="N167" s="12">
        <v>2890</v>
      </c>
      <c r="O167" s="12">
        <v>390</v>
      </c>
      <c r="P167" s="12">
        <v>0.40200000000000002</v>
      </c>
      <c r="Q167" s="12">
        <v>5.4000000000000013E-2</v>
      </c>
      <c r="R167" s="12">
        <v>142.1</v>
      </c>
      <c r="S167" s="12">
        <v>6.9</v>
      </c>
      <c r="T167" s="12">
        <f>(N167/365)^(2/3)*K167^(1/3)</f>
        <v>4.4013200982907081</v>
      </c>
      <c r="U167" s="12">
        <f>SQRT((2/3*(N167/365)^(-1/3)*K167^(1/3)*(O167/365))^2+(1/3*(N167/365)^(2/3)*K167^(-2/3)*M167)^2)</f>
        <v>0.41039810201840804</v>
      </c>
      <c r="V167" s="12">
        <f>0.004919*R167*SQRT(1-P167^2)*N167^(1/3)*K167^(2/3)</f>
        <v>11.190617521539528</v>
      </c>
      <c r="W167" s="12">
        <f>SQRT(X167^2+Y167^2+Z167^2+AA167^2)</f>
        <v>0.96619774423706295</v>
      </c>
      <c r="X167" s="12">
        <f>0.004919*SQRT(1-P167^2)*N167^(1/3)*K167^(2/3)*S167</f>
        <v>0.54338677620424158</v>
      </c>
      <c r="Y167" s="12">
        <f>0.004919*R167*P167/SQRT(1-P167^2)*N167^(1/3)*K167^(2/3)*Q167</f>
        <v>0.28975081603154135</v>
      </c>
      <c r="Z167" s="12">
        <f>0.004919*R167*SQRT(1-P167^2)*1/3*N167^(-2/3)*K167^(2/3)*O167</f>
        <v>0.50338417916959832</v>
      </c>
      <c r="AA167" s="12">
        <f>0.004919*R167*SQRT(1-P167^2)*N167^(1/3)*2/3*K167^(-1/3)*M167</f>
        <v>0.54855968242840825</v>
      </c>
      <c r="AB167" s="12">
        <v>4.065753424657534</v>
      </c>
      <c r="AC167" s="12">
        <v>8.4</v>
      </c>
      <c r="AD167" s="12" t="s">
        <v>25</v>
      </c>
    </row>
    <row r="168" spans="1:30" s="29" customFormat="1">
      <c r="A168" s="12" t="s">
        <v>335</v>
      </c>
      <c r="B168" s="12" t="s">
        <v>334</v>
      </c>
      <c r="C168" s="12">
        <v>0</v>
      </c>
      <c r="D168" s="12">
        <v>-0.1</v>
      </c>
      <c r="E168" s="12">
        <v>0</v>
      </c>
      <c r="F168" s="12">
        <v>0.01</v>
      </c>
      <c r="G168" s="12">
        <v>0.01</v>
      </c>
      <c r="H168" s="12">
        <v>1.07</v>
      </c>
      <c r="I168" s="12">
        <v>1.1299999999999999</v>
      </c>
      <c r="J168" s="12">
        <v>1.1599999999999999</v>
      </c>
      <c r="K168" s="12">
        <v>1.07</v>
      </c>
      <c r="L168" s="12">
        <v>0.09</v>
      </c>
      <c r="M168" s="12">
        <v>0.09</v>
      </c>
      <c r="N168" s="12">
        <v>1003</v>
      </c>
      <c r="O168" s="12">
        <v>56</v>
      </c>
      <c r="P168" s="12">
        <v>0.1</v>
      </c>
      <c r="Q168" s="12">
        <v>0.01</v>
      </c>
      <c r="R168" s="12">
        <v>17.899999999999999</v>
      </c>
      <c r="S168" s="12">
        <v>4.5999999999999996</v>
      </c>
      <c r="T168" s="12">
        <f>(N168/365)^(2/3)*K168^(1/3)</f>
        <v>2.0066269385882247</v>
      </c>
      <c r="U168" s="12">
        <f>SQRT((2/3*(N168/365)^(-1/3)*K168^(1/3)*(O168/365))^2+(1/3*(N168/365)^(2/3)*K168^(-2/3)*M168)^2)</f>
        <v>9.3508545101828308E-2</v>
      </c>
      <c r="V168" s="12">
        <f>0.004919*R168*SQRT(1-P168^2)*N168^(1/3)*K168^(2/3)</f>
        <v>0.91742438684047167</v>
      </c>
      <c r="W168" s="12">
        <f>SQRT(X168^2+Y168^2+Z168^2+AA168^2)</f>
        <v>0.24191517127745268</v>
      </c>
      <c r="X168" s="12">
        <f>0.004919*SQRT(1-P168^2)*N168^(1/3)*K168^(2/3)*S168</f>
        <v>0.23576269159028876</v>
      </c>
      <c r="Y168" s="12">
        <f>0.004919*R168*P168/SQRT(1-P168^2)*N168^(1/3)*K168^(2/3)*Q168</f>
        <v>9.2669129983886022E-4</v>
      </c>
      <c r="Z168" s="12">
        <f>0.004919*R168*SQRT(1-P168^2)*1/3*N168^(-2/3)*K168^(2/3)*O168</f>
        <v>1.7074033121657176E-2</v>
      </c>
      <c r="AA168" s="12">
        <f>0.004919*R168*SQRT(1-P168^2)*N168^(1/3)*2/3*K168^(-1/3)*M168</f>
        <v>5.1444358140587197E-2</v>
      </c>
      <c r="AB168" s="12">
        <v>12.328767123287671</v>
      </c>
      <c r="AC168" s="12">
        <v>9.4</v>
      </c>
      <c r="AD168" s="12" t="s">
        <v>292</v>
      </c>
    </row>
    <row r="169" spans="1:30" s="29" customFormat="1">
      <c r="A169" s="12" t="s">
        <v>337</v>
      </c>
      <c r="B169" s="12" t="s">
        <v>336</v>
      </c>
      <c r="C169" s="12">
        <v>0.03</v>
      </c>
      <c r="D169" s="12"/>
      <c r="E169" s="12">
        <v>0.03</v>
      </c>
      <c r="F169" s="12">
        <v>0.02</v>
      </c>
      <c r="G169" s="12">
        <v>0.02</v>
      </c>
      <c r="H169" s="12">
        <v>0.89</v>
      </c>
      <c r="I169" s="12"/>
      <c r="J169" s="12"/>
      <c r="K169" s="12">
        <v>0.89</v>
      </c>
      <c r="L169" s="12">
        <v>0.06</v>
      </c>
      <c r="M169" s="12">
        <v>0.06</v>
      </c>
      <c r="N169" s="12">
        <v>3630</v>
      </c>
      <c r="O169" s="12">
        <v>14.2</v>
      </c>
      <c r="P169" s="12">
        <v>0.57200000000000006</v>
      </c>
      <c r="Q169" s="12">
        <v>1.0999999999999999E-2</v>
      </c>
      <c r="R169" s="12">
        <v>158.19999999999999</v>
      </c>
      <c r="S169" s="12">
        <v>2.6</v>
      </c>
      <c r="T169" s="12">
        <f>(N169/365)^(2/3)*K169^(1/3)</f>
        <v>4.4484205934842826</v>
      </c>
      <c r="U169" s="12">
        <f>SQRT((2/3*(N169/365)^(-1/3)*K169^(1/3)*(O169/365))^2+(1/3*(N169/365)^(2/3)*K169^(-2/3)*M169)^2)</f>
        <v>0.10063541398255708</v>
      </c>
      <c r="V169" s="12">
        <f>0.004919*R169*SQRT(1-P169^2)*N169^(1/3)*K169^(2/3)</f>
        <v>9.0766795528139923</v>
      </c>
      <c r="W169" s="12">
        <f>SQRT(X169^2+Y169^2+Z169^2+AA169^2)</f>
        <v>0.44273433876592877</v>
      </c>
      <c r="X169" s="12">
        <f>0.004919*SQRT(1-P169^2)*N169^(1/3)*K169^(2/3)*S169</f>
        <v>0.14917425308038171</v>
      </c>
      <c r="Y169" s="12">
        <f>0.004919*R169*P169/SQRT(1-P169^2)*N169^(1/3)*K169^(2/3)*Q169</f>
        <v>8.4882743196216595E-2</v>
      </c>
      <c r="Z169" s="12">
        <f>0.004919*R169*SQRT(1-P169^2)*1/3*N169^(-2/3)*K169^(2/3)*O169</f>
        <v>1.1835523383834593E-2</v>
      </c>
      <c r="AA169" s="12">
        <f>0.004919*R169*SQRT(1-P169^2)*N169^(1/3)*2/3*K169^(-1/3)*M169</f>
        <v>0.40794065405905577</v>
      </c>
      <c r="AB169" s="12">
        <v>13.15068493150685</v>
      </c>
      <c r="AC169" s="12">
        <v>7.21</v>
      </c>
      <c r="AD169" s="12" t="s">
        <v>115</v>
      </c>
    </row>
    <row r="170" spans="1:30" s="29" customFormat="1">
      <c r="A170" s="12" t="s">
        <v>339</v>
      </c>
      <c r="B170" s="12" t="s">
        <v>338</v>
      </c>
      <c r="C170" s="12">
        <v>0.13</v>
      </c>
      <c r="D170" s="12">
        <v>0.2</v>
      </c>
      <c r="E170" s="12">
        <v>0.13</v>
      </c>
      <c r="F170" s="12">
        <v>0.02</v>
      </c>
      <c r="G170" s="12">
        <v>0.02</v>
      </c>
      <c r="H170" s="12">
        <v>1.17</v>
      </c>
      <c r="I170" s="12">
        <v>1.1299999999999999</v>
      </c>
      <c r="J170" s="12">
        <v>1.1100000000000001</v>
      </c>
      <c r="K170" s="12">
        <v>1.17</v>
      </c>
      <c r="L170" s="12">
        <v>0.11</v>
      </c>
      <c r="M170" s="12">
        <v>0.11</v>
      </c>
      <c r="N170" s="12">
        <v>1076.4000000000001</v>
      </c>
      <c r="O170" s="12">
        <v>2.4</v>
      </c>
      <c r="P170" s="12">
        <v>0.1</v>
      </c>
      <c r="Q170" s="12">
        <v>0.01</v>
      </c>
      <c r="R170" s="12">
        <v>115.4</v>
      </c>
      <c r="S170" s="12">
        <v>1.1000000000000001</v>
      </c>
      <c r="T170" s="12">
        <f>(N170/365)^(2/3)*K170^(1/3)</f>
        <v>2.1669513959540332</v>
      </c>
      <c r="U170" s="12">
        <f>SQRT((2/3*(N170/365)^(-1/3)*K170^(1/3)*(O170/365))^2+(1/3*(N170/365)^(2/3)*K170^(-2/3)*M170)^2)</f>
        <v>6.7986502979239333E-2</v>
      </c>
      <c r="V170" s="12">
        <f>0.004919*R170*SQRT(1-P170^2)*N170^(1/3)*K170^(2/3)</f>
        <v>6.427104572938652</v>
      </c>
      <c r="W170" s="12">
        <f>SQRT(X170^2+Y170^2+Z170^2+AA170^2)</f>
        <v>0.4075500154866083</v>
      </c>
      <c r="X170" s="12">
        <f>0.004919*SQRT(1-P170^2)*N170^(1/3)*K170^(2/3)*S170</f>
        <v>6.1263561787110211E-2</v>
      </c>
      <c r="Y170" s="12">
        <f>0.004919*R170*P170/SQRT(1-P170^2)*N170^(1/3)*K170^(2/3)*Q170</f>
        <v>6.4920248211501556E-3</v>
      </c>
      <c r="Z170" s="12">
        <f>0.004919*R170*SQRT(1-P170^2)*1/3*N170^(-2/3)*K170^(2/3)*O170</f>
        <v>4.7767406710803829E-3</v>
      </c>
      <c r="AA170" s="12">
        <f>0.004919*R170*SQRT(1-P170^2)*N170^(1/3)*2/3*K170^(-1/3)*M170</f>
        <v>0.40283846326111217</v>
      </c>
      <c r="AB170" s="12">
        <v>11.115068493150689</v>
      </c>
      <c r="AC170" s="12">
        <v>8.1</v>
      </c>
      <c r="AD170" s="12" t="s">
        <v>1525</v>
      </c>
    </row>
    <row r="171" spans="1:30" s="29" customFormat="1">
      <c r="A171" s="7" t="s">
        <v>341</v>
      </c>
      <c r="B171" s="7" t="s">
        <v>340</v>
      </c>
      <c r="C171" s="7">
        <v>0.31</v>
      </c>
      <c r="D171" s="7"/>
      <c r="E171" s="7">
        <v>0.31</v>
      </c>
      <c r="F171" s="7">
        <v>0.02</v>
      </c>
      <c r="G171" s="7">
        <v>0.02</v>
      </c>
      <c r="H171" s="7">
        <v>1.0900000000000001</v>
      </c>
      <c r="I171" s="7"/>
      <c r="J171" s="7"/>
      <c r="K171" s="7">
        <v>1.0900000000000001</v>
      </c>
      <c r="L171" s="7">
        <v>0.09</v>
      </c>
      <c r="M171" s="7">
        <v>0.09</v>
      </c>
      <c r="N171" s="7">
        <v>48.055999999999997</v>
      </c>
      <c r="O171" s="7">
        <v>5.7000000000000002E-2</v>
      </c>
      <c r="P171" s="7">
        <v>0.05</v>
      </c>
      <c r="Q171" s="7">
        <v>0.17</v>
      </c>
      <c r="R171" s="7">
        <v>10.9</v>
      </c>
      <c r="S171" s="7">
        <v>2</v>
      </c>
      <c r="T171" s="7">
        <f>(N171/365)^(2/3)*K171^(1/3)</f>
        <v>0.26634548283367865</v>
      </c>
      <c r="U171" s="7">
        <f>SQRT((2/3*(N171/365)^(-1/3)*K171^(1/3)*(O171/365))^2+(1/3*(N171/365)^(2/3)*K171^(-2/3)*M171)^2)</f>
        <v>7.333634463025953E-3</v>
      </c>
      <c r="V171" s="7">
        <f>0.004919*R171*SQRT(1-P171^2)*N171^(1/3)*K171^(2/3)</f>
        <v>0.20620220780203172</v>
      </c>
      <c r="W171" s="7">
        <f>SQRT(X171^2+Y171^2+Z171^2+AA171^2)</f>
        <v>3.9540324041053218E-2</v>
      </c>
      <c r="X171" s="7">
        <f>0.004919*SQRT(1-P171^2)*N171^(1/3)*K171^(2/3)*S171</f>
        <v>3.7835267486611319E-2</v>
      </c>
      <c r="Y171" s="7">
        <f>0.004919*R171*P171/SQRT(1-P171^2)*N171^(1/3)*K171^(2/3)*Q171</f>
        <v>1.7571115451802204E-3</v>
      </c>
      <c r="Z171" s="7">
        <f>0.004919*R171*SQRT(1-P171^2)*1/3*N171^(-2/3)*K171^(2/3)*O171</f>
        <v>8.1526592896591542E-5</v>
      </c>
      <c r="AA171" s="7">
        <f>0.004919*R171*SQRT(1-P171^2)*N171^(1/3)*2/3*K171^(-1/3)*M171</f>
        <v>1.1350580245983396E-2</v>
      </c>
      <c r="AB171" s="7"/>
      <c r="AC171" s="7">
        <v>4.4000000000000004</v>
      </c>
      <c r="AD171" s="7" t="s">
        <v>292</v>
      </c>
    </row>
    <row r="172" spans="1:30" s="29" customFormat="1">
      <c r="A172" s="7" t="s">
        <v>343</v>
      </c>
      <c r="B172" s="7" t="s">
        <v>342</v>
      </c>
      <c r="C172" s="7">
        <v>0.18</v>
      </c>
      <c r="D172" s="7">
        <v>0.03</v>
      </c>
      <c r="E172" s="7">
        <v>0.18</v>
      </c>
      <c r="F172" s="7">
        <v>0.02</v>
      </c>
      <c r="G172" s="7">
        <v>0.02</v>
      </c>
      <c r="H172" s="7">
        <v>1.19</v>
      </c>
      <c r="I172" s="7">
        <v>1.18</v>
      </c>
      <c r="J172" s="7">
        <v>1.18</v>
      </c>
      <c r="K172" s="7">
        <v>1.19</v>
      </c>
      <c r="L172" s="7">
        <v>0.11</v>
      </c>
      <c r="M172" s="7">
        <v>0.11</v>
      </c>
      <c r="N172" s="7">
        <v>10.8985</v>
      </c>
      <c r="O172" s="7">
        <v>4.4999999999999997E-3</v>
      </c>
      <c r="P172" s="7">
        <v>0.53</v>
      </c>
      <c r="Q172" s="7">
        <v>0.12</v>
      </c>
      <c r="R172" s="7">
        <v>25.1</v>
      </c>
      <c r="S172" s="7">
        <v>6.1</v>
      </c>
      <c r="T172" s="7">
        <f>(N172/365)^(2/3)*K172^(1/3)</f>
        <v>0.10199171546210434</v>
      </c>
      <c r="U172" s="7">
        <f>SQRT((2/3*(N172/365)^(-1/3)*K172^(1/3)*(O172/365))^2+(1/3*(N172/365)^(2/3)*K172^(-2/3)*M172)^2)</f>
        <v>3.1427272808189468E-3</v>
      </c>
      <c r="V172" s="7">
        <f>0.004919*R172*SQRT(1-P172^2)*N172^(1/3)*K172^(2/3)</f>
        <v>0.26067461384056617</v>
      </c>
      <c r="W172" s="7">
        <f>SQRT(X172^2+Y172^2+Z172^2+AA172^2)</f>
        <v>6.930341991031351E-2</v>
      </c>
      <c r="X172" s="7">
        <f>0.004919*SQRT(1-P172^2)*N172^(1/3)*K172^(2/3)*S172</f>
        <v>6.3351200973205318E-2</v>
      </c>
      <c r="Y172" s="7">
        <f>0.004919*R172*P172/SQRT(1-P172^2)*N172^(1/3)*K172^(2/3)*Q172</f>
        <v>2.3055076401418455E-2</v>
      </c>
      <c r="Z172" s="7">
        <f>0.004919*R172*SQRT(1-P172^2)*1/3*N172^(-2/3)*K172^(2/3)*O172</f>
        <v>3.5877590563916992E-5</v>
      </c>
      <c r="AA172" s="7">
        <f>0.004919*R172*SQRT(1-P172^2)*N172^(1/3)*2/3*K172^(-1/3)*M172</f>
        <v>1.6063981805300998E-2</v>
      </c>
      <c r="AB172" s="7"/>
      <c r="AC172" s="7">
        <v>12</v>
      </c>
      <c r="AD172" s="7" t="s">
        <v>292</v>
      </c>
    </row>
    <row r="173" spans="1:30" s="29" customFormat="1">
      <c r="A173" s="12" t="s">
        <v>345</v>
      </c>
      <c r="B173" s="12" t="s">
        <v>344</v>
      </c>
      <c r="C173" s="12">
        <v>0.04</v>
      </c>
      <c r="D173" s="12">
        <v>0.17</v>
      </c>
      <c r="E173" s="12">
        <v>0.04</v>
      </c>
      <c r="F173" s="12">
        <v>0.06</v>
      </c>
      <c r="G173" s="12">
        <v>0.06</v>
      </c>
      <c r="H173" s="12">
        <v>0.82</v>
      </c>
      <c r="I173" s="12">
        <v>0.86</v>
      </c>
      <c r="J173" s="12">
        <v>0.85</v>
      </c>
      <c r="K173" s="12">
        <v>0.82</v>
      </c>
      <c r="L173" s="12">
        <v>0.06</v>
      </c>
      <c r="M173" s="12">
        <v>0.06</v>
      </c>
      <c r="N173" s="12">
        <v>1129</v>
      </c>
      <c r="O173" s="12">
        <v>7</v>
      </c>
      <c r="P173" s="12">
        <v>0.85</v>
      </c>
      <c r="Q173" s="12">
        <v>0.09</v>
      </c>
      <c r="R173" s="12">
        <v>144</v>
      </c>
      <c r="S173" s="12">
        <v>188.5</v>
      </c>
      <c r="T173" s="12">
        <f>(N173/365)^(2/3)*K173^(1/3)</f>
        <v>1.9870341711974266</v>
      </c>
      <c r="U173" s="12">
        <f>SQRT((2/3*(N173/365)^(-1/3)*K173^(1/3)*(O173/365))^2+(1/3*(N173/365)^(2/3)*K173^(-2/3)*M173)^2)</f>
        <v>4.9155282426619498E-2</v>
      </c>
      <c r="V173" s="12">
        <f>0.004919*R173*SQRT(1-P173^2)*N173^(1/3)*K173^(2/3)</f>
        <v>3.4039096489363998</v>
      </c>
      <c r="W173" s="12">
        <f>SQRT(X173^2+Y173^2+Z173^2+AA173^2)</f>
        <v>4.5565810806138316</v>
      </c>
      <c r="X173" s="12">
        <f>0.004919*SQRT(1-P173^2)*N173^(1/3)*K173^(2/3)*S173</f>
        <v>4.4558122835035512</v>
      </c>
      <c r="Y173" s="12">
        <f>0.004919*R173*P173/SQRT(1-P173^2)*N173^(1/3)*K173^(2/3)*Q173</f>
        <v>0.93837509240949357</v>
      </c>
      <c r="Z173" s="12">
        <f>0.004919*R173*SQRT(1-P173^2)*1/3*N173^(-2/3)*K173^(2/3)*O173</f>
        <v>7.0349476063049331E-3</v>
      </c>
      <c r="AA173" s="12">
        <f>0.004919*R173*SQRT(1-P173^2)*N173^(1/3)*2/3*K173^(-1/3)*M173</f>
        <v>0.16604437311884873</v>
      </c>
      <c r="AB173" s="12">
        <v>10.328767123287671</v>
      </c>
      <c r="AC173" s="12">
        <v>1.5</v>
      </c>
      <c r="AD173" s="12" t="s">
        <v>320</v>
      </c>
    </row>
    <row r="174" spans="1:30" s="30" customFormat="1">
      <c r="A174" s="30" t="s">
        <v>347</v>
      </c>
      <c r="B174" s="30" t="s">
        <v>346</v>
      </c>
      <c r="D174" s="30">
        <v>-0.12</v>
      </c>
      <c r="E174" s="30">
        <v>-0.12722651689927081</v>
      </c>
      <c r="G174" s="30">
        <v>4.1492940386763918E-2</v>
      </c>
      <c r="I174" s="30">
        <v>1.01</v>
      </c>
      <c r="J174" s="30">
        <v>1</v>
      </c>
      <c r="K174" s="30">
        <v>0.98315672299366486</v>
      </c>
      <c r="M174" s="30">
        <v>3.6275189713696337E-2</v>
      </c>
      <c r="N174" s="30">
        <v>11534</v>
      </c>
      <c r="O174" s="30">
        <v>876</v>
      </c>
      <c r="P174" s="30">
        <v>0.56799999999999995</v>
      </c>
      <c r="Q174" s="30">
        <v>2.0999999999999999E-3</v>
      </c>
      <c r="R174" s="30">
        <v>874</v>
      </c>
      <c r="S174" s="30">
        <v>44.5</v>
      </c>
      <c r="T174" s="30">
        <f>(N174/365)^(2/3)*K174^(1/3)</f>
        <v>9.9387623515639749</v>
      </c>
      <c r="U174" s="30">
        <f>SQRT((2/3*(N174/365)^(-1/3)*K174^(1/3)*(O174/365))^2+(1/3*(N174/365)^(2/3)*K174^(-2/3)*M174)^2)</f>
        <v>0.51786142725995743</v>
      </c>
      <c r="V174" s="30">
        <f>0.004919*R174*SQRT(1-P174^2)*N174^(1/3)*K174^(2/3)</f>
        <v>79.045710786674221</v>
      </c>
      <c r="W174" s="30">
        <f>SQRT(X174^2+Y174^2+Z174^2+AA174^2)</f>
        <v>4.8992050022755738</v>
      </c>
      <c r="X174" s="30">
        <f>0.004919*SQRT(1-P174^2)*N174^(1/3)*K174^(2/3)*S174</f>
        <v>4.0246385926853581</v>
      </c>
      <c r="Y174" s="30">
        <f>0.004919*R174*P174/SQRT(1-P174^2)*N174^(1/3)*K174^(2/3)*Q174</f>
        <v>0.13919259587931224</v>
      </c>
      <c r="Z174" s="30">
        <f>0.004919*R174*SQRT(1-P174^2)*1/3*N174^(-2/3)*K174^(2/3)*O174</f>
        <v>2.0011572351056759</v>
      </c>
      <c r="AA174" s="30">
        <f>0.004919*R174*SQRT(1-P174^2)*N174^(1/3)*2/3*K174^(-1/3)*M174</f>
        <v>1.9443479612009302</v>
      </c>
      <c r="AD174" s="30" t="s">
        <v>1552</v>
      </c>
    </row>
    <row r="175" spans="1:30" s="29" customFormat="1">
      <c r="A175" s="12" t="s">
        <v>349</v>
      </c>
      <c r="B175" s="12" t="s">
        <v>348</v>
      </c>
      <c r="C175" s="12">
        <v>0.02</v>
      </c>
      <c r="D175" s="12"/>
      <c r="E175" s="12">
        <v>0.02</v>
      </c>
      <c r="F175" s="12">
        <v>0.03</v>
      </c>
      <c r="G175" s="12">
        <v>0.03</v>
      </c>
      <c r="H175" s="12">
        <v>1.8</v>
      </c>
      <c r="I175" s="12"/>
      <c r="J175" s="12"/>
      <c r="K175" s="12">
        <v>1.8</v>
      </c>
      <c r="L175" s="12">
        <v>0.22</v>
      </c>
      <c r="M175" s="12">
        <v>0.22</v>
      </c>
      <c r="N175" s="12">
        <v>443.4</v>
      </c>
      <c r="O175" s="12">
        <v>4.2</v>
      </c>
      <c r="P175" s="12">
        <v>0.1</v>
      </c>
      <c r="Q175" s="12">
        <v>0.05</v>
      </c>
      <c r="R175" s="12">
        <v>45.2</v>
      </c>
      <c r="S175" s="12">
        <v>1.7</v>
      </c>
      <c r="T175" s="12">
        <f>(N175/365)^(2/3)*K175^(1/3)</f>
        <v>1.3849243502192199</v>
      </c>
      <c r="U175" s="12">
        <f>SQRT((2/3*(N175/365)^(-1/3)*K175^(1/3)*(O175/365))^2+(1/3*(N175/365)^(2/3)*K175^(-2/3)*M175)^2)</f>
        <v>5.7096605892980733E-2</v>
      </c>
      <c r="V175" s="12">
        <f>0.004919*R175*SQRT(1-P175^2)*N175^(1/3)*K175^(2/3)</f>
        <v>2.4962021581383218</v>
      </c>
      <c r="W175" s="12">
        <f>SQRT(X175^2+Y175^2+Z175^2+AA175^2)</f>
        <v>0.22450930777815928</v>
      </c>
      <c r="X175" s="12">
        <f>0.004919*SQRT(1-P175^2)*N175^(1/3)*K175^(2/3)*S175</f>
        <v>9.3883709487503228E-2</v>
      </c>
      <c r="Y175" s="12">
        <f>0.004919*R175*P175/SQRT(1-P175^2)*N175^(1/3)*K175^(2/3)*Q175</f>
        <v>1.2607081606759199E-2</v>
      </c>
      <c r="Z175" s="12">
        <f>0.004919*R175*SQRT(1-P175^2)*1/3*N175^(-2/3)*K175^(2/3)*O175</f>
        <v>7.8815584605179349E-3</v>
      </c>
      <c r="AA175" s="12">
        <f>0.004919*R175*SQRT(1-P175^2)*N175^(1/3)*2/3*K175^(-1/3)*M175</f>
        <v>0.20339424992238175</v>
      </c>
      <c r="AB175" s="12">
        <v>4.0767123287671234</v>
      </c>
      <c r="AC175" s="12">
        <v>5.0999999999999996</v>
      </c>
      <c r="AD175" s="12" t="s">
        <v>25</v>
      </c>
    </row>
    <row r="176" spans="1:30" s="29" customFormat="1">
      <c r="A176" s="12" t="s">
        <v>351</v>
      </c>
      <c r="B176" s="12" t="s">
        <v>350</v>
      </c>
      <c r="C176" s="12">
        <v>0.22</v>
      </c>
      <c r="D176" s="12">
        <v>0.2</v>
      </c>
      <c r="E176" s="12">
        <v>0.22</v>
      </c>
      <c r="F176" s="12">
        <v>0.04</v>
      </c>
      <c r="G176" s="12">
        <v>0.04</v>
      </c>
      <c r="H176" s="12">
        <v>1.01</v>
      </c>
      <c r="I176" s="12">
        <v>0.96</v>
      </c>
      <c r="J176" s="12">
        <v>0.94</v>
      </c>
      <c r="K176" s="12">
        <v>1.01</v>
      </c>
      <c r="L176" s="12">
        <v>0.09</v>
      </c>
      <c r="M176" s="12">
        <v>0.09</v>
      </c>
      <c r="N176" s="12">
        <v>395.4</v>
      </c>
      <c r="O176" s="12">
        <v>2.5</v>
      </c>
      <c r="P176" s="12">
        <v>7.0000000000000007E-2</v>
      </c>
      <c r="Q176" s="12">
        <v>0.04</v>
      </c>
      <c r="R176" s="12">
        <v>37.270000000000003</v>
      </c>
      <c r="S176" s="12">
        <v>1.0723499999999999</v>
      </c>
      <c r="T176" s="12">
        <f>(N176/365)^(2/3)*K176^(1/3)</f>
        <v>1.058285855494735</v>
      </c>
      <c r="U176" s="12">
        <f>SQRT((2/3*(N176/365)^(-1/3)*K176^(1/3)*(O176/365))^2+(1/3*(N176/365)^(2/3)*K176^(-2/3)*M176)^2)</f>
        <v>3.1749172820117522E-2</v>
      </c>
      <c r="V176" s="12">
        <f>0.004919*R176*SQRT(1-P176^2)*N176^(1/3)*K176^(2/3)</f>
        <v>1.3512303227697178</v>
      </c>
      <c r="W176" s="12">
        <f>SQRT(X176^2+Y176^2+Z176^2+AA176^2)</f>
        <v>8.9317041114920795E-2</v>
      </c>
      <c r="X176" s="12">
        <f>0.004919*SQRT(1-P176^2)*N176^(1/3)*K176^(2/3)*S176</f>
        <v>3.8878235487580001E-2</v>
      </c>
      <c r="Y176" s="12">
        <f>0.004919*R176*P176/SQRT(1-P176^2)*N176^(1/3)*K176^(2/3)*Q176</f>
        <v>3.8020750716060798E-3</v>
      </c>
      <c r="Z176" s="12">
        <f>0.004919*R176*SQRT(1-P176^2)*1/3*N176^(-2/3)*K176^(2/3)*O176</f>
        <v>2.8478130221921212E-3</v>
      </c>
      <c r="AA176" s="12">
        <f>0.004919*R176*SQRT(1-P176^2)*N176^(1/3)*2/3*K176^(-1/3)*M176</f>
        <v>8.027110828334956E-2</v>
      </c>
      <c r="AB176" s="12">
        <v>7.8082191780821919</v>
      </c>
      <c r="AC176" s="12">
        <v>4.02867</v>
      </c>
      <c r="AD176" s="12" t="s">
        <v>1525</v>
      </c>
    </row>
    <row r="177" spans="1:30" s="29" customFormat="1">
      <c r="A177" s="12" t="s">
        <v>351</v>
      </c>
      <c r="B177" s="12" t="s">
        <v>352</v>
      </c>
      <c r="C177" s="12">
        <v>0.22</v>
      </c>
      <c r="D177" s="12">
        <v>0.2</v>
      </c>
      <c r="E177" s="12">
        <v>0.22</v>
      </c>
      <c r="F177" s="12">
        <v>0.04</v>
      </c>
      <c r="G177" s="12">
        <v>0.04</v>
      </c>
      <c r="H177" s="12">
        <v>1.01</v>
      </c>
      <c r="I177" s="12">
        <v>0.96</v>
      </c>
      <c r="J177" s="12">
        <v>0.94</v>
      </c>
      <c r="K177" s="12">
        <v>1.01</v>
      </c>
      <c r="L177" s="12">
        <v>0.09</v>
      </c>
      <c r="M177" s="12">
        <v>0.09</v>
      </c>
      <c r="N177" s="12">
        <v>1605.8</v>
      </c>
      <c r="O177" s="12">
        <v>88</v>
      </c>
      <c r="P177" s="12">
        <v>0.25</v>
      </c>
      <c r="Q177" s="12">
        <v>7.0000000000000007E-2</v>
      </c>
      <c r="R177" s="12">
        <v>18.897099999999998</v>
      </c>
      <c r="S177" s="12">
        <v>0.72261500000000001</v>
      </c>
      <c r="T177" s="12">
        <f>(N177/365)^(2/3)*K177^(1/3)</f>
        <v>2.6938465336792472</v>
      </c>
      <c r="U177" s="12">
        <f>SQRT((2/3*(N177/365)^(-1/3)*K177^(1/3)*(O177/365))^2+(1/3*(N177/365)^(2/3)*K177^(-2/3)*M177)^2)</f>
        <v>0.12684031290999986</v>
      </c>
      <c r="V177" s="12">
        <f>0.004919*R177*SQRT(1-P177^2)*N177^(1/3)*K177^(2/3)</f>
        <v>1.0609681721628714</v>
      </c>
      <c r="W177" s="12">
        <f>SQRT(X177^2+Y177^2+Z177^2+AA177^2)</f>
        <v>7.9914602003293755E-2</v>
      </c>
      <c r="X177" s="12">
        <f>0.004919*SQRT(1-P177^2)*N177^(1/3)*K177^(2/3)*S177</f>
        <v>4.0570855619511639E-2</v>
      </c>
      <c r="Y177" s="12">
        <f>0.004919*R177*P177/SQRT(1-P177^2)*N177^(1/3)*K177^(2/3)*Q177</f>
        <v>1.9804739213706939E-2</v>
      </c>
      <c r="Z177" s="12">
        <f>0.004919*R177*SQRT(1-P177^2)*1/3*N177^(-2/3)*K177^(2/3)*O177</f>
        <v>1.9380827656066062E-2</v>
      </c>
      <c r="AA177" s="12">
        <f>0.004919*R177*SQRT(1-P177^2)*N177^(1/3)*2/3*K177^(-1/3)*M177</f>
        <v>6.3027812207695322E-2</v>
      </c>
      <c r="AB177" s="12">
        <v>7.8082191780821919</v>
      </c>
      <c r="AC177" s="12">
        <v>4.02867</v>
      </c>
      <c r="AD177" s="12" t="s">
        <v>1525</v>
      </c>
    </row>
    <row r="178" spans="1:30" s="29" customFormat="1">
      <c r="A178" s="12" t="s">
        <v>354</v>
      </c>
      <c r="B178" s="12" t="s">
        <v>353</v>
      </c>
      <c r="C178" s="12">
        <v>0.1</v>
      </c>
      <c r="D178" s="12"/>
      <c r="E178" s="12">
        <v>0.1</v>
      </c>
      <c r="F178" s="12">
        <v>0.05</v>
      </c>
      <c r="G178" s="12">
        <v>0.05</v>
      </c>
      <c r="H178" s="12">
        <v>1.03</v>
      </c>
      <c r="I178" s="12"/>
      <c r="J178" s="12"/>
      <c r="K178" s="12">
        <v>1.03</v>
      </c>
      <c r="L178" s="12">
        <v>0.1</v>
      </c>
      <c r="M178" s="12">
        <v>0.1</v>
      </c>
      <c r="N178" s="12">
        <v>68.27</v>
      </c>
      <c r="O178" s="12">
        <v>0.13</v>
      </c>
      <c r="P178" s="12">
        <v>0.12</v>
      </c>
      <c r="Q178" s="12">
        <v>0.04</v>
      </c>
      <c r="R178" s="12">
        <v>38.200000000000003</v>
      </c>
      <c r="S178" s="12">
        <v>1.6</v>
      </c>
      <c r="T178" s="12">
        <f>(N178/365)^(2/3)*K178^(1/3)</f>
        <v>0.33029634444624123</v>
      </c>
      <c r="U178" s="12">
        <f>SQRT((2/3*(N178/365)^(-1/3)*K178^(1/3)*(O178/365))^2+(1/3*(N178/365)^(2/3)*K178^(-2/3)*M178)^2)</f>
        <v>1.0697422801980017E-2</v>
      </c>
      <c r="V178" s="12">
        <f>0.004919*R178*SQRT(1-P178^2)*N178^(1/3)*K178^(2/3)</f>
        <v>0.77760429429424038</v>
      </c>
      <c r="W178" s="12">
        <f>SQRT(X178^2+Y178^2+Z178^2+AA178^2)</f>
        <v>6.0070996610944186E-2</v>
      </c>
      <c r="X178" s="12">
        <f>0.004919*SQRT(1-P178^2)*N178^(1/3)*K178^(2/3)*S178</f>
        <v>3.2569813373580746E-2</v>
      </c>
      <c r="Y178" s="12">
        <f>0.004919*R178*P178/SQRT(1-P178^2)*N178^(1/3)*K178^(2/3)*Q178</f>
        <v>3.7870339007836378E-3</v>
      </c>
      <c r="Z178" s="12">
        <f>0.004919*R178*SQRT(1-P178^2)*1/3*N178^(-2/3)*K178^(2/3)*O178</f>
        <v>4.9357237565671207E-4</v>
      </c>
      <c r="AA178" s="12">
        <f>0.004919*R178*SQRT(1-P178^2)*N178^(1/3)*2/3*K178^(-1/3)*M178</f>
        <v>5.0330375035225916E-2</v>
      </c>
      <c r="AB178" s="12">
        <v>3.0684931506849309</v>
      </c>
      <c r="AC178" s="12">
        <v>7.7</v>
      </c>
      <c r="AD178" s="12" t="s">
        <v>355</v>
      </c>
    </row>
    <row r="179" spans="1:30" s="29" customFormat="1">
      <c r="A179" s="29" t="s">
        <v>357</v>
      </c>
      <c r="B179" s="29" t="s">
        <v>356</v>
      </c>
      <c r="C179" s="29">
        <v>0.1</v>
      </c>
      <c r="D179" s="29">
        <v>0.08</v>
      </c>
      <c r="E179" s="29">
        <v>0.1</v>
      </c>
      <c r="F179" s="29">
        <v>0.01</v>
      </c>
      <c r="G179" s="29">
        <v>0.01</v>
      </c>
      <c r="H179" s="29">
        <v>1.06</v>
      </c>
      <c r="I179" s="29">
        <v>1.04</v>
      </c>
      <c r="J179" s="29">
        <v>1.01</v>
      </c>
      <c r="K179" s="29">
        <v>1.06</v>
      </c>
      <c r="L179" s="29">
        <v>0.09</v>
      </c>
      <c r="M179" s="29">
        <v>0.09</v>
      </c>
      <c r="N179" s="29">
        <v>7.8543000000000003</v>
      </c>
      <c r="O179" s="29">
        <v>8.9999999999999998E-4</v>
      </c>
      <c r="P179" s="29">
        <v>0.25</v>
      </c>
      <c r="Q179" s="29">
        <v>0.08</v>
      </c>
      <c r="R179" s="29">
        <v>5.6</v>
      </c>
      <c r="S179" s="29">
        <v>0.5</v>
      </c>
      <c r="T179" s="29">
        <f>(N179/365)^(2/3)*K179^(1/3)</f>
        <v>7.8882082776829926E-2</v>
      </c>
      <c r="U179" s="29">
        <f>SQRT((2/3*(N179/365)^(-1/3)*K179^(1/3)*(O179/365))^2+(1/3*(N179/365)^(2/3)*K179^(-2/3)*M179)^2)</f>
        <v>2.2325199091212944E-3</v>
      </c>
      <c r="V179" s="29">
        <f>0.004919*R179*SQRT(1-P179^2)*N179^(1/3)*K179^(2/3)</f>
        <v>5.5117590823809563E-2</v>
      </c>
      <c r="W179" s="29">
        <f>SQRT(X179^2+Y179^2+Z179^2+AA179^2)</f>
        <v>5.9442829471364573E-3</v>
      </c>
      <c r="X179" s="29">
        <f>0.004919*SQRT(1-P179^2)*N179^(1/3)*K179^(2/3)*S179</f>
        <v>4.9212134664115689E-3</v>
      </c>
      <c r="Y179" s="29">
        <f>0.004919*R179*P179/SQRT(1-P179^2)*N179^(1/3)*K179^(2/3)*Q179</f>
        <v>1.1758419375746038E-3</v>
      </c>
      <c r="Z179" s="29">
        <f>0.004919*R179*SQRT(1-P179^2)*1/3*N179^(-2/3)*K179^(2/3)*O179</f>
        <v>2.105251549742545E-6</v>
      </c>
      <c r="AA179" s="29">
        <f>0.004919*R179*SQRT(1-P179^2)*N179^(1/3)*2/3*K179^(-1/3)*M179</f>
        <v>3.1198636315363901E-3</v>
      </c>
      <c r="AB179" s="29">
        <v>7.5</v>
      </c>
      <c r="AC179" s="29">
        <v>6</v>
      </c>
      <c r="AD179" s="29" t="s">
        <v>109</v>
      </c>
    </row>
    <row r="180" spans="1:30" s="29" customFormat="1">
      <c r="A180" s="29" t="s">
        <v>357</v>
      </c>
      <c r="B180" s="29" t="s">
        <v>358</v>
      </c>
      <c r="C180" s="29">
        <v>0.1</v>
      </c>
      <c r="D180" s="29">
        <v>0.08</v>
      </c>
      <c r="E180" s="29">
        <v>0.1</v>
      </c>
      <c r="F180" s="29">
        <v>0.01</v>
      </c>
      <c r="G180" s="29">
        <v>0.01</v>
      </c>
      <c r="H180" s="29">
        <v>1.06</v>
      </c>
      <c r="I180" s="29">
        <v>1.04</v>
      </c>
      <c r="J180" s="29">
        <v>1.01</v>
      </c>
      <c r="K180" s="29">
        <v>1.06</v>
      </c>
      <c r="L180" s="29">
        <v>0.09</v>
      </c>
      <c r="M180" s="29">
        <v>0.09</v>
      </c>
      <c r="N180" s="29">
        <v>30.93</v>
      </c>
      <c r="O180" s="29">
        <v>0.02</v>
      </c>
      <c r="P180" s="29">
        <v>0.15</v>
      </c>
      <c r="Q180" s="29">
        <v>0.09</v>
      </c>
      <c r="R180" s="29">
        <v>4.9000000000000004</v>
      </c>
      <c r="S180" s="29">
        <v>0.4</v>
      </c>
      <c r="T180" s="29">
        <f>(N180/365)^(2/3)*K180^(1/3)</f>
        <v>0.19671009982828147</v>
      </c>
      <c r="U180" s="29">
        <f>SQRT((2/3*(N180/365)^(-1/3)*K180^(1/3)*(O180/365))^2+(1/3*(N180/365)^(2/3)*K180^(-2/3)*M180)^2)</f>
        <v>5.5679127401081279E-3</v>
      </c>
      <c r="V180" s="29">
        <f>0.004919*R180*SQRT(1-P180^2)*N180^(1/3)*K180^(2/3)</f>
        <v>7.7766968401206699E-2</v>
      </c>
      <c r="W180" s="29">
        <f>SQRT(X180^2+Y180^2+Z180^2+AA180^2)</f>
        <v>7.7994726462750578E-3</v>
      </c>
      <c r="X180" s="29">
        <f>0.004919*SQRT(1-P180^2)*N180^(1/3)*K180^(2/3)*S180</f>
        <v>6.3483239511189131E-3</v>
      </c>
      <c r="Y180" s="29">
        <f>0.004919*R180*P180/SQRT(1-P180^2)*N180^(1/3)*K180^(2/3)*Q180</f>
        <v>1.0740195124463328E-3</v>
      </c>
      <c r="Z180" s="29">
        <f>0.004919*R180*SQRT(1-P180^2)*1/3*N180^(-2/3)*K180^(2/3)*O180</f>
        <v>1.6761928742581462E-5</v>
      </c>
      <c r="AA180" s="29">
        <f>0.004919*R180*SQRT(1-P180^2)*N180^(1/3)*2/3*K180^(-1/3)*M180</f>
        <v>4.4019038717664173E-3</v>
      </c>
      <c r="AB180" s="29">
        <v>7.5</v>
      </c>
      <c r="AC180" s="29">
        <v>6</v>
      </c>
      <c r="AD180" s="29" t="s">
        <v>109</v>
      </c>
    </row>
    <row r="181" spans="1:30" s="29" customFormat="1">
      <c r="A181" s="12" t="s">
        <v>360</v>
      </c>
      <c r="B181" s="12" t="s">
        <v>359</v>
      </c>
      <c r="C181" s="12">
        <v>0.26</v>
      </c>
      <c r="D181" s="12">
        <v>0.17</v>
      </c>
      <c r="E181" s="12">
        <v>0.26</v>
      </c>
      <c r="F181" s="12">
        <v>0.02</v>
      </c>
      <c r="G181" s="12">
        <v>0.02</v>
      </c>
      <c r="H181" s="12">
        <v>1.1499999999999999</v>
      </c>
      <c r="I181" s="12">
        <v>1.06</v>
      </c>
      <c r="J181" s="12">
        <v>1.01</v>
      </c>
      <c r="K181" s="12">
        <v>1.1499999999999999</v>
      </c>
      <c r="L181" s="12">
        <v>0.1</v>
      </c>
      <c r="M181" s="12">
        <v>0.1</v>
      </c>
      <c r="N181" s="12">
        <v>5.2392099999999999</v>
      </c>
      <c r="O181" s="12">
        <v>9.35533E-4</v>
      </c>
      <c r="P181" s="12">
        <v>4.5100000000000001E-2</v>
      </c>
      <c r="Q181" s="12">
        <v>0.23799999999999999</v>
      </c>
      <c r="R181" s="12">
        <v>28.49</v>
      </c>
      <c r="S181" s="12">
        <v>1.1200000000000001</v>
      </c>
      <c r="T181" s="12">
        <f>(N181/365)^(2/3)*K181^(1/3)</f>
        <v>6.1879658469926976E-2</v>
      </c>
      <c r="U181" s="12">
        <f>SQRT((2/3*(N181/365)^(-1/3)*K181^(1/3)*(O181/365))^2+(1/3*(N181/365)^(2/3)*K181^(-2/3)*M181)^2)</f>
        <v>1.7936284155118274E-3</v>
      </c>
      <c r="V181" s="12">
        <f>0.004919*R181*SQRT(1-P181^2)*N181^(1/3)*K181^(2/3)</f>
        <v>0.26689942491872387</v>
      </c>
      <c r="W181" s="12">
        <f>SQRT(X181^2+Y181^2+Z181^2+AA181^2)</f>
        <v>1.8913667423921313E-2</v>
      </c>
      <c r="X181" s="12">
        <f>0.004919*SQRT(1-P181^2)*N181^(1/3)*K181^(2/3)*S181</f>
        <v>1.0492360684765558E-2</v>
      </c>
      <c r="Y181" s="12">
        <f>0.004919*R181*P181/SQRT(1-P181^2)*N181^(1/3)*K181^(2/3)*Q181</f>
        <v>2.8706840472515478E-3</v>
      </c>
      <c r="Z181" s="12">
        <f>0.004919*R181*SQRT(1-P181^2)*1/3*N181^(-2/3)*K181^(2/3)*O181</f>
        <v>1.5886187656312591E-5</v>
      </c>
      <c r="AA181" s="12">
        <f>0.004919*R181*SQRT(1-P181^2)*N181^(1/3)*2/3*K181^(-1/3)*M181</f>
        <v>1.547243043007095E-2</v>
      </c>
      <c r="AB181" s="12">
        <v>1.468493150684931</v>
      </c>
      <c r="AC181" s="12">
        <v>2.7376100000000001</v>
      </c>
      <c r="AD181" s="12" t="s">
        <v>1525</v>
      </c>
    </row>
    <row r="182" spans="1:30" s="29" customFormat="1">
      <c r="A182" s="12" t="s">
        <v>362</v>
      </c>
      <c r="B182" s="12" t="s">
        <v>361</v>
      </c>
      <c r="C182" s="12">
        <v>0.14000000000000001</v>
      </c>
      <c r="D182" s="12"/>
      <c r="E182" s="12">
        <v>0.14000000000000001</v>
      </c>
      <c r="F182" s="12">
        <v>0.05</v>
      </c>
      <c r="G182" s="12">
        <v>0.05</v>
      </c>
      <c r="H182" s="12">
        <v>2.27</v>
      </c>
      <c r="I182" s="12"/>
      <c r="J182" s="12"/>
      <c r="K182" s="12">
        <v>2.27</v>
      </c>
      <c r="L182" s="12">
        <v>0.65</v>
      </c>
      <c r="M182" s="12">
        <v>0.65</v>
      </c>
      <c r="N182" s="12">
        <v>882.6</v>
      </c>
      <c r="O182" s="12">
        <v>21.5</v>
      </c>
      <c r="P182" s="12">
        <v>0.26</v>
      </c>
      <c r="Q182" s="12">
        <v>0.1</v>
      </c>
      <c r="R182" s="28">
        <v>280</v>
      </c>
      <c r="S182" s="12">
        <v>0.11</v>
      </c>
      <c r="T182" s="12">
        <f>(N182/365)^(2/3)*K182^(1/3)</f>
        <v>2.3676781056468825</v>
      </c>
      <c r="U182" s="12">
        <f>SQRT((2/3*(N182/365)^(-1/3)*K182^(1/3)*(O182/365))^2+(1/3*(N182/365)^(2/3)*K182^(-2/3)*M182)^2)</f>
        <v>0.22923759032658719</v>
      </c>
      <c r="V182" s="12">
        <f>0.004919*R182*SQRT(1-P182^2)*N182^(1/3)*K182^(2/3)</f>
        <v>22.034736706903143</v>
      </c>
      <c r="W182" s="12">
        <f>SQRT(X182^2+Y182^2+Z182^2+AA182^2)</f>
        <v>4.2547500016712547</v>
      </c>
      <c r="X182" s="12">
        <f>0.004919*SQRT(1-P182^2)*N182^(1/3)*K182^(2/3)*S182</f>
        <v>8.6565037062833767E-3</v>
      </c>
      <c r="Y182" s="12">
        <f>0.004919*R182*P182/SQRT(1-P182^2)*N182^(1/3)*K182^(2/3)*Q182</f>
        <v>0.61443924751124168</v>
      </c>
      <c r="Z182" s="12">
        <f>0.004919*R182*SQRT(1-P182^2)*1/3*N182^(-2/3)*K182^(2/3)*O182</f>
        <v>0.17892093028114583</v>
      </c>
      <c r="AA182" s="12">
        <f>0.004919*R182*SQRT(1-P182^2)*N182^(1/3)*2/3*K182^(-1/3)*M182</f>
        <v>4.2063374036672663</v>
      </c>
      <c r="AB182" s="12">
        <v>4.6575342465753424</v>
      </c>
      <c r="AC182" s="12">
        <v>19.399999999999999</v>
      </c>
      <c r="AD182" s="12" t="s">
        <v>25</v>
      </c>
    </row>
    <row r="183" spans="1:30" s="29" customFormat="1">
      <c r="A183" s="12" t="s">
        <v>362</v>
      </c>
      <c r="B183" s="12" t="s">
        <v>363</v>
      </c>
      <c r="C183" s="12">
        <v>0.14000000000000001</v>
      </c>
      <c r="D183" s="12"/>
      <c r="E183" s="12">
        <v>0.14000000000000001</v>
      </c>
      <c r="F183" s="12">
        <v>0.05</v>
      </c>
      <c r="G183" s="12">
        <v>0.05</v>
      </c>
      <c r="H183" s="12">
        <v>2.27</v>
      </c>
      <c r="I183" s="12"/>
      <c r="J183" s="12"/>
      <c r="K183" s="12">
        <v>2.27</v>
      </c>
      <c r="L183" s="12">
        <v>0.65</v>
      </c>
      <c r="M183" s="12">
        <v>0.65</v>
      </c>
      <c r="N183" s="12">
        <v>130</v>
      </c>
      <c r="O183" s="12">
        <v>0.9</v>
      </c>
      <c r="P183" s="12">
        <v>0.44</v>
      </c>
      <c r="Q183" s="12">
        <v>0.2</v>
      </c>
      <c r="R183" s="28">
        <v>83.5</v>
      </c>
      <c r="S183" s="12">
        <v>0.11</v>
      </c>
      <c r="T183" s="12">
        <f>(N183/365)^(2/3)*K183^(1/3)</f>
        <v>0.66035217249266265</v>
      </c>
      <c r="U183" s="12">
        <f>SQRT((2/3*(N183/365)^(-1/3)*K183^(1/3)*(O183/365))^2+(1/3*(N183/365)^(2/3)*K183^(-2/3)*M183)^2)</f>
        <v>6.3102853532275002E-2</v>
      </c>
      <c r="V183" s="12">
        <f>0.004919*R183*SQRT(1-P183^2)*N183^(1/3)*K183^(2/3)</f>
        <v>3.2272819809088586</v>
      </c>
      <c r="W183" s="12">
        <f>SQRT(X183^2+Y183^2+Z183^2+AA183^2)</f>
        <v>0.70968615915234723</v>
      </c>
      <c r="X183" s="12">
        <f>0.004919*SQRT(1-P183^2)*N183^(1/3)*K183^(2/3)*S183</f>
        <v>4.25150919640688E-3</v>
      </c>
      <c r="Y183" s="12">
        <f>0.004919*R183*P183/SQRT(1-P183^2)*N183^(1/3)*K183^(2/3)*Q183</f>
        <v>0.35218354950394293</v>
      </c>
      <c r="Z183" s="12">
        <f>0.004919*R183*SQRT(1-P183^2)*1/3*N183^(-2/3)*K183^(2/3)*O183</f>
        <v>7.4475738020973719E-3</v>
      </c>
      <c r="AA183" s="12">
        <f>0.004919*R183*SQRT(1-P183^2)*N183^(1/3)*2/3*K183^(-1/3)*M183</f>
        <v>0.61607438695763816</v>
      </c>
      <c r="AB183" s="12">
        <v>4.6575342465753424</v>
      </c>
      <c r="AC183" s="12">
        <v>19.399999999999999</v>
      </c>
      <c r="AD183" s="12" t="s">
        <v>25</v>
      </c>
    </row>
    <row r="184" spans="1:30" s="30" customFormat="1">
      <c r="A184" s="30" t="s">
        <v>365</v>
      </c>
      <c r="B184" s="30" t="s">
        <v>364</v>
      </c>
      <c r="D184" s="30">
        <v>0.03</v>
      </c>
      <c r="E184" s="30">
        <v>1.9898764780965521E-2</v>
      </c>
      <c r="G184" s="30">
        <v>4.1492940386763918E-2</v>
      </c>
      <c r="I184" s="30">
        <v>0.81</v>
      </c>
      <c r="J184" s="30">
        <v>0.78</v>
      </c>
      <c r="K184" s="30">
        <v>0.79544121974399595</v>
      </c>
      <c r="M184" s="30">
        <v>3.6275189713696337E-2</v>
      </c>
      <c r="N184" s="30">
        <v>271.16500000000002</v>
      </c>
      <c r="O184" s="30">
        <v>0.47199999999999998</v>
      </c>
      <c r="P184" s="30">
        <v>0.78400000000000003</v>
      </c>
      <c r="Q184" s="30">
        <v>0.01</v>
      </c>
      <c r="T184" s="30">
        <f>(N184/365)^(2/3)*K184^(1/3)</f>
        <v>0.76002849760332791</v>
      </c>
      <c r="U184" s="30">
        <f>SQRT((2/3*(N184/365)^(-1/3)*K184^(1/3)*(O184/365))^2+(1/3*(N184/365)^(2/3)*K184^(-2/3)*M184)^2)</f>
        <v>1.158702514091158E-2</v>
      </c>
      <c r="V184" s="30">
        <v>16.760999999999999</v>
      </c>
      <c r="W184" s="30">
        <f>SQRT(X184^2+Y184^2+Z184^2+AA184^2)</f>
        <v>0</v>
      </c>
      <c r="X184" s="30">
        <f>0.004919*SQRT(1-P184^2)*N184^(1/3)*K184^(2/3)*S184</f>
        <v>0</v>
      </c>
      <c r="Y184" s="30">
        <f>0.004919*R184*P184/SQRT(1-P184^2)*N184^(1/3)*K184^(2/3)*Q184</f>
        <v>0</v>
      </c>
      <c r="Z184" s="30">
        <f>0.004919*R184*SQRT(1-P184^2)*1/3*N184^(-2/3)*K184^(2/3)*O184</f>
        <v>0</v>
      </c>
      <c r="AA184" s="30">
        <f>0.004919*R184*SQRT(1-P184^2)*N184^(1/3)*2/3*K184^(-1/3)*M184</f>
        <v>0</v>
      </c>
      <c r="AD184" s="30" t="s">
        <v>1556</v>
      </c>
    </row>
    <row r="185" spans="1:30" s="29" customFormat="1">
      <c r="A185" s="12" t="s">
        <v>367</v>
      </c>
      <c r="B185" s="12" t="s">
        <v>366</v>
      </c>
      <c r="C185" s="12">
        <v>-0.43</v>
      </c>
      <c r="D185" s="12">
        <v>-0.38</v>
      </c>
      <c r="E185" s="12">
        <v>-0.43</v>
      </c>
      <c r="F185" s="12">
        <v>0.02</v>
      </c>
      <c r="G185" s="12">
        <v>0.02</v>
      </c>
      <c r="H185" s="12">
        <v>0.81</v>
      </c>
      <c r="I185" s="12">
        <v>0.89</v>
      </c>
      <c r="J185" s="12">
        <v>0.85</v>
      </c>
      <c r="K185" s="12">
        <v>0.81</v>
      </c>
      <c r="L185" s="12">
        <v>0.05</v>
      </c>
      <c r="M185" s="12">
        <v>0.05</v>
      </c>
      <c r="N185" s="12">
        <v>1143</v>
      </c>
      <c r="O185" s="12">
        <v>14</v>
      </c>
      <c r="P185" s="12">
        <v>0.2</v>
      </c>
      <c r="Q185" s="12">
        <v>0.01</v>
      </c>
      <c r="R185" s="12">
        <v>159.30000000000001</v>
      </c>
      <c r="S185" s="12">
        <v>2.2999999999999998</v>
      </c>
      <c r="T185" s="12">
        <f>(N185/365)^(2/3)*K185^(1/3)</f>
        <v>1.995249681948557</v>
      </c>
      <c r="U185" s="12">
        <f>SQRT((2/3*(N185/365)^(-1/3)*K185^(1/3)*(O185/365))^2+(1/3*(N185/365)^(2/3)*K185^(-2/3)*M185)^2)</f>
        <v>4.4169211756159808E-2</v>
      </c>
      <c r="V185" s="12">
        <f>0.004919*R185*SQRT(1-P185^2)*N185^(1/3)*K185^(2/3)</f>
        <v>6.975365530969893</v>
      </c>
      <c r="W185" s="12">
        <f>SQRT(X185^2+Y185^2+Z185^2+AA185^2)</f>
        <v>0.30588223911901358</v>
      </c>
      <c r="X185" s="12">
        <f>0.004919*SQRT(1-P185^2)*N185^(1/3)*K185^(2/3)*S185</f>
        <v>0.10071149228644539</v>
      </c>
      <c r="Y185" s="12">
        <f>0.004919*R185*P185/SQRT(1-P185^2)*N185^(1/3)*K185^(2/3)*Q185</f>
        <v>1.4532011522853945E-2</v>
      </c>
      <c r="Z185" s="12">
        <f>0.004919*R185*SQRT(1-P185^2)*1/3*N185^(-2/3)*K185^(2/3)*O185</f>
        <v>2.8479182686957882E-2</v>
      </c>
      <c r="AA185" s="12">
        <f>0.004919*R185*SQRT(1-P185^2)*N185^(1/3)*2/3*K185^(-1/3)*M185</f>
        <v>0.28705207946378158</v>
      </c>
      <c r="AB185" s="12">
        <v>3.6328767123287671</v>
      </c>
      <c r="AC185" s="12">
        <v>4.7</v>
      </c>
      <c r="AD185" s="12" t="s">
        <v>292</v>
      </c>
    </row>
    <row r="186" spans="1:30" s="29" customFormat="1">
      <c r="A186" s="12" t="s">
        <v>369</v>
      </c>
      <c r="B186" s="12" t="s">
        <v>368</v>
      </c>
      <c r="C186" s="12">
        <v>7.0000000000000007E-2</v>
      </c>
      <c r="D186" s="12"/>
      <c r="E186" s="12">
        <v>7.0000000000000007E-2</v>
      </c>
      <c r="F186" s="12">
        <v>0.04</v>
      </c>
      <c r="G186" s="12">
        <v>0.04</v>
      </c>
      <c r="H186" s="12">
        <v>1.66</v>
      </c>
      <c r="I186" s="12"/>
      <c r="J186" s="12"/>
      <c r="K186" s="12">
        <v>1.66</v>
      </c>
      <c r="L186" s="12">
        <v>0.17</v>
      </c>
      <c r="M186" s="12">
        <v>0.17</v>
      </c>
      <c r="N186" s="12">
        <v>1056.4000000000001</v>
      </c>
      <c r="O186" s="12">
        <v>14.3</v>
      </c>
      <c r="P186" s="12">
        <v>0.26</v>
      </c>
      <c r="Q186" s="12">
        <v>0.1</v>
      </c>
      <c r="R186" s="12">
        <v>59</v>
      </c>
      <c r="S186" s="12">
        <v>3</v>
      </c>
      <c r="T186" s="12">
        <f>(N186/365)^(2/3)*K186^(1/3)</f>
        <v>2.4046934184192992</v>
      </c>
      <c r="U186" s="12">
        <f>SQRT((2/3*(N186/365)^(-1/3)*K186^(1/3)*(O186/365))^2+(1/3*(N186/365)^(2/3)*K186^(-2/3)*M186)^2)</f>
        <v>8.4907911329135818E-2</v>
      </c>
      <c r="V186" s="12">
        <f>0.004919*R186*SQRT(1-P186^2)*N186^(1/3)*K186^(2/3)</f>
        <v>4.0013955931097529</v>
      </c>
      <c r="W186" s="12">
        <f>SQRT(X186^2+Y186^2+Z186^2+AA186^2)</f>
        <v>0.35889225386674972</v>
      </c>
      <c r="X186" s="12">
        <f>0.004919*SQRT(1-P186^2)*N186^(1/3)*K186^(2/3)*S186</f>
        <v>0.20346079286998742</v>
      </c>
      <c r="Y186" s="12">
        <f>0.004919*R186*P186/SQRT(1-P186^2)*N186^(1/3)*K186^(2/3)*Q186</f>
        <v>0.11157902769289314</v>
      </c>
      <c r="Z186" s="12">
        <f>0.004919*R186*SQRT(1-P186^2)*1/3*N186^(-2/3)*K186^(2/3)*O186</f>
        <v>1.8055016086542166E-2</v>
      </c>
      <c r="AA186" s="12">
        <f>0.004919*R186*SQRT(1-P186^2)*N186^(1/3)*2/3*K186^(-1/3)*M186</f>
        <v>0.27318765093520408</v>
      </c>
      <c r="AB186" s="12">
        <v>10.41095890410959</v>
      </c>
      <c r="AC186" s="12">
        <v>14.7</v>
      </c>
      <c r="AD186" s="12" t="s">
        <v>370</v>
      </c>
    </row>
    <row r="187" spans="1:30" s="30" customFormat="1">
      <c r="A187" s="30" t="s">
        <v>372</v>
      </c>
      <c r="B187" s="30" t="s">
        <v>371</v>
      </c>
      <c r="D187" s="30">
        <v>-0.33</v>
      </c>
      <c r="E187" s="30">
        <v>-0.33320191125160159</v>
      </c>
      <c r="G187" s="30">
        <v>4.1492940386763918E-2</v>
      </c>
      <c r="I187" s="30">
        <v>0.82</v>
      </c>
      <c r="J187" s="30">
        <v>0.81</v>
      </c>
      <c r="K187" s="30">
        <v>0.80101069571972339</v>
      </c>
      <c r="M187" s="30">
        <v>3.6275189713696337E-2</v>
      </c>
      <c r="N187" s="30">
        <v>103.258</v>
      </c>
      <c r="O187" s="30">
        <v>0.03</v>
      </c>
      <c r="P187" s="30">
        <v>0.13900000000000001</v>
      </c>
      <c r="Q187" s="30">
        <v>0.01</v>
      </c>
      <c r="T187" s="30">
        <f>(N187/365)^(2/3)*K187^(1/3)</f>
        <v>0.40022111853058251</v>
      </c>
      <c r="U187" s="30">
        <f>SQRT((2/3*(N187/365)^(-1/3)*K187^(1/3)*(O187/365))^2+(1/3*(N187/365)^(2/3)*K187^(-2/3)*M187)^2)</f>
        <v>6.0420716381196261E-3</v>
      </c>
      <c r="V187" s="30">
        <v>33.521999999999998</v>
      </c>
      <c r="W187" s="30">
        <f>SQRT(X187^2+Y187^2+Z187^2+AA187^2)</f>
        <v>0</v>
      </c>
      <c r="X187" s="30">
        <f>0.004919*SQRT(1-P187^2)*N187^(1/3)*K187^(2/3)*S187</f>
        <v>0</v>
      </c>
      <c r="Y187" s="30">
        <f>0.004919*R187*P187/SQRT(1-P187^2)*N187^(1/3)*K187^(2/3)*Q187</f>
        <v>0</v>
      </c>
      <c r="Z187" s="30">
        <f>0.004919*R187*SQRT(1-P187^2)*1/3*N187^(-2/3)*K187^(2/3)*O187</f>
        <v>0</v>
      </c>
      <c r="AA187" s="30">
        <f>0.004919*R187*SQRT(1-P187^2)*N187^(1/3)*2/3*K187^(-1/3)*M187</f>
        <v>0</v>
      </c>
      <c r="AD187" s="30" t="s">
        <v>1556</v>
      </c>
    </row>
    <row r="188" spans="1:30" s="29" customFormat="1">
      <c r="A188" s="12" t="s">
        <v>374</v>
      </c>
      <c r="B188" s="12" t="s">
        <v>373</v>
      </c>
      <c r="C188" s="12">
        <v>0.25</v>
      </c>
      <c r="D188" s="12">
        <v>0.09</v>
      </c>
      <c r="E188" s="12">
        <v>0.25</v>
      </c>
      <c r="F188" s="12">
        <v>0.03</v>
      </c>
      <c r="G188" s="12">
        <v>0.03</v>
      </c>
      <c r="H188" s="12">
        <v>1.38</v>
      </c>
      <c r="I188" s="12">
        <v>1.39</v>
      </c>
      <c r="J188" s="12">
        <v>1.4</v>
      </c>
      <c r="K188" s="12">
        <v>1.38</v>
      </c>
      <c r="L188" s="12">
        <v>0.09</v>
      </c>
      <c r="M188" s="12">
        <v>0.09</v>
      </c>
      <c r="N188" s="12">
        <v>323.39999999999998</v>
      </c>
      <c r="O188" s="12">
        <v>0.8</v>
      </c>
      <c r="P188" s="12">
        <v>0.36</v>
      </c>
      <c r="Q188" s="12">
        <v>0.03</v>
      </c>
      <c r="R188" s="12">
        <v>76.099999999999994</v>
      </c>
      <c r="S188" s="12">
        <v>2.9</v>
      </c>
      <c r="T188" s="12">
        <f>(N188/365)^(2/3)*K188^(1/3)</f>
        <v>1.0270489183563607</v>
      </c>
      <c r="U188" s="12">
        <f>SQRT((2/3*(N188/365)^(-1/3)*K188^(1/3)*(O188/365))^2+(1/3*(N188/365)^(2/3)*K188^(-2/3)*M188)^2)</f>
        <v>2.2391302799414994E-2</v>
      </c>
      <c r="V188" s="12">
        <f>0.004919*R188*SQRT(1-P188^2)*N188^(1/3)*K188^(2/3)</f>
        <v>2.971348897899424</v>
      </c>
      <c r="W188" s="12">
        <f>SQRT(X188^2+Y188^2+Z188^2+AA188^2)</f>
        <v>0.17571705690499057</v>
      </c>
      <c r="X188" s="12">
        <f>0.004919*SQRT(1-P188^2)*N188^(1/3)*K188^(2/3)*S188</f>
        <v>0.11323142974912392</v>
      </c>
      <c r="Y188" s="12">
        <f>0.004919*R188*P188/SQRT(1-P188^2)*N188^(1/3)*K188^(2/3)*Q188</f>
        <v>3.6868759302979982E-2</v>
      </c>
      <c r="Z188" s="12">
        <f>0.004919*R188*SQRT(1-P188^2)*1/3*N188^(-2/3)*K188^(2/3)*O188</f>
        <v>2.4500918556169243E-3</v>
      </c>
      <c r="AA188" s="12">
        <f>0.004919*R188*SQRT(1-P188^2)*N188^(1/3)*2/3*K188^(-1/3)*M188</f>
        <v>0.12918908251736627</v>
      </c>
      <c r="AB188" s="12">
        <v>9.1999999999999993</v>
      </c>
      <c r="AC188" s="12">
        <v>24.5</v>
      </c>
      <c r="AD188" s="12" t="s">
        <v>1525</v>
      </c>
    </row>
    <row r="189" spans="1:30" s="29" customFormat="1">
      <c r="A189" s="12" t="s">
        <v>374</v>
      </c>
      <c r="B189" s="12" t="s">
        <v>376</v>
      </c>
      <c r="C189" s="12">
        <v>0.25</v>
      </c>
      <c r="D189" s="12">
        <v>0.09</v>
      </c>
      <c r="E189" s="12">
        <v>0.25</v>
      </c>
      <c r="F189" s="12">
        <v>0.03</v>
      </c>
      <c r="G189" s="12">
        <v>0.03</v>
      </c>
      <c r="H189" s="12">
        <v>1.38</v>
      </c>
      <c r="I189" s="12">
        <v>1.39</v>
      </c>
      <c r="J189" s="12">
        <v>1.4</v>
      </c>
      <c r="K189" s="12">
        <v>1.38</v>
      </c>
      <c r="L189" s="12">
        <v>0.09</v>
      </c>
      <c r="M189" s="12">
        <v>0.09</v>
      </c>
      <c r="N189" s="12">
        <v>3264.7</v>
      </c>
      <c r="O189" s="12">
        <v>134</v>
      </c>
      <c r="P189" s="12">
        <v>0.18</v>
      </c>
      <c r="Q189" s="12">
        <v>0.04</v>
      </c>
      <c r="R189" s="12">
        <v>76.7</v>
      </c>
      <c r="S189" s="12">
        <v>2.4</v>
      </c>
      <c r="T189" s="12">
        <f>(N189/365)^(2/3)*K189^(1/3)</f>
        <v>4.7972605356532734</v>
      </c>
      <c r="U189" s="12">
        <f>SQRT((2/3*(N189/365)^(-1/3)*K189^(1/3)*(O189/365))^2+(1/3*(N189/365)^(2/3)*K189^(-2/3)*M189)^2)</f>
        <v>0.16765352467002467</v>
      </c>
      <c r="V189" s="12">
        <f>0.004919*R189*SQRT(1-P189^2)*N189^(1/3)*K189^(2/3)</f>
        <v>6.8242343695014354</v>
      </c>
      <c r="W189" s="12">
        <f>SQRT(X189^2+Y189^2+Z189^2+AA189^2)</f>
        <v>0.38069373585873451</v>
      </c>
      <c r="X189" s="12">
        <f>0.004919*SQRT(1-P189^2)*N189^(1/3)*K189^(2/3)*S189</f>
        <v>0.21353536488661595</v>
      </c>
      <c r="Y189" s="12">
        <f>0.004919*R189*P189/SQRT(1-P189^2)*N189^(1/3)*K189^(2/3)*Q189</f>
        <v>5.0779751405963566E-2</v>
      </c>
      <c r="Z189" s="12">
        <f>0.004919*R189*SQRT(1-P189^2)*1/3*N189^(-2/3)*K189^(2/3)*O189</f>
        <v>9.3367170593846624E-2</v>
      </c>
      <c r="AA189" s="12">
        <f>0.004919*R189*SQRT(1-P189^2)*N189^(1/3)*2/3*K189^(-1/3)*M189</f>
        <v>0.29670584215223633</v>
      </c>
      <c r="AB189" s="12">
        <v>9.1999999999999993</v>
      </c>
      <c r="AC189" s="12">
        <v>24.5</v>
      </c>
      <c r="AD189" s="12" t="s">
        <v>1525</v>
      </c>
    </row>
    <row r="190" spans="1:30" s="29" customFormat="1">
      <c r="A190" s="12" t="s">
        <v>378</v>
      </c>
      <c r="B190" s="12" t="s">
        <v>377</v>
      </c>
      <c r="C190" s="12">
        <v>-0.24</v>
      </c>
      <c r="D190" s="12"/>
      <c r="E190" s="12">
        <v>-0.24</v>
      </c>
      <c r="F190" s="12">
        <v>0.06</v>
      </c>
      <c r="G190" s="12">
        <v>0.06</v>
      </c>
      <c r="H190" s="12">
        <v>0.89</v>
      </c>
      <c r="I190" s="12"/>
      <c r="J190" s="12"/>
      <c r="K190" s="12">
        <v>0.89</v>
      </c>
      <c r="L190" s="12">
        <v>0.27</v>
      </c>
      <c r="M190" s="12">
        <v>0.27</v>
      </c>
      <c r="N190" s="12">
        <v>663.2</v>
      </c>
      <c r="O190" s="12">
        <v>7.9</v>
      </c>
      <c r="P190" s="12">
        <v>0.14000000000000001</v>
      </c>
      <c r="Q190" s="12">
        <v>0.08</v>
      </c>
      <c r="R190" s="12">
        <v>12.2</v>
      </c>
      <c r="S190" s="12">
        <v>1.1000000000000001</v>
      </c>
      <c r="T190" s="12">
        <f>(N190/365)^(2/3)*K190^(1/3)</f>
        <v>1.4322904765783389</v>
      </c>
      <c r="U190" s="12">
        <f>SQRT((2/3*(N190/365)^(-1/3)*K190^(1/3)*(O190/365))^2+(1/3*(N190/365)^(2/3)*K190^(-2/3)*M190)^2)</f>
        <v>0.14528428921521053</v>
      </c>
      <c r="V190" s="12">
        <f>0.004919*R190*SQRT(1-P190^2)*N190^(1/3)*K190^(2/3)</f>
        <v>0.47945348692069417</v>
      </c>
      <c r="W190" s="12">
        <f>SQRT(X190^2+Y190^2+Z190^2+AA190^2)</f>
        <v>0.10632602181900011</v>
      </c>
      <c r="X190" s="12">
        <f>0.004919*SQRT(1-P190^2)*N190^(1/3)*K190^(2/3)*S190</f>
        <v>4.3229412755144567E-2</v>
      </c>
      <c r="Y190" s="12">
        <f>0.004919*R190*P190/SQRT(1-P190^2)*N190^(1/3)*K190^(2/3)*Q190</f>
        <v>5.4772328167194753E-3</v>
      </c>
      <c r="Z190" s="12">
        <f>0.004919*R190*SQRT(1-P190^2)*1/3*N190^(-2/3)*K190^(2/3)*O190</f>
        <v>1.9037407251073005E-3</v>
      </c>
      <c r="AA190" s="12">
        <f>0.004919*R190*SQRT(1-P190^2)*N190^(1/3)*2/3*K190^(-1/3)*M190</f>
        <v>9.696812095025277E-2</v>
      </c>
      <c r="AB190" s="12">
        <v>10.331506849315071</v>
      </c>
      <c r="AC190" s="12">
        <v>1.8</v>
      </c>
      <c r="AD190" s="12" t="s">
        <v>106</v>
      </c>
    </row>
    <row r="191" spans="1:30" s="29" customFormat="1">
      <c r="A191" s="12" t="s">
        <v>378</v>
      </c>
      <c r="B191" s="12" t="s">
        <v>379</v>
      </c>
      <c r="C191" s="12">
        <v>-0.24</v>
      </c>
      <c r="D191" s="12"/>
      <c r="E191" s="12">
        <v>-0.24</v>
      </c>
      <c r="F191" s="12">
        <v>0.06</v>
      </c>
      <c r="G191" s="12">
        <v>0.06</v>
      </c>
      <c r="H191" s="12">
        <v>0.89</v>
      </c>
      <c r="I191" s="12"/>
      <c r="J191" s="12"/>
      <c r="K191" s="12">
        <v>0.89</v>
      </c>
      <c r="L191" s="12">
        <v>0.27</v>
      </c>
      <c r="M191" s="12">
        <v>0.27</v>
      </c>
      <c r="N191" s="12">
        <v>1818</v>
      </c>
      <c r="O191" s="12">
        <v>25</v>
      </c>
      <c r="P191" s="12">
        <v>0.2</v>
      </c>
      <c r="Q191" s="12">
        <v>0.04</v>
      </c>
      <c r="R191" s="12">
        <v>22.6</v>
      </c>
      <c r="S191" s="12">
        <v>0.8</v>
      </c>
      <c r="T191" s="12">
        <f>(N191/365)^(2/3)*K191^(1/3)</f>
        <v>2.8054164884536839</v>
      </c>
      <c r="U191" s="12">
        <f>SQRT((2/3*(N191/365)^(-1/3)*K191^(1/3)*(O191/365))^2+(1/3*(N191/365)^(2/3)*K191^(-2/3)*M191)^2)</f>
        <v>0.28485721808633896</v>
      </c>
      <c r="V191" s="12">
        <f>0.004919*R191*SQRT(1-P191^2)*N191^(1/3)*K191^(2/3)</f>
        <v>1.2300200071869483</v>
      </c>
      <c r="W191" s="12">
        <f>SQRT(X191^2+Y191^2+Z191^2+AA191^2)</f>
        <v>0.25282048145803621</v>
      </c>
      <c r="X191" s="12">
        <f>0.004919*SQRT(1-P191^2)*N191^(1/3)*K191^(2/3)*S191</f>
        <v>4.3540531227856581E-2</v>
      </c>
      <c r="Y191" s="12">
        <f>0.004919*R191*P191/SQRT(1-P191^2)*N191^(1/3)*K191^(2/3)*Q191</f>
        <v>1.0250166726557904E-2</v>
      </c>
      <c r="Z191" s="12">
        <f>0.004919*R191*SQRT(1-P191^2)*1/3*N191^(-2/3)*K191^(2/3)*O191</f>
        <v>5.6381555151583653E-3</v>
      </c>
      <c r="AA191" s="12">
        <f>0.004919*R191*SQRT(1-P191^2)*N191^(1/3)*2/3*K191^(-1/3)*M191</f>
        <v>0.24876809134118053</v>
      </c>
      <c r="AB191" s="12">
        <v>10.331506849315071</v>
      </c>
      <c r="AC191" s="12">
        <v>1.8</v>
      </c>
      <c r="AD191" s="12" t="s">
        <v>106</v>
      </c>
    </row>
    <row r="192" spans="1:30" s="29" customFormat="1">
      <c r="A192" s="12" t="s">
        <v>381</v>
      </c>
      <c r="B192" s="12" t="s">
        <v>380</v>
      </c>
      <c r="C192" s="12">
        <v>0.13</v>
      </c>
      <c r="D192" s="12"/>
      <c r="E192" s="12">
        <v>0.13</v>
      </c>
      <c r="F192" s="12">
        <v>0.08</v>
      </c>
      <c r="G192" s="12">
        <v>0.08</v>
      </c>
      <c r="H192" s="12">
        <v>3.37</v>
      </c>
      <c r="I192" s="12"/>
      <c r="J192" s="12"/>
      <c r="K192" s="12">
        <v>3.37</v>
      </c>
      <c r="L192" s="12">
        <v>0.49</v>
      </c>
      <c r="M192" s="12">
        <v>0.49</v>
      </c>
      <c r="N192" s="12">
        <v>610.20000000000005</v>
      </c>
      <c r="O192" s="12">
        <v>3.8</v>
      </c>
      <c r="P192" s="12">
        <v>0.28000000000000003</v>
      </c>
      <c r="Q192" s="12">
        <v>0.12</v>
      </c>
      <c r="R192" s="12">
        <v>120</v>
      </c>
      <c r="S192" s="12">
        <v>9</v>
      </c>
      <c r="T192" s="12">
        <f>(N192/365)^(2/3)*K192^(1/3)</f>
        <v>2.111848986298797</v>
      </c>
      <c r="U192" s="12">
        <f>SQRT((2/3*(N192/365)^(-1/3)*K192^(1/3)*(O192/365))^2+(1/3*(N192/365)^(2/3)*K192^(-2/3)*M192)^2)</f>
        <v>0.10272952811279236</v>
      </c>
      <c r="V192" s="12">
        <f>0.004919*R192*SQRT(1-P192^2)*N192^(1/3)*K192^(2/3)</f>
        <v>10.803719584013324</v>
      </c>
      <c r="W192" s="12">
        <f>SQRT(X192^2+Y192^2+Z192^2+AA192^2)</f>
        <v>1.3816376367206877</v>
      </c>
      <c r="X192" s="12">
        <f>0.004919*SQRT(1-P192^2)*N192^(1/3)*K192^(2/3)*S192</f>
        <v>0.81027896880099948</v>
      </c>
      <c r="Y192" s="12">
        <f>0.004919*R192*P192/SQRT(1-P192^2)*N192^(1/3)*K192^(2/3)*Q192</f>
        <v>0.39388560983381915</v>
      </c>
      <c r="Z192" s="12">
        <f>0.004919*R192*SQRT(1-P192^2)*1/3*N192^(-2/3)*K192^(2/3)*O192</f>
        <v>2.2426600250874385E-2</v>
      </c>
      <c r="AA192" s="12">
        <f>0.004919*R192*SQRT(1-P192^2)*N192^(1/3)*2/3*K192^(-1/3)*M192</f>
        <v>1.0472448261457032</v>
      </c>
      <c r="AB192" s="12">
        <v>10.95890410958904</v>
      </c>
      <c r="AC192" s="12">
        <v>39.299999999999997</v>
      </c>
      <c r="AD192" s="12" t="s">
        <v>370</v>
      </c>
    </row>
    <row r="193" spans="1:30" s="29" customFormat="1">
      <c r="A193" s="12" t="s">
        <v>383</v>
      </c>
      <c r="B193" s="12" t="s">
        <v>382</v>
      </c>
      <c r="C193" s="12">
        <v>-0.09</v>
      </c>
      <c r="D193" s="12"/>
      <c r="E193" s="12">
        <v>-0.09</v>
      </c>
      <c r="F193" s="12">
        <v>0.01</v>
      </c>
      <c r="G193" s="12">
        <v>0.01</v>
      </c>
      <c r="H193" s="12">
        <v>0.74</v>
      </c>
      <c r="I193" s="12"/>
      <c r="J193" s="12"/>
      <c r="K193" s="12">
        <v>0.74</v>
      </c>
      <c r="L193" s="12">
        <v>0.04</v>
      </c>
      <c r="M193" s="12">
        <v>0.04</v>
      </c>
      <c r="N193" s="12">
        <v>937</v>
      </c>
      <c r="O193" s="12">
        <v>15.6</v>
      </c>
      <c r="P193" s="12">
        <v>0.23</v>
      </c>
      <c r="Q193" s="12">
        <v>0.03</v>
      </c>
      <c r="R193" s="12">
        <v>34.299999999999997</v>
      </c>
      <c r="S193" s="12">
        <v>1.6</v>
      </c>
      <c r="T193" s="12">
        <f>(N193/365)^(2/3)*K193^(1/3)</f>
        <v>1.695801665765172</v>
      </c>
      <c r="U193" s="12">
        <f>SQRT((2/3*(N193/365)^(-1/3)*K193^(1/3)*(O193/365))^2+(1/3*(N193/365)^(2/3)*K193^(-2/3)*M193)^2)</f>
        <v>3.5887041463467793E-2</v>
      </c>
      <c r="V193" s="12">
        <f>0.004919*R193*SQRT(1-P193^2)*N193^(1/3)*K193^(2/3)</f>
        <v>1.3145280902848309</v>
      </c>
      <c r="W193" s="12">
        <f>SQRT(X193^2+Y193^2+Z193^2+AA193^2)</f>
        <v>7.8415047822399206E-2</v>
      </c>
      <c r="X193" s="12">
        <f>0.004919*SQRT(1-P193^2)*N193^(1/3)*K193^(2/3)*S193</f>
        <v>6.1319094590546054E-2</v>
      </c>
      <c r="Y193" s="12">
        <f>0.004919*R193*P193/SQRT(1-P193^2)*N193^(1/3)*K193^(2/3)*Q193</f>
        <v>9.5768597011565149E-3</v>
      </c>
      <c r="Z193" s="12">
        <f>0.004919*R193*SQRT(1-P193^2)*1/3*N193^(-2/3)*K193^(2/3)*O193</f>
        <v>7.2951398820502887E-3</v>
      </c>
      <c r="AA193" s="12">
        <f>0.004919*R193*SQRT(1-P193^2)*N193^(1/3)*2/3*K193^(-1/3)*M193</f>
        <v>4.737038163188579E-2</v>
      </c>
      <c r="AB193" s="12">
        <v>4.2</v>
      </c>
      <c r="AC193" s="12">
        <v>10.199999999999999</v>
      </c>
      <c r="AD193" s="12" t="s">
        <v>100</v>
      </c>
    </row>
    <row r="194" spans="1:30" s="29" customFormat="1">
      <c r="A194" s="12" t="s">
        <v>385</v>
      </c>
      <c r="B194" s="12" t="s">
        <v>384</v>
      </c>
      <c r="C194" s="12">
        <v>0.19</v>
      </c>
      <c r="D194" s="12"/>
      <c r="E194" s="12">
        <v>0.19</v>
      </c>
      <c r="F194" s="12">
        <v>0.01</v>
      </c>
      <c r="G194" s="12">
        <v>0.01</v>
      </c>
      <c r="H194" s="12">
        <v>1.26</v>
      </c>
      <c r="I194" s="12"/>
      <c r="J194" s="12"/>
      <c r="K194" s="12">
        <v>1.26</v>
      </c>
      <c r="L194" s="12">
        <v>0.12</v>
      </c>
      <c r="M194" s="12">
        <v>0.12</v>
      </c>
      <c r="N194" s="12">
        <v>3827</v>
      </c>
      <c r="O194" s="12">
        <v>105</v>
      </c>
      <c r="P194" s="12">
        <v>0.25</v>
      </c>
      <c r="Q194" s="12">
        <v>0.08</v>
      </c>
      <c r="R194" s="12">
        <v>5.52</v>
      </c>
      <c r="S194" s="12">
        <v>0.4</v>
      </c>
      <c r="T194" s="12">
        <f>(N194/365)^(2/3)*K194^(1/3)</f>
        <v>5.1740892235679112</v>
      </c>
      <c r="U194" s="12">
        <f>SQRT((2/3*(N194/365)^(-1/3)*K194^(1/3)*(O194/365))^2+(1/3*(N194/365)^(2/3)*K194^(-2/3)*M194)^2)</f>
        <v>0.18957050148708274</v>
      </c>
      <c r="V194" s="12">
        <f>0.004919*R194*SQRT(1-P194^2)*N194^(1/3)*K194^(2/3)</f>
        <v>0.47973498330670628</v>
      </c>
      <c r="W194" s="12">
        <f>SQRT(X194^2+Y194^2+Z194^2+AA194^2)</f>
        <v>4.7542177166502726E-2</v>
      </c>
      <c r="X194" s="12">
        <f>0.004919*SQRT(1-P194^2)*N194^(1/3)*K194^(2/3)*S194</f>
        <v>3.4763404587442488E-2</v>
      </c>
      <c r="Y194" s="12">
        <f>0.004919*R194*P194/SQRT(1-P194^2)*N194^(1/3)*K194^(2/3)*Q194</f>
        <v>1.0234346310543067E-2</v>
      </c>
      <c r="Z194" s="12">
        <f>0.004919*R194*SQRT(1-P194^2)*1/3*N194^(-2/3)*K194^(2/3)*O194</f>
        <v>4.3874377882766515E-3</v>
      </c>
      <c r="AA194" s="12">
        <f>0.004919*R194*SQRT(1-P194^2)*N194^(1/3)*2/3*K194^(-1/3)*M194</f>
        <v>3.0459364019473412E-2</v>
      </c>
      <c r="AB194" s="12">
        <v>15.44109589041096</v>
      </c>
      <c r="AC194" s="12">
        <v>3.9</v>
      </c>
      <c r="AD194" s="12" t="s">
        <v>292</v>
      </c>
    </row>
    <row r="195" spans="1:30" s="29" customFormat="1">
      <c r="A195" s="12" t="s">
        <v>387</v>
      </c>
      <c r="B195" s="12" t="s">
        <v>386</v>
      </c>
      <c r="C195" s="12">
        <v>-0.28000000000000003</v>
      </c>
      <c r="D195" s="12">
        <v>-0.33</v>
      </c>
      <c r="E195" s="12">
        <v>-0.28000000000000003</v>
      </c>
      <c r="F195" s="12">
        <v>0.01</v>
      </c>
      <c r="G195" s="12">
        <v>0.01</v>
      </c>
      <c r="H195" s="12">
        <v>1.01</v>
      </c>
      <c r="I195" s="12">
        <v>1.02</v>
      </c>
      <c r="J195" s="12">
        <v>1</v>
      </c>
      <c r="K195" s="12">
        <v>1.01</v>
      </c>
      <c r="L195" s="12">
        <v>0.08</v>
      </c>
      <c r="M195" s="12">
        <v>0.08</v>
      </c>
      <c r="N195" s="12">
        <v>1135</v>
      </c>
      <c r="O195" s="12">
        <v>9</v>
      </c>
      <c r="P195" s="12">
        <v>0.32</v>
      </c>
      <c r="Q195" s="12">
        <v>0.18</v>
      </c>
      <c r="R195" s="12">
        <v>18.8</v>
      </c>
      <c r="S195" s="12">
        <v>1.3</v>
      </c>
      <c r="T195" s="12">
        <f>(N195/365)^(2/3)*K195^(1/3)</f>
        <v>2.1375147616493821</v>
      </c>
      <c r="U195" s="12">
        <f>SQRT((2/3*(N195/365)^(-1/3)*K195^(1/3)*(O195/365))^2+(1/3*(N195/365)^(2/3)*K195^(-2/3)*M195)^2)</f>
        <v>5.7556126204295954E-2</v>
      </c>
      <c r="V195" s="12">
        <f>0.004919*R195*SQRT(1-P195^2)*N195^(1/3)*K195^(2/3)</f>
        <v>0.92000240675974654</v>
      </c>
      <c r="W195" s="12">
        <f>SQRT(X195^2+Y195^2+Z195^2+AA195^2)</f>
        <v>9.9491752044605475E-2</v>
      </c>
      <c r="X195" s="12">
        <f>0.004919*SQRT(1-P195^2)*N195^(1/3)*K195^(2/3)*S195</f>
        <v>6.3617187701471831E-2</v>
      </c>
      <c r="Y195" s="12">
        <f>0.004919*R195*P195/SQRT(1-P195^2)*N195^(1/3)*K195^(2/3)*Q195</f>
        <v>5.9037587599555935E-2</v>
      </c>
      <c r="Z195" s="12">
        <f>0.004919*R195*SQRT(1-P195^2)*1/3*N195^(-2/3)*K195^(2/3)*O195</f>
        <v>2.4317244231535145E-3</v>
      </c>
      <c r="AA195" s="12">
        <f>0.004919*R195*SQRT(1-P195^2)*N195^(1/3)*2/3*K195^(-1/3)*M195</f>
        <v>4.8580985175432155E-2</v>
      </c>
      <c r="AB195" s="12">
        <v>5.5452054794520551</v>
      </c>
      <c r="AC195" s="12">
        <v>4.9000000000000004</v>
      </c>
      <c r="AD195" s="12" t="s">
        <v>292</v>
      </c>
    </row>
    <row r="196" spans="1:30" s="29" customFormat="1">
      <c r="A196" s="12" t="s">
        <v>389</v>
      </c>
      <c r="B196" s="12" t="s">
        <v>388</v>
      </c>
      <c r="C196" s="12">
        <v>-0.65</v>
      </c>
      <c r="D196" s="12">
        <v>-0.74</v>
      </c>
      <c r="E196" s="12">
        <v>-0.65</v>
      </c>
      <c r="F196" s="12">
        <v>0.02</v>
      </c>
      <c r="G196" s="12">
        <v>0.02</v>
      </c>
      <c r="H196" s="12">
        <v>0.87</v>
      </c>
      <c r="I196" s="12">
        <v>0.87</v>
      </c>
      <c r="J196" s="12">
        <v>0.88</v>
      </c>
      <c r="K196" s="12">
        <v>0.87</v>
      </c>
      <c r="L196" s="12">
        <v>0.06</v>
      </c>
      <c r="M196" s="12">
        <v>0.06</v>
      </c>
      <c r="N196" s="12">
        <v>83.915099999999995</v>
      </c>
      <c r="O196" s="12">
        <v>3.0000000000000001E-3</v>
      </c>
      <c r="P196" s="12">
        <v>0.33539999999999998</v>
      </c>
      <c r="Q196" s="12">
        <v>4.7999999999999996E-3</v>
      </c>
      <c r="R196" s="12">
        <v>612.48</v>
      </c>
      <c r="S196" s="12">
        <v>3.52</v>
      </c>
      <c r="T196" s="12">
        <f>(N196/365)^(2/3)*K196^(1/3)</f>
        <v>0.35826516733708663</v>
      </c>
      <c r="U196" s="12">
        <f>SQRT((2/3*(N196/365)^(-1/3)*K196^(1/3)*(O196/365))^2+(1/3*(N196/365)^(2/3)*K196^(-2/3)*M196)^2)</f>
        <v>8.2359852846507677E-3</v>
      </c>
      <c r="V196" s="12">
        <f>0.004919*R196*SQRT(1-P196^2)*N196^(1/3)*K196^(2/3)</f>
        <v>11.324372052592301</v>
      </c>
      <c r="W196" s="12">
        <f>SQRT(X196^2+Y196^2+Z196^2+AA196^2)</f>
        <v>0.52511465064153751</v>
      </c>
      <c r="X196" s="12">
        <f>0.004919*SQRT(1-P196^2)*N196^(1/3)*K196^(2/3)*S196</f>
        <v>6.5082598003404019E-2</v>
      </c>
      <c r="Y196" s="12">
        <f>0.004919*R196*P196/SQRT(1-P196^2)*N196^(1/3)*K196^(2/3)*Q196</f>
        <v>2.0542188784606313E-2</v>
      </c>
      <c r="Z196" s="12">
        <f>0.004919*R196*SQRT(1-P196^2)*1/3*N196^(-2/3)*K196^(2/3)*O196</f>
        <v>1.3495034925290324E-4</v>
      </c>
      <c r="AA196" s="12">
        <f>0.004919*R196*SQRT(1-P196^2)*N196^(1/3)*2/3*K196^(-1/3)*M196</f>
        <v>0.52066078402723215</v>
      </c>
      <c r="AB196" s="12">
        <v>18.904109589041099</v>
      </c>
      <c r="AC196" s="12">
        <v>27.42</v>
      </c>
      <c r="AD196" s="12" t="s">
        <v>1525</v>
      </c>
    </row>
    <row r="197" spans="1:30" s="29" customFormat="1">
      <c r="A197" s="12" t="s">
        <v>391</v>
      </c>
      <c r="B197" s="12" t="s">
        <v>390</v>
      </c>
      <c r="C197" s="12">
        <v>0.03</v>
      </c>
      <c r="D197" s="12">
        <v>0.22</v>
      </c>
      <c r="E197" s="12">
        <v>0.03</v>
      </c>
      <c r="F197" s="12">
        <v>0.04</v>
      </c>
      <c r="G197" s="12">
        <v>0.04</v>
      </c>
      <c r="H197" s="12">
        <v>0.82</v>
      </c>
      <c r="I197" s="12">
        <v>0.86</v>
      </c>
      <c r="J197" s="12">
        <v>0.83</v>
      </c>
      <c r="K197" s="12">
        <v>0.82</v>
      </c>
      <c r="L197" s="12">
        <v>0.06</v>
      </c>
      <c r="M197" s="12">
        <v>0.06</v>
      </c>
      <c r="N197" s="12">
        <v>493.7</v>
      </c>
      <c r="O197" s="12">
        <v>1.8</v>
      </c>
      <c r="P197" s="12">
        <v>0.14399999999999999</v>
      </c>
      <c r="Q197" s="12">
        <v>3.2000000000000001E-2</v>
      </c>
      <c r="R197" s="12">
        <v>31.9</v>
      </c>
      <c r="S197" s="12">
        <v>0.9</v>
      </c>
      <c r="T197" s="12">
        <f>(N197/365)^(2/3)*K197^(1/3)</f>
        <v>1.1447697001629527</v>
      </c>
      <c r="U197" s="12">
        <f>SQRT((2/3*(N197/365)^(-1/3)*K197^(1/3)*(O197/365))^2+(1/3*(N197/365)^(2/3)*K197^(-2/3)*M197)^2)</f>
        <v>2.8059515946134823E-2</v>
      </c>
      <c r="V197" s="12">
        <f>0.004919*R197*SQRT(1-P197^2)*N197^(1/3)*K197^(2/3)</f>
        <v>1.0751795880587489</v>
      </c>
      <c r="W197" s="12">
        <f>SQRT(X197^2+Y197^2+Z197^2+AA197^2)</f>
        <v>6.0813151255171366E-2</v>
      </c>
      <c r="X197" s="12">
        <f>0.004919*SQRT(1-P197^2)*N197^(1/3)*K197^(2/3)*S197</f>
        <v>3.0334220352754678E-2</v>
      </c>
      <c r="Y197" s="12">
        <f>0.004919*R197*P197/SQRT(1-P197^2)*N197^(1/3)*K197^(2/3)*Q197</f>
        <v>5.0593379740036535E-3</v>
      </c>
      <c r="Z197" s="12">
        <f>0.004919*R197*SQRT(1-P197^2)*1/3*N197^(-2/3)*K197^(2/3)*O197</f>
        <v>1.3066796695062784E-3</v>
      </c>
      <c r="AA197" s="12">
        <f>0.004919*R197*SQRT(1-P197^2)*N197^(1/3)*2/3*K197^(-1/3)*M197</f>
        <v>5.2447784783353608E-2</v>
      </c>
      <c r="AB197" s="12">
        <v>8.7890410958904113</v>
      </c>
      <c r="AC197" s="12">
        <v>6.3</v>
      </c>
      <c r="AD197" s="12" t="s">
        <v>100</v>
      </c>
    </row>
    <row r="198" spans="1:30" s="29" customFormat="1">
      <c r="A198" s="12" t="s">
        <v>393</v>
      </c>
      <c r="B198" s="12" t="s">
        <v>392</v>
      </c>
      <c r="C198" s="12">
        <v>0.36</v>
      </c>
      <c r="D198" s="12">
        <v>0.25</v>
      </c>
      <c r="E198" s="12">
        <v>0.36</v>
      </c>
      <c r="F198" s="12">
        <v>0.02</v>
      </c>
      <c r="G198" s="12">
        <v>0.02</v>
      </c>
      <c r="H198" s="12">
        <v>1.25</v>
      </c>
      <c r="I198" s="12">
        <v>1.24</v>
      </c>
      <c r="J198" s="12">
        <v>1.24</v>
      </c>
      <c r="K198" s="12">
        <v>1.25</v>
      </c>
      <c r="L198" s="12">
        <v>0.12</v>
      </c>
      <c r="M198" s="12">
        <v>0.12</v>
      </c>
      <c r="N198" s="12">
        <v>1270</v>
      </c>
      <c r="O198" s="12">
        <v>95</v>
      </c>
      <c r="P198" s="12">
        <v>0.22</v>
      </c>
      <c r="Q198" s="12">
        <v>0.12</v>
      </c>
      <c r="R198" s="12">
        <v>80</v>
      </c>
      <c r="S198" s="12">
        <v>3</v>
      </c>
      <c r="T198" s="12">
        <f>(N198/365)^(2/3)*K198^(1/3)</f>
        <v>2.4734923717358024</v>
      </c>
      <c r="U198" s="12">
        <f>SQRT((2/3*(N198/365)^(-1/3)*K198^(1/3)*(O198/365))^2+(1/3*(N198/365)^(2/3)*K198^(-2/3)*M198)^2)</f>
        <v>0.1465613395123733</v>
      </c>
      <c r="V198" s="12">
        <f>0.004919*R198*SQRT(1-P198^2)*N198^(1/3)*K198^(2/3)</f>
        <v>4.8239404939009409</v>
      </c>
      <c r="W198" s="12">
        <f>SQRT(X198^2+Y198^2+Z198^2+AA198^2)</f>
        <v>0.40052168996233883</v>
      </c>
      <c r="X198" s="12">
        <f>0.004919*SQRT(1-P198^2)*N198^(1/3)*K198^(2/3)*S198</f>
        <v>0.18089776852128525</v>
      </c>
      <c r="Y198" s="12">
        <f>0.004919*R198*P198/SQRT(1-P198^2)*N198^(1/3)*K198^(2/3)*Q198</f>
        <v>0.1338293705748054</v>
      </c>
      <c r="Z198" s="12">
        <f>0.004919*R198*SQRT(1-P198^2)*1/3*N198^(-2/3)*K198^(2/3)*O198</f>
        <v>0.12028198081905229</v>
      </c>
      <c r="AA198" s="12">
        <f>0.004919*R198*SQRT(1-P198^2)*N198^(1/3)*2/3*K198^(-1/3)*M198</f>
        <v>0.30873219160966014</v>
      </c>
      <c r="AB198" s="12">
        <v>3.484931506849315</v>
      </c>
      <c r="AC198" s="12">
        <v>10.8</v>
      </c>
      <c r="AD198" s="12" t="s">
        <v>115</v>
      </c>
    </row>
    <row r="199" spans="1:30" s="29" customFormat="1">
      <c r="A199" s="12" t="s">
        <v>393</v>
      </c>
      <c r="B199" s="12" t="s">
        <v>394</v>
      </c>
      <c r="C199" s="12">
        <v>0.36</v>
      </c>
      <c r="D199" s="12">
        <v>0.25</v>
      </c>
      <c r="E199" s="12">
        <v>0.36</v>
      </c>
      <c r="F199" s="12">
        <v>0.02</v>
      </c>
      <c r="G199" s="12">
        <v>0.02</v>
      </c>
      <c r="H199" s="12">
        <v>1.25</v>
      </c>
      <c r="I199" s="12">
        <v>1.24</v>
      </c>
      <c r="J199" s="12">
        <v>1.24</v>
      </c>
      <c r="K199" s="12">
        <v>1.25</v>
      </c>
      <c r="L199" s="12">
        <v>0.12</v>
      </c>
      <c r="M199" s="12">
        <v>0.12</v>
      </c>
      <c r="N199" s="12">
        <v>170.46</v>
      </c>
      <c r="O199" s="12">
        <v>6</v>
      </c>
      <c r="P199" s="12">
        <v>0.42</v>
      </c>
      <c r="Q199" s="12">
        <v>0.42</v>
      </c>
      <c r="R199" s="12">
        <v>12.5</v>
      </c>
      <c r="S199" s="12">
        <v>0.7</v>
      </c>
      <c r="T199" s="12">
        <f>(N199/365)^(2/3)*K199^(1/3)</f>
        <v>0.6484200232684556</v>
      </c>
      <c r="U199" s="12">
        <f>SQRT((2/3*(N199/365)^(-1/3)*K199^(1/3)*(O199/365))^2+(1/3*(N199/365)^(2/3)*K199^(-2/3)*M199)^2)</f>
        <v>2.5730505960698952E-2</v>
      </c>
      <c r="V199" s="12">
        <f>0.004919*R199*SQRT(1-P199^2)*N199^(1/3)*K199^(2/3)</f>
        <v>0.35902595099914297</v>
      </c>
      <c r="W199" s="12">
        <f>SQRT(X199^2+Y199^2+Z199^2+AA199^2)</f>
        <v>8.2843585325126062E-2</v>
      </c>
      <c r="X199" s="12">
        <f>0.004919*SQRT(1-P199^2)*N199^(1/3)*K199^(2/3)*S199</f>
        <v>2.0105453255952005E-2</v>
      </c>
      <c r="Y199" s="12">
        <f>0.004919*R199*P199/SQRT(1-P199^2)*N199^(1/3)*K199^(2/3)*Q199</f>
        <v>7.689676755251193E-2</v>
      </c>
      <c r="Z199" s="12">
        <f>0.004919*R199*SQRT(1-P199^2)*1/3*N199^(-2/3)*K199^(2/3)*O199</f>
        <v>4.2124363604264118E-3</v>
      </c>
      <c r="AA199" s="12">
        <f>0.004919*R199*SQRT(1-P199^2)*N199^(1/3)*2/3*K199^(-1/3)*M199</f>
        <v>2.2977660863945145E-2</v>
      </c>
      <c r="AB199" s="12">
        <v>9.7917808219178077</v>
      </c>
      <c r="AC199" s="12">
        <v>4.8</v>
      </c>
      <c r="AD199" s="12" t="s">
        <v>115</v>
      </c>
    </row>
    <row r="200" spans="1:30" s="30" customFormat="1">
      <c r="A200" s="30" t="s">
        <v>1535</v>
      </c>
      <c r="B200" s="30" t="s">
        <v>1536</v>
      </c>
      <c r="E200" s="30">
        <v>-0.3</v>
      </c>
      <c r="G200" s="30">
        <v>0</v>
      </c>
      <c r="T200" s="30">
        <v>80</v>
      </c>
      <c r="U200" s="30">
        <v>0</v>
      </c>
      <c r="V200" s="30">
        <v>79</v>
      </c>
      <c r="W200" s="30">
        <v>55</v>
      </c>
    </row>
    <row r="201" spans="1:30" s="29" customFormat="1">
      <c r="A201" s="12" t="s">
        <v>396</v>
      </c>
      <c r="B201" s="12" t="s">
        <v>395</v>
      </c>
      <c r="C201" s="12">
        <v>0.08</v>
      </c>
      <c r="D201" s="12"/>
      <c r="E201" s="12">
        <v>0.08</v>
      </c>
      <c r="F201" s="12">
        <v>0.04</v>
      </c>
      <c r="G201" s="12">
        <v>0.04</v>
      </c>
      <c r="H201" s="12">
        <v>1.78</v>
      </c>
      <c r="I201" s="12"/>
      <c r="J201" s="12"/>
      <c r="K201" s="12">
        <v>1.78</v>
      </c>
      <c r="L201" s="12">
        <v>0.21</v>
      </c>
      <c r="M201" s="12">
        <v>0.21</v>
      </c>
      <c r="N201" s="12">
        <v>670.2</v>
      </c>
      <c r="O201" s="12">
        <v>8.3000000000000007</v>
      </c>
      <c r="P201" s="12">
        <v>0.21</v>
      </c>
      <c r="Q201" s="12">
        <v>0.105</v>
      </c>
      <c r="R201" s="12">
        <v>36.6</v>
      </c>
      <c r="S201" s="12">
        <v>3.1</v>
      </c>
      <c r="T201" s="12">
        <f>(N201/365)^(2/3)*K201^(1/3)</f>
        <v>1.817248727681696</v>
      </c>
      <c r="U201" s="12">
        <f>SQRT((2/3*(N201/365)^(-1/3)*K201^(1/3)*(O201/365))^2+(1/3*(N201/365)^(2/3)*K201^(-2/3)*M201)^2)</f>
        <v>7.3022820959479734E-2</v>
      </c>
      <c r="V201" s="12">
        <f>0.004919*R201*SQRT(1-P201^2)*N201^(1/3)*K201^(2/3)</f>
        <v>2.2624497813395155</v>
      </c>
      <c r="W201" s="12">
        <f>SQRT(X201^2+Y201^2+Z201^2+AA201^2)</f>
        <v>0.26682739585271004</v>
      </c>
      <c r="X201" s="12">
        <f>0.004919*SQRT(1-P201^2)*N201^(1/3)*K201^(2/3)*S201</f>
        <v>0.19162826016810103</v>
      </c>
      <c r="Y201" s="12">
        <f>0.004919*R201*P201/SQRT(1-P201^2)*N201^(1/3)*K201^(2/3)*Q201</f>
        <v>5.2188531936956072E-2</v>
      </c>
      <c r="Z201" s="12">
        <f>0.004919*R201*SQRT(1-P201^2)*1/3*N201^(-2/3)*K201^(2/3)*O201</f>
        <v>9.3396663608465037E-3</v>
      </c>
      <c r="AA201" s="12">
        <f>0.004919*R201*SQRT(1-P201^2)*N201^(1/3)*2/3*K201^(-1/3)*M201</f>
        <v>0.17794548841996191</v>
      </c>
      <c r="AB201" s="12">
        <v>4.0739726027397261</v>
      </c>
      <c r="AC201" s="12">
        <v>6.9</v>
      </c>
      <c r="AD201" s="12" t="s">
        <v>25</v>
      </c>
    </row>
    <row r="202" spans="1:30" s="29" customFormat="1">
      <c r="A202" s="12" t="s">
        <v>398</v>
      </c>
      <c r="B202" s="12" t="s">
        <v>397</v>
      </c>
      <c r="C202" s="12">
        <v>0.22</v>
      </c>
      <c r="D202" s="12">
        <v>0.14000000000000001</v>
      </c>
      <c r="E202" s="12">
        <v>0.22</v>
      </c>
      <c r="F202" s="12">
        <v>0.02</v>
      </c>
      <c r="G202" s="12">
        <v>0.02</v>
      </c>
      <c r="H202" s="12">
        <v>1.04</v>
      </c>
      <c r="I202" s="12">
        <v>1.01</v>
      </c>
      <c r="J202" s="12">
        <v>0.96</v>
      </c>
      <c r="K202" s="12">
        <v>1.04</v>
      </c>
      <c r="L202" s="12">
        <v>0.08</v>
      </c>
      <c r="M202" s="12">
        <v>0.08</v>
      </c>
      <c r="N202" s="12">
        <v>2627.08</v>
      </c>
      <c r="O202" s="12">
        <v>63.51</v>
      </c>
      <c r="P202" s="12">
        <v>0.16</v>
      </c>
      <c r="Q202" s="12">
        <v>0.05</v>
      </c>
      <c r="R202" s="12">
        <v>26.6</v>
      </c>
      <c r="S202" s="12">
        <v>0.93</v>
      </c>
      <c r="T202" s="12">
        <f>(N202/365)^(2/3)*K202^(1/3)</f>
        <v>3.7768644826859843</v>
      </c>
      <c r="U202" s="12">
        <f>SQRT((2/3*(N202/365)^(-1/3)*K202^(1/3)*(O202/365))^2+(1/3*(N202/365)^(2/3)*K202^(-2/3)*M202)^2)</f>
        <v>0.11438425544331798</v>
      </c>
      <c r="V202" s="12">
        <f>0.004919*R202*SQRT(1-P202^2)*N202^(1/3)*K202^(2/3)</f>
        <v>1.8293933206365804</v>
      </c>
      <c r="W202" s="12">
        <f>SQRT(X202^2+Y202^2+Z202^2+AA202^2)</f>
        <v>0.11547751894292371</v>
      </c>
      <c r="X202" s="12">
        <f>0.004919*SQRT(1-P202^2)*N202^(1/3)*K202^(2/3)*S202</f>
        <v>6.3959992037293981E-2</v>
      </c>
      <c r="Y202" s="12">
        <f>0.004919*R202*P202/SQRT(1-P202^2)*N202^(1/3)*K202^(2/3)*Q202</f>
        <v>1.501964959471741E-2</v>
      </c>
      <c r="Z202" s="12">
        <f>0.004919*R202*SQRT(1-P202^2)*1/3*N202^(-2/3)*K202^(2/3)*O202</f>
        <v>1.4741940328378438E-2</v>
      </c>
      <c r="AA202" s="12">
        <f>0.004919*R202*SQRT(1-P202^2)*N202^(1/3)*2/3*K202^(-1/3)*M202</f>
        <v>9.38150420839272E-2</v>
      </c>
      <c r="AB202" s="12">
        <v>8</v>
      </c>
      <c r="AC202" s="12">
        <v>4.4000000000000004</v>
      </c>
      <c r="AD202" s="12" t="s">
        <v>292</v>
      </c>
    </row>
    <row r="203" spans="1:30" s="29" customFormat="1">
      <c r="A203" s="12" t="s">
        <v>400</v>
      </c>
      <c r="B203" s="12" t="s">
        <v>399</v>
      </c>
      <c r="C203" s="12">
        <v>-0.74</v>
      </c>
      <c r="D203" s="12"/>
      <c r="E203" s="12">
        <v>-0.74</v>
      </c>
      <c r="F203" s="12">
        <v>0.02</v>
      </c>
      <c r="G203" s="12">
        <v>0.02</v>
      </c>
      <c r="H203" s="12">
        <v>3.34</v>
      </c>
      <c r="I203" s="12"/>
      <c r="J203" s="12"/>
      <c r="K203" s="12">
        <v>3.34</v>
      </c>
      <c r="L203" s="12">
        <v>0.23</v>
      </c>
      <c r="M203" s="12">
        <v>0.23</v>
      </c>
      <c r="N203" s="12">
        <v>433.7</v>
      </c>
      <c r="O203" s="12">
        <v>3.2</v>
      </c>
      <c r="P203" s="12">
        <v>0.19</v>
      </c>
      <c r="Q203" s="12">
        <v>0.1</v>
      </c>
      <c r="R203" s="12">
        <v>191.3</v>
      </c>
      <c r="S203" s="12">
        <v>10.199999999999999</v>
      </c>
      <c r="T203" s="12">
        <f>(N203/365)^(2/3)*K203^(1/3)</f>
        <v>1.6769232806724557</v>
      </c>
      <c r="U203" s="12">
        <f>SQRT((2/3*(N203/365)^(-1/3)*K203^(1/3)*(O203/365))^2+(1/3*(N203/365)^(2/3)*K203^(-2/3)*M203)^2)</f>
        <v>3.9366146491649608E-2</v>
      </c>
      <c r="V203" s="12">
        <f>0.004919*R203*SQRT(1-P203^2)*N203^(1/3)*K203^(2/3)</f>
        <v>15.62554718403215</v>
      </c>
      <c r="W203" s="12">
        <f>SQRT(X203^2+Y203^2+Z203^2+AA203^2)</f>
        <v>1.1423883076532655</v>
      </c>
      <c r="X203" s="12">
        <f>0.004919*SQRT(1-P203^2)*N203^(1/3)*K203^(2/3)*S203</f>
        <v>0.83314470087364301</v>
      </c>
      <c r="Y203" s="12">
        <f>0.004919*R203*P203/SQRT(1-P203^2)*N203^(1/3)*K203^(2/3)*Q203</f>
        <v>0.3080043536638768</v>
      </c>
      <c r="Z203" s="12">
        <f>0.004919*R203*SQRT(1-P203^2)*1/3*N203^(-2/3)*K203^(2/3)*O203</f>
        <v>3.8430367372917495E-2</v>
      </c>
      <c r="AA203" s="12">
        <f>0.004919*R203*SQRT(1-P203^2)*N203^(1/3)*2/3*K203^(-1/3)*M203</f>
        <v>0.71734048948650597</v>
      </c>
      <c r="AB203" s="12">
        <v>4.7041095890410958</v>
      </c>
      <c r="AC203" s="12">
        <v>27.7</v>
      </c>
      <c r="AD203" s="12" t="s">
        <v>77</v>
      </c>
    </row>
    <row r="204" spans="1:30" s="29" customFormat="1">
      <c r="A204" s="12" t="s">
        <v>402</v>
      </c>
      <c r="B204" s="12" t="s">
        <v>401</v>
      </c>
      <c r="C204" s="12">
        <v>0.03</v>
      </c>
      <c r="D204" s="12">
        <v>0.04</v>
      </c>
      <c r="E204" s="12">
        <v>0.03</v>
      </c>
      <c r="F204" s="12">
        <v>0.01</v>
      </c>
      <c r="G204" s="12">
        <v>0.01</v>
      </c>
      <c r="H204" s="12">
        <v>1.06</v>
      </c>
      <c r="I204" s="12">
        <v>1.0900000000000001</v>
      </c>
      <c r="J204" s="12">
        <v>1.07</v>
      </c>
      <c r="K204" s="12">
        <v>1.06</v>
      </c>
      <c r="L204" s="12">
        <v>0.09</v>
      </c>
      <c r="M204" s="12">
        <v>0.09</v>
      </c>
      <c r="N204" s="12">
        <v>25.827000000000002</v>
      </c>
      <c r="O204" s="12">
        <v>0.02</v>
      </c>
      <c r="P204" s="12">
        <v>0.42</v>
      </c>
      <c r="Q204" s="12">
        <v>0.02</v>
      </c>
      <c r="R204" s="28">
        <v>12.8</v>
      </c>
      <c r="S204" s="12">
        <v>2.2000000000000002</v>
      </c>
      <c r="T204" s="12">
        <f>(N204/365)^(2/3)*K204^(1/3)</f>
        <v>0.17443060501168614</v>
      </c>
      <c r="U204" s="12">
        <f>SQRT((2/3*(N204/365)^(-1/3)*K204^(1/3)*(O204/365))^2+(1/3*(N204/365)^(2/3)*K204^(-2/3)*M204)^2)</f>
        <v>4.9375364773788294E-3</v>
      </c>
      <c r="V204" s="12">
        <f>0.004919*R204*SQRT(1-P204^2)*N204^(1/3)*K204^(2/3)</f>
        <v>0.17559286255892395</v>
      </c>
      <c r="W204" s="12">
        <f>SQRT(X204^2+Y204^2+Z204^2+AA204^2)</f>
        <v>3.1825009429754282E-2</v>
      </c>
      <c r="X204" s="12">
        <f>0.004919*SQRT(1-P204^2)*N204^(1/3)*K204^(2/3)*S204</f>
        <v>3.0180023252315051E-2</v>
      </c>
      <c r="Y204" s="12">
        <f>0.004919*R204*P204/SQRT(1-P204^2)*N204^(1/3)*K204^(2/3)*Q204</f>
        <v>1.7908936929273448E-3</v>
      </c>
      <c r="Z204" s="12">
        <f>0.004919*R204*SQRT(1-P204^2)*1/3*N204^(-2/3)*K204^(2/3)*O204</f>
        <v>4.5325399145319231E-5</v>
      </c>
      <c r="AA204" s="12">
        <f>0.004919*R204*SQRT(1-P204^2)*N204^(1/3)*2/3*K204^(-1/3)*M204</f>
        <v>9.9392186354107896E-3</v>
      </c>
      <c r="AB204" s="12">
        <v>6.6136986301369856</v>
      </c>
      <c r="AC204" s="12">
        <v>5.5</v>
      </c>
      <c r="AD204" s="12" t="s">
        <v>292</v>
      </c>
    </row>
    <row r="205" spans="1:30" s="29" customFormat="1">
      <c r="A205" s="12" t="s">
        <v>402</v>
      </c>
      <c r="B205" s="12" t="s">
        <v>403</v>
      </c>
      <c r="C205" s="12">
        <v>0.03</v>
      </c>
      <c r="D205" s="12">
        <v>0.04</v>
      </c>
      <c r="E205" s="12">
        <v>0.03</v>
      </c>
      <c r="F205" s="12">
        <v>0.01</v>
      </c>
      <c r="G205" s="12">
        <v>0.01</v>
      </c>
      <c r="H205" s="12">
        <v>1.06</v>
      </c>
      <c r="I205" s="12">
        <v>1.0900000000000001</v>
      </c>
      <c r="J205" s="12">
        <v>1.07</v>
      </c>
      <c r="K205" s="12">
        <v>1.06</v>
      </c>
      <c r="L205" s="12">
        <v>0.09</v>
      </c>
      <c r="M205" s="12">
        <v>0.09</v>
      </c>
      <c r="N205" s="12">
        <v>318</v>
      </c>
      <c r="O205" s="12">
        <v>2</v>
      </c>
      <c r="P205" s="12">
        <v>0</v>
      </c>
      <c r="Q205" s="12">
        <v>0.26</v>
      </c>
      <c r="R205" s="28">
        <v>3.8</v>
      </c>
      <c r="S205" s="12">
        <v>0.01</v>
      </c>
      <c r="T205" s="12">
        <f>(N205/365)^(2/3)*K205^(1/3)</f>
        <v>0.93008960827412923</v>
      </c>
      <c r="U205" s="12">
        <f>SQRT((2/3*(N205/365)^(-1/3)*K205^(1/3)*(O205/365))^2+(1/3*(N205/365)^(2/3)*K205^(-2/3)*M205)^2)</f>
        <v>2.6610593070078129E-2</v>
      </c>
      <c r="V205" s="12">
        <f>0.004919*R205*SQRT(1-P205^2)*N205^(1/3)*K205^(2/3)</f>
        <v>0.13263965064897484</v>
      </c>
      <c r="W205" s="12">
        <f>SQRT(X205^2+Y205^2+Z205^2+AA205^2)</f>
        <v>7.5211564348491178E-3</v>
      </c>
      <c r="X205" s="12">
        <f>0.004919*SQRT(1-P205^2)*N205^(1/3)*K205^(2/3)*S205</f>
        <v>3.4905171223414435E-4</v>
      </c>
      <c r="Y205" s="12">
        <f>0.004919*R205*P205/SQRT(1-P205^2)*N205^(1/3)*K205^(2/3)*Q205</f>
        <v>0</v>
      </c>
      <c r="Z205" s="12">
        <f>0.004919*R205*SQRT(1-P205^2)*1/3*N205^(-2/3)*K205^(2/3)*O205</f>
        <v>2.7807054643390951E-4</v>
      </c>
      <c r="AA205" s="12">
        <f>0.004919*R205*SQRT(1-P205^2)*N205^(1/3)*2/3*K205^(-1/3)*M205</f>
        <v>7.5079047537155571E-3</v>
      </c>
      <c r="AB205" s="12">
        <v>6.6136986301369856</v>
      </c>
      <c r="AC205" s="12">
        <v>5.5</v>
      </c>
      <c r="AD205" s="12" t="s">
        <v>292</v>
      </c>
    </row>
    <row r="206" spans="1:30" s="29" customFormat="1">
      <c r="A206" s="12" t="s">
        <v>405</v>
      </c>
      <c r="B206" s="12" t="s">
        <v>404</v>
      </c>
      <c r="C206" s="12">
        <v>0.3</v>
      </c>
      <c r="D206" s="12"/>
      <c r="E206" s="12">
        <v>0.3</v>
      </c>
      <c r="F206" s="12">
        <v>0.03</v>
      </c>
      <c r="G206" s="12">
        <v>0.03</v>
      </c>
      <c r="H206" s="12">
        <v>1.29</v>
      </c>
      <c r="I206" s="12"/>
      <c r="J206" s="12"/>
      <c r="K206" s="12">
        <v>1.29</v>
      </c>
      <c r="L206" s="12">
        <v>0.13</v>
      </c>
      <c r="M206" s="12">
        <v>0.13</v>
      </c>
      <c r="N206" s="12">
        <v>6.1332199999999997</v>
      </c>
      <c r="O206" s="12">
        <v>1.2989799999999999E-3</v>
      </c>
      <c r="P206" s="12">
        <v>0.29430000000000001</v>
      </c>
      <c r="Q206" s="12">
        <v>3.2000000000000001E-2</v>
      </c>
      <c r="R206" s="12">
        <v>213.75</v>
      </c>
      <c r="S206" s="12">
        <v>6.67</v>
      </c>
      <c r="T206" s="12">
        <f>(N206/365)^(2/3)*K206^(1/3)</f>
        <v>7.141569866211632E-2</v>
      </c>
      <c r="U206" s="12">
        <f>SQRT((2/3*(N206/365)^(-1/3)*K206^(1/3)*(O206/365))^2+(1/3*(N206/365)^(2/3)*K206^(-2/3)*M206)^2)</f>
        <v>2.3989981497771762E-3</v>
      </c>
      <c r="V206" s="12">
        <f>0.004919*R206*SQRT(1-P206^2)*N206^(1/3)*K206^(2/3)</f>
        <v>2.1797154450351504</v>
      </c>
      <c r="W206" s="12">
        <f>SQRT(X206^2+Y206^2+Z206^2+AA206^2)</f>
        <v>0.16302266023118614</v>
      </c>
      <c r="X206" s="12">
        <f>0.004919*SQRT(1-P206^2)*N206^(1/3)*K206^(2/3)*S206</f>
        <v>6.801731938425476E-2</v>
      </c>
      <c r="Y206" s="12">
        <f>0.004919*R206*P206/SQRT(1-P206^2)*N206^(1/3)*K206^(2/3)*Q206</f>
        <v>2.2474237878688571E-2</v>
      </c>
      <c r="Z206" s="12">
        <f>0.004919*R206*SQRT(1-P206^2)*1/3*N206^(-2/3)*K206^(2/3)*O206</f>
        <v>1.5388364615388325E-4</v>
      </c>
      <c r="AA206" s="12">
        <f>0.004919*R206*SQRT(1-P206^2)*N206^(1/3)*2/3*K206^(-1/3)*M206</f>
        <v>0.14644083093259408</v>
      </c>
      <c r="AB206" s="12">
        <v>1.101369863013699</v>
      </c>
      <c r="AC206" s="12">
        <v>18.100000000000001</v>
      </c>
      <c r="AD206" s="12" t="s">
        <v>28</v>
      </c>
    </row>
    <row r="207" spans="1:30" s="29" customFormat="1">
      <c r="A207" s="12" t="s">
        <v>407</v>
      </c>
      <c r="B207" s="12" t="s">
        <v>406</v>
      </c>
      <c r="C207" s="12">
        <v>0.04</v>
      </c>
      <c r="D207" s="12"/>
      <c r="E207" s="12">
        <v>0.04</v>
      </c>
      <c r="F207" s="12">
        <v>0.18</v>
      </c>
      <c r="G207" s="12">
        <v>0.18</v>
      </c>
      <c r="H207" s="12">
        <v>3</v>
      </c>
      <c r="I207" s="12"/>
      <c r="J207" s="12"/>
      <c r="K207" s="12">
        <v>3</v>
      </c>
      <c r="L207" s="12">
        <v>0.51</v>
      </c>
      <c r="M207" s="12">
        <v>0.51</v>
      </c>
      <c r="N207" s="12">
        <v>410.2</v>
      </c>
      <c r="O207" s="12">
        <v>0.6</v>
      </c>
      <c r="P207" s="12">
        <v>8.199999999999999E-2</v>
      </c>
      <c r="Q207" s="12">
        <v>6.9999999999999993E-3</v>
      </c>
      <c r="R207" s="12">
        <v>413.5</v>
      </c>
      <c r="S207" s="12">
        <v>2.6</v>
      </c>
      <c r="T207" s="12">
        <f>(N207/365)^(2/3)*K207^(1/3)</f>
        <v>1.5589862302207327</v>
      </c>
      <c r="U207" s="12">
        <f>SQRT((2/3*(N207/365)^(-1/3)*K207^(1/3)*(O207/365))^2+(1/3*(N207/365)^(2/3)*K207^(-2/3)*M207)^2)</f>
        <v>8.835563224460892E-2</v>
      </c>
      <c r="V207" s="12">
        <f>0.004919*R207*SQRT(1-P207^2)*N207^(1/3)*K207^(2/3)</f>
        <v>31.330454560457039</v>
      </c>
      <c r="W207" s="12">
        <f>SQRT(X207^2+Y207^2+Z207^2+AA207^2)</f>
        <v>3.556324352808919</v>
      </c>
      <c r="X207" s="12">
        <f>0.004919*SQRT(1-P207^2)*N207^(1/3)*K207^(2/3)*S207</f>
        <v>0.19699923060988703</v>
      </c>
      <c r="Y207" s="12">
        <f>0.004919*R207*P207/SQRT(1-P207^2)*N207^(1/3)*K207^(2/3)*Q207</f>
        <v>1.8105421773708753E-2</v>
      </c>
      <c r="Z207" s="12">
        <f>0.004919*R207*SQRT(1-P207^2)*1/3*N207^(-2/3)*K207^(2/3)*O207</f>
        <v>1.5275697006561216E-2</v>
      </c>
      <c r="AA207" s="12">
        <f>0.004919*R207*SQRT(1-P207^2)*N207^(1/3)*2/3*K207^(-1/3)*M207</f>
        <v>3.5507848501851318</v>
      </c>
      <c r="AB207" s="12">
        <v>2.2999999999999998</v>
      </c>
      <c r="AC207" s="12">
        <v>13.7</v>
      </c>
      <c r="AD207" s="12" t="s">
        <v>408</v>
      </c>
    </row>
    <row r="208" spans="1:30" s="29" customFormat="1">
      <c r="A208" s="12" t="s">
        <v>410</v>
      </c>
      <c r="B208" s="12" t="s">
        <v>409</v>
      </c>
      <c r="C208" s="12">
        <v>0.1</v>
      </c>
      <c r="D208" s="12"/>
      <c r="E208" s="12">
        <v>0.1</v>
      </c>
      <c r="F208" s="12">
        <v>0.01</v>
      </c>
      <c r="G208" s="12">
        <v>0.01</v>
      </c>
      <c r="H208" s="12">
        <v>1.1299999999999999</v>
      </c>
      <c r="I208" s="12"/>
      <c r="J208" s="12"/>
      <c r="K208" s="12">
        <v>1.1299999999999999</v>
      </c>
      <c r="L208" s="12">
        <v>0.1</v>
      </c>
      <c r="M208" s="12">
        <v>0.1</v>
      </c>
      <c r="N208" s="12">
        <v>1945</v>
      </c>
      <c r="O208" s="12">
        <v>26</v>
      </c>
      <c r="P208" s="12">
        <v>4.0999999999999988E-2</v>
      </c>
      <c r="Q208" s="12">
        <v>1.7000000000000001E-2</v>
      </c>
      <c r="R208" s="12">
        <v>9.4110099999999992</v>
      </c>
      <c r="S208" s="12">
        <v>0.392376</v>
      </c>
      <c r="T208" s="12">
        <f>(N208/365)^(2/3)*K208^(1/3)</f>
        <v>3.1776835222569151</v>
      </c>
      <c r="U208" s="12">
        <f>SQRT((2/3*(N208/365)^(-1/3)*K208^(1/3)*(O208/365))^2+(1/3*(N208/365)^(2/3)*K208^(-2/3)*M208)^2)</f>
        <v>9.7921238478298547E-2</v>
      </c>
      <c r="V208" s="12">
        <f>0.004919*R208*SQRT(1-P208^2)*N208^(1/3)*K208^(2/3)</f>
        <v>0.62638289546267456</v>
      </c>
      <c r="W208" s="12">
        <f>SQRT(X208^2+Y208^2+Z208^2+AA208^2)</f>
        <v>4.5339586327527014E-2</v>
      </c>
      <c r="X208" s="12">
        <f>0.004919*SQRT(1-P208^2)*N208^(1/3)*K208^(2/3)*S208</f>
        <v>2.6115965766699049E-2</v>
      </c>
      <c r="Y208" s="12">
        <f>0.004919*R208*P208/SQRT(1-P208^2)*N208^(1/3)*K208^(2/3)*Q208</f>
        <v>4.3732401981479271E-4</v>
      </c>
      <c r="Z208" s="12">
        <f>0.004919*R208*SQRT(1-P208^2)*1/3*N208^(-2/3)*K208^(2/3)*O208</f>
        <v>2.7910805967488526E-3</v>
      </c>
      <c r="AA208" s="12">
        <f>0.004919*R208*SQRT(1-P208^2)*N208^(1/3)*2/3*K208^(-1/3)*M208</f>
        <v>3.6954743095143044E-2</v>
      </c>
      <c r="AB208" s="12">
        <v>12</v>
      </c>
      <c r="AC208" s="12">
        <v>3.0674899999999998</v>
      </c>
      <c r="AD208" s="12" t="s">
        <v>1525</v>
      </c>
    </row>
    <row r="209" spans="1:30" s="29" customFormat="1">
      <c r="A209" s="29" t="s">
        <v>410</v>
      </c>
      <c r="B209" s="29" t="s">
        <v>411</v>
      </c>
      <c r="C209" s="29">
        <v>0.1</v>
      </c>
      <c r="E209" s="29">
        <v>0.1</v>
      </c>
      <c r="F209" s="29">
        <v>0.01</v>
      </c>
      <c r="G209" s="29">
        <v>0.01</v>
      </c>
      <c r="H209" s="29">
        <v>1.1299999999999999</v>
      </c>
      <c r="K209" s="29">
        <v>1.1299999999999999</v>
      </c>
      <c r="L209" s="29">
        <v>0.1</v>
      </c>
      <c r="M209" s="29">
        <v>0.1</v>
      </c>
      <c r="N209" s="29">
        <v>37.909999999999997</v>
      </c>
      <c r="O209" s="29">
        <v>4.0999999999999988E-2</v>
      </c>
      <c r="P209" s="29">
        <v>0.3</v>
      </c>
      <c r="Q209" s="29">
        <v>0.17</v>
      </c>
      <c r="R209" s="29">
        <v>4.6457800000000002</v>
      </c>
      <c r="S209" s="29">
        <v>0.59123999999999999</v>
      </c>
      <c r="T209" s="29">
        <f>(N209/365)^(2/3)*K209^(1/3)</f>
        <v>0.23014423180537488</v>
      </c>
      <c r="U209" s="29">
        <f>SQRT((2/3*(N209/365)^(-1/3)*K209^(1/3)*(O209/365))^2+(1/3*(N209/365)^(2/3)*K209^(-2/3)*M209)^2)</f>
        <v>6.7909429938513635E-3</v>
      </c>
      <c r="V209" s="29">
        <f>0.004919*R209*SQRT(1-P209^2)*N209^(1/3)*K209^(2/3)</f>
        <v>7.9449844073130479E-2</v>
      </c>
      <c r="W209" s="29">
        <f>SQRT(X209^2+Y209^2+Z209^2+AA209^2)</f>
        <v>1.2001346073558806E-2</v>
      </c>
      <c r="X209" s="29">
        <f>0.004919*SQRT(1-P209^2)*N209^(1/3)*K209^(2/3)*S209</f>
        <v>1.0111095620067604E-2</v>
      </c>
      <c r="Y209" s="29">
        <f>0.004919*R209*P209/SQRT(1-P209^2)*N209^(1/3)*K209^(2/3)*Q209</f>
        <v>4.4526835689336864E-3</v>
      </c>
      <c r="Z209" s="29">
        <f>0.004919*R209*SQRT(1-P209^2)*1/3*N209^(-2/3)*K209^(2/3)*O209</f>
        <v>2.8641902813667022E-5</v>
      </c>
      <c r="AA209" s="29">
        <f>0.004919*R209*SQRT(1-P209^2)*N209^(1/3)*2/3*K209^(-1/3)*M209</f>
        <v>4.6873064349929484E-3</v>
      </c>
      <c r="AB209" s="29">
        <v>12</v>
      </c>
      <c r="AC209" s="29">
        <v>3.0674899999999998</v>
      </c>
      <c r="AD209" s="29" t="s">
        <v>1525</v>
      </c>
    </row>
    <row r="210" spans="1:30" s="29" customFormat="1">
      <c r="A210" s="12" t="s">
        <v>413</v>
      </c>
      <c r="B210" s="12" t="s">
        <v>412</v>
      </c>
      <c r="C210" s="12">
        <v>-0.16</v>
      </c>
      <c r="D210" s="12"/>
      <c r="E210" s="12">
        <v>-0.16</v>
      </c>
      <c r="F210" s="12">
        <v>0.04</v>
      </c>
      <c r="G210" s="12">
        <v>0.04</v>
      </c>
      <c r="H210" s="12">
        <v>1.92</v>
      </c>
      <c r="I210" s="12"/>
      <c r="J210" s="12"/>
      <c r="K210" s="12">
        <v>1.92</v>
      </c>
      <c r="L210" s="12">
        <v>0.27</v>
      </c>
      <c r="M210" s="12">
        <v>0.27</v>
      </c>
      <c r="N210" s="12">
        <v>711</v>
      </c>
      <c r="O210" s="12">
        <v>8</v>
      </c>
      <c r="P210" s="12">
        <v>0.4</v>
      </c>
      <c r="Q210" s="12">
        <v>7.0000000000000007E-2</v>
      </c>
      <c r="R210" s="12">
        <v>105</v>
      </c>
      <c r="S210" s="12">
        <v>8</v>
      </c>
      <c r="T210" s="12">
        <f>(N210/365)^(2/3)*K210^(1/3)</f>
        <v>1.9385852339029284</v>
      </c>
      <c r="U210" s="12">
        <f>SQRT((2/3*(N210/365)^(-1/3)*K210^(1/3)*(O210/365))^2+(1/3*(N210/365)^(2/3)*K210^(-2/3)*M210)^2)</f>
        <v>9.2027342602857193E-2</v>
      </c>
      <c r="V210" s="12">
        <f>0.004919*R210*SQRT(1-P210^2)*N210^(1/3)*K210^(2/3)</f>
        <v>6.5267420780113481</v>
      </c>
      <c r="W210" s="12">
        <f>SQRT(X210^2+Y210^2+Z210^2+AA210^2)</f>
        <v>0.81829909989984206</v>
      </c>
      <c r="X210" s="12">
        <f>0.004919*SQRT(1-P210^2)*N210^(1/3)*K210^(2/3)*S210</f>
        <v>0.49727558689610279</v>
      </c>
      <c r="Y210" s="12">
        <f>0.004919*R210*P210/SQRT(1-P210^2)*N210^(1/3)*K210^(2/3)*Q210</f>
        <v>0.21755806926704499</v>
      </c>
      <c r="Z210" s="12">
        <f>0.004919*R210*SQRT(1-P210^2)*1/3*N210^(-2/3)*K210^(2/3)*O210</f>
        <v>2.4479107653113365E-2</v>
      </c>
      <c r="AA210" s="12">
        <f>0.004919*R210*SQRT(1-P210^2)*N210^(1/3)*2/3*K210^(-1/3)*M210</f>
        <v>0.61188206981356397</v>
      </c>
      <c r="AB210" s="12">
        <v>5.2054794520547949</v>
      </c>
      <c r="AC210" s="12">
        <v>29.1</v>
      </c>
      <c r="AD210" s="12" t="s">
        <v>25</v>
      </c>
    </row>
    <row r="211" spans="1:30" s="29" customFormat="1">
      <c r="A211" s="12" t="s">
        <v>415</v>
      </c>
      <c r="B211" s="12" t="s">
        <v>414</v>
      </c>
      <c r="C211" s="12">
        <v>0.12</v>
      </c>
      <c r="D211" s="12"/>
      <c r="E211" s="12">
        <v>0.12</v>
      </c>
      <c r="F211" s="12">
        <v>0.03</v>
      </c>
      <c r="G211" s="12">
        <v>0.03</v>
      </c>
      <c r="H211" s="12">
        <v>1.94</v>
      </c>
      <c r="I211" s="12"/>
      <c r="J211" s="12"/>
      <c r="K211" s="12">
        <v>1.94</v>
      </c>
      <c r="L211" s="12">
        <v>0.25</v>
      </c>
      <c r="M211" s="12">
        <v>0.25</v>
      </c>
      <c r="N211" s="12">
        <v>2082</v>
      </c>
      <c r="O211" s="12">
        <v>29.5</v>
      </c>
      <c r="P211" s="12">
        <v>0.66</v>
      </c>
      <c r="Q211" s="12">
        <v>0.12</v>
      </c>
      <c r="R211" s="12">
        <v>53</v>
      </c>
      <c r="S211" s="12">
        <v>22</v>
      </c>
      <c r="T211" s="12">
        <f>(N211/365)^(2/3)*K211^(1/3)</f>
        <v>3.981613960275169</v>
      </c>
      <c r="U211" s="12">
        <f>SQRT((2/3*(N211/365)^(-1/3)*K211^(1/3)*(O211/365))^2+(1/3*(N211/365)^(2/3)*K211^(-2/3)*M211)^2)</f>
        <v>0.17511805617914894</v>
      </c>
      <c r="V211" s="12">
        <f>0.004919*R211*SQRT(1-P211^2)*N211^(1/3)*K211^(2/3)</f>
        <v>3.8902208429672789</v>
      </c>
      <c r="W211" s="12">
        <f>SQRT(X211^2+Y211^2+Z211^2+AA211^2)</f>
        <v>1.7371378016064203</v>
      </c>
      <c r="X211" s="12">
        <f>0.004919*SQRT(1-P211^2)*N211^(1/3)*K211^(2/3)*S211</f>
        <v>1.6148086517977387</v>
      </c>
      <c r="Y211" s="12">
        <f>0.004919*R211*P211/SQRT(1-P211^2)*N211^(1/3)*K211^(2/3)*Q211</f>
        <v>0.54589916860915733</v>
      </c>
      <c r="Z211" s="12">
        <f>0.004919*R211*SQRT(1-P211^2)*1/3*N211^(-2/3)*K211^(2/3)*O211</f>
        <v>1.8373601483755182E-2</v>
      </c>
      <c r="AA211" s="12">
        <f>0.004919*R211*SQRT(1-P211^2)*N211^(1/3)*2/3*K211^(-1/3)*M211</f>
        <v>0.33421141262605497</v>
      </c>
      <c r="AB211" s="12">
        <v>9.5</v>
      </c>
      <c r="AC211" s="12">
        <v>5.8</v>
      </c>
      <c r="AD211" s="12" t="s">
        <v>137</v>
      </c>
    </row>
    <row r="212" spans="1:30" s="29" customFormat="1">
      <c r="A212" s="12" t="s">
        <v>417</v>
      </c>
      <c r="B212" s="12" t="s">
        <v>416</v>
      </c>
      <c r="C212" s="12">
        <v>0.14000000000000001</v>
      </c>
      <c r="D212" s="12">
        <v>0.09</v>
      </c>
      <c r="E212" s="12">
        <v>0.14000000000000001</v>
      </c>
      <c r="F212" s="12">
        <v>0.01</v>
      </c>
      <c r="G212" s="12">
        <v>0.01</v>
      </c>
      <c r="H212" s="12">
        <v>1.08</v>
      </c>
      <c r="I212" s="12">
        <v>1.1399999999999999</v>
      </c>
      <c r="J212" s="12">
        <v>1.1200000000000001</v>
      </c>
      <c r="K212" s="12">
        <v>1.08</v>
      </c>
      <c r="L212" s="12">
        <v>0.09</v>
      </c>
      <c r="M212" s="12">
        <v>0.09</v>
      </c>
      <c r="N212" s="12">
        <v>63.33</v>
      </c>
      <c r="O212" s="12">
        <v>0.03</v>
      </c>
      <c r="P212" s="12">
        <v>0.03</v>
      </c>
      <c r="Q212" s="12">
        <v>0.01</v>
      </c>
      <c r="R212" s="12">
        <v>55.8</v>
      </c>
      <c r="S212" s="12">
        <v>0.9</v>
      </c>
      <c r="T212" s="12">
        <f>(N212/365)^(2/3)*K212^(1/3)</f>
        <v>0.31916774915567553</v>
      </c>
      <c r="U212" s="12">
        <f>SQRT((2/3*(N212/365)^(-1/3)*K212^(1/3)*(O212/365))^2+(1/3*(N212/365)^(2/3)*K212^(-2/3)*M212)^2)</f>
        <v>8.8663437622077661E-3</v>
      </c>
      <c r="V212" s="12">
        <f>0.004919*R212*SQRT(1-P212^2)*N212^(1/3)*K212^(2/3)</f>
        <v>1.1511568460882637</v>
      </c>
      <c r="W212" s="12">
        <f>SQRT(X212^2+Y212^2+Z212^2+AA212^2)</f>
        <v>6.6595000915617514E-2</v>
      </c>
      <c r="X212" s="12">
        <f>0.004919*SQRT(1-P212^2)*N212^(1/3)*K212^(2/3)*S212</f>
        <v>1.8567045904649419E-2</v>
      </c>
      <c r="Y212" s="12">
        <f>0.004919*R212*P212/SQRT(1-P212^2)*N212^(1/3)*K212^(2/3)*Q212</f>
        <v>3.4565814615802133E-4</v>
      </c>
      <c r="Z212" s="12">
        <f>0.004919*R212*SQRT(1-P212^2)*1/3*N212^(-2/3)*K212^(2/3)*O212</f>
        <v>1.8177117418099851E-4</v>
      </c>
      <c r="AA212" s="12">
        <f>0.004919*R212*SQRT(1-P212^2)*N212^(1/3)*2/3*K212^(-1/3)*M212</f>
        <v>6.3953158116014638E-2</v>
      </c>
      <c r="AB212" s="12">
        <v>4.0986301369863014</v>
      </c>
      <c r="AC212" s="12">
        <v>11.6</v>
      </c>
      <c r="AD212" s="12" t="s">
        <v>292</v>
      </c>
    </row>
    <row r="213" spans="1:30" s="29" customFormat="1">
      <c r="A213" s="12" t="s">
        <v>419</v>
      </c>
      <c r="B213" s="12" t="s">
        <v>418</v>
      </c>
      <c r="C213" s="12">
        <v>0.31</v>
      </c>
      <c r="D213" s="12"/>
      <c r="E213" s="12">
        <v>0.31</v>
      </c>
      <c r="F213" s="12">
        <v>0.04</v>
      </c>
      <c r="G213" s="12">
        <v>0.04</v>
      </c>
      <c r="H213" s="12">
        <v>1.1499999999999999</v>
      </c>
      <c r="I213" s="12"/>
      <c r="J213" s="12"/>
      <c r="K213" s="12">
        <v>1.1499999999999999</v>
      </c>
      <c r="L213" s="12">
        <v>0.17</v>
      </c>
      <c r="M213" s="12">
        <v>0.17</v>
      </c>
      <c r="N213" s="12">
        <v>2777</v>
      </c>
      <c r="O213" s="12">
        <v>92.5</v>
      </c>
      <c r="P213" s="12">
        <v>0.71</v>
      </c>
      <c r="Q213" s="12">
        <v>0.01</v>
      </c>
      <c r="R213" s="12">
        <v>445</v>
      </c>
      <c r="S213" s="12">
        <v>12</v>
      </c>
      <c r="T213" s="12">
        <f>(N213/365)^(2/3)*K213^(1/3)</f>
        <v>4.0527948786527324</v>
      </c>
      <c r="U213" s="12">
        <f>SQRT((2/3*(N213/365)^(-1/3)*K213^(1/3)*(O213/365))^2+(1/3*(N213/365)^(2/3)*K213^(-2/3)*M213)^2)</f>
        <v>0.21904512519266661</v>
      </c>
      <c r="V213" s="12">
        <f>0.004919*R213*SQRT(1-P213^2)*N213^(1/3)*K213^(2/3)</f>
        <v>23.782512910119866</v>
      </c>
      <c r="W213" s="12">
        <f>SQRT(X213^2+Y213^2+Z213^2+AA213^2)</f>
        <v>2.4678518200008366</v>
      </c>
      <c r="X213" s="12">
        <f>0.004919*SQRT(1-P213^2)*N213^(1/3)*K213^(2/3)*S213</f>
        <v>0.641326190834693</v>
      </c>
      <c r="Y213" s="12">
        <f>0.004919*R213*P213/SQRT(1-P213^2)*N213^(1/3)*K213^(2/3)*Q213</f>
        <v>0.34050381460345036</v>
      </c>
      <c r="Z213" s="12">
        <f>0.004919*R213*SQRT(1-P213^2)*1/3*N213^(-2/3)*K213^(2/3)*O213</f>
        <v>0.26405983005474609</v>
      </c>
      <c r="AA213" s="12">
        <f>0.004919*R213*SQRT(1-P213^2)*N213^(1/3)*2/3*K213^(-1/3)*M213</f>
        <v>2.3437838809973206</v>
      </c>
      <c r="AB213" s="12">
        <v>8.1150684931506856</v>
      </c>
      <c r="AC213" s="28">
        <v>3.5</v>
      </c>
      <c r="AD213" s="12" t="s">
        <v>129</v>
      </c>
    </row>
    <row r="214" spans="1:30" s="29" customFormat="1">
      <c r="A214" s="12" t="s">
        <v>421</v>
      </c>
      <c r="B214" s="12" t="s">
        <v>420</v>
      </c>
      <c r="C214" s="12">
        <v>0.05</v>
      </c>
      <c r="D214" s="12"/>
      <c r="E214" s="12">
        <v>0.05</v>
      </c>
      <c r="F214" s="12">
        <v>0.02</v>
      </c>
      <c r="G214" s="12">
        <v>0.02</v>
      </c>
      <c r="H214" s="12">
        <v>0.99</v>
      </c>
      <c r="I214" s="12"/>
      <c r="J214" s="12"/>
      <c r="K214" s="12">
        <v>0.99</v>
      </c>
      <c r="L214" s="12">
        <v>0.08</v>
      </c>
      <c r="M214" s="12">
        <v>0.08</v>
      </c>
      <c r="N214" s="12">
        <v>58.83</v>
      </c>
      <c r="O214" s="12">
        <v>0.08</v>
      </c>
      <c r="P214" s="12">
        <v>7.0000000000000007E-2</v>
      </c>
      <c r="Q214" s="12">
        <v>0.03</v>
      </c>
      <c r="R214" s="12">
        <v>155</v>
      </c>
      <c r="S214" s="12">
        <v>5</v>
      </c>
      <c r="T214" s="12">
        <f>(N214/365)^(2/3)*K214^(1/3)</f>
        <v>0.29517691365535748</v>
      </c>
      <c r="U214" s="12">
        <f>SQRT((2/3*(N214/365)^(-1/3)*K214^(1/3)*(O214/365))^2+(1/3*(N214/365)^(2/3)*K214^(-2/3)*M214)^2)</f>
        <v>7.9553951954059211E-3</v>
      </c>
      <c r="V214" s="12">
        <f>0.004919*R214*SQRT(1-P214^2)*N214^(1/3)*K214^(2/3)</f>
        <v>2.9383146224129799</v>
      </c>
      <c r="W214" s="12">
        <f>SQRT(X214^2+Y214^2+Z214^2+AA214^2)</f>
        <v>0.18461035637719023</v>
      </c>
      <c r="X214" s="12">
        <f>0.004919*SQRT(1-P214^2)*N214^(1/3)*K214^(2/3)*S214</f>
        <v>9.4784342658483234E-2</v>
      </c>
      <c r="Y214" s="12">
        <f>0.004919*R214*P214/SQRT(1-P214^2)*N214^(1/3)*K214^(2/3)*Q214</f>
        <v>6.2008448468166598E-3</v>
      </c>
      <c r="Z214" s="12">
        <f>0.004919*R214*SQRT(1-P214^2)*1/3*N214^(-2/3)*K214^(2/3)*O214</f>
        <v>1.3318894543205757E-3</v>
      </c>
      <c r="AA214" s="12">
        <f>0.004919*R214*SQRT(1-P214^2)*N214^(1/3)*2/3*K214^(-1/3)*M214</f>
        <v>0.15829304363167571</v>
      </c>
      <c r="AB214" s="12">
        <v>2.3698630136986298</v>
      </c>
      <c r="AC214" s="12">
        <v>25.2</v>
      </c>
      <c r="AD214" s="12" t="s">
        <v>422</v>
      </c>
    </row>
    <row r="215" spans="1:30" s="29" customFormat="1">
      <c r="A215" s="29" t="s">
        <v>424</v>
      </c>
      <c r="B215" s="29" t="s">
        <v>423</v>
      </c>
      <c r="C215" s="29">
        <v>0.1</v>
      </c>
      <c r="E215" s="29">
        <v>0.1</v>
      </c>
      <c r="F215" s="29">
        <v>0.14000000000000001</v>
      </c>
      <c r="G215" s="29">
        <v>0.14000000000000001</v>
      </c>
      <c r="H215" s="29">
        <v>0.85</v>
      </c>
      <c r="K215" s="29">
        <v>0.85</v>
      </c>
      <c r="L215" s="29">
        <v>0.21</v>
      </c>
      <c r="M215" s="29">
        <v>0.21</v>
      </c>
      <c r="N215" s="29">
        <v>9.6737000000000002</v>
      </c>
      <c r="O215" s="29">
        <v>3.8999999999999998E-3</v>
      </c>
      <c r="P215" s="29">
        <v>0</v>
      </c>
      <c r="Q215" s="29">
        <v>0</v>
      </c>
      <c r="R215" s="29">
        <v>4.79</v>
      </c>
      <c r="S215" s="29">
        <v>0.47</v>
      </c>
      <c r="T215" s="29">
        <f>(N215/365)^(2/3)*K215^(1/3)</f>
        <v>8.4205309327216746E-2</v>
      </c>
      <c r="U215" s="29">
        <f>SQRT((2/3*(N215/365)^(-1/3)*K215^(1/3)*(O215/365))^2+(1/3*(N215/365)^(2/3)*K215^(-2/3)*M215)^2)</f>
        <v>6.934591816737435E-3</v>
      </c>
      <c r="V215" s="29">
        <f>0.004919*R215*SQRT(1-P215^2)*N215^(1/3)*K215^(2/3)</f>
        <v>4.5049415247470359E-2</v>
      </c>
      <c r="W215" s="29">
        <f>SQRT(X215^2+Y215^2+Z215^2+AA215^2)</f>
        <v>8.6367839868964087E-3</v>
      </c>
      <c r="X215" s="29">
        <f>0.004919*SQRT(1-P215^2)*N215^(1/3)*K215^(2/3)*S215</f>
        <v>4.4202975295012676E-3</v>
      </c>
      <c r="Y215" s="29">
        <f>0.004919*R215*P215/SQRT(1-P215^2)*N215^(1/3)*K215^(2/3)*Q215</f>
        <v>0</v>
      </c>
      <c r="Z215" s="29">
        <f>0.004919*R215*SQRT(1-P215^2)*1/3*N215^(-2/3)*K215^(2/3)*O215</f>
        <v>6.0539648554029447E-6</v>
      </c>
      <c r="AA215" s="29">
        <f>0.004919*R215*SQRT(1-P215^2)*N215^(1/3)*2/3*K215^(-1/3)*M215</f>
        <v>7.4199036878186469E-3</v>
      </c>
      <c r="AB215" s="29">
        <v>5.68</v>
      </c>
      <c r="AC215" s="29">
        <v>3.22</v>
      </c>
      <c r="AD215" s="29" t="s">
        <v>100</v>
      </c>
    </row>
    <row r="216" spans="1:30" s="29" customFormat="1">
      <c r="A216" s="12" t="s">
        <v>426</v>
      </c>
      <c r="B216" s="12" t="s">
        <v>425</v>
      </c>
      <c r="C216" s="12">
        <v>0.24</v>
      </c>
      <c r="D216" s="12">
        <v>0.22</v>
      </c>
      <c r="E216" s="12">
        <v>0.24</v>
      </c>
      <c r="F216" s="12">
        <v>0.01</v>
      </c>
      <c r="G216" s="12">
        <v>0.01</v>
      </c>
      <c r="H216" s="12">
        <v>1.0900000000000001</v>
      </c>
      <c r="I216" s="12">
        <v>1.1299999999999999</v>
      </c>
      <c r="J216" s="12">
        <v>1.1000000000000001</v>
      </c>
      <c r="K216" s="12">
        <v>1.0900000000000001</v>
      </c>
      <c r="L216" s="12">
        <v>0.09</v>
      </c>
      <c r="M216" s="12">
        <v>0.09</v>
      </c>
      <c r="N216" s="12">
        <v>502</v>
      </c>
      <c r="O216" s="12">
        <v>14</v>
      </c>
      <c r="P216" s="12">
        <v>0.46</v>
      </c>
      <c r="Q216" s="12">
        <v>0.01</v>
      </c>
      <c r="R216" s="12">
        <v>79.793000000000006</v>
      </c>
      <c r="S216" s="12">
        <v>2.242</v>
      </c>
      <c r="T216" s="12">
        <f>(N216/365)^(2/3)*K216^(1/3)</f>
        <v>1.2727684495183311</v>
      </c>
      <c r="U216" s="12">
        <f>SQRT((2/3*(N216/365)^(-1/3)*K216^(1/3)*(O216/365))^2+(1/3*(N216/365)^(2/3)*K216^(-2/3)*M216)^2)</f>
        <v>4.2274032543539737E-2</v>
      </c>
      <c r="V216" s="12">
        <f>0.004919*R216*SQRT(1-P216^2)*N216^(1/3)*K216^(2/3)</f>
        <v>2.9335972851662619</v>
      </c>
      <c r="W216" s="12">
        <f>SQRT(X216^2+Y216^2+Z216^2+AA216^2)</f>
        <v>0.18413996058677071</v>
      </c>
      <c r="X216" s="12">
        <f>0.004919*SQRT(1-P216^2)*N216^(1/3)*K216^(2/3)*S216</f>
        <v>8.2427344671120992E-2</v>
      </c>
      <c r="Y216" s="12">
        <f>0.004919*R216*P216/SQRT(1-P216^2)*N216^(1/3)*K216^(2/3)*Q216</f>
        <v>1.7116371780523599E-2</v>
      </c>
      <c r="Z216" s="12">
        <f>0.004919*R216*SQRT(1-P216^2)*1/3*N216^(-2/3)*K216^(2/3)*O216</f>
        <v>2.7271156701412815E-2</v>
      </c>
      <c r="AA216" s="12">
        <f>0.004919*R216*SQRT(1-P216^2)*N216^(1/3)*2/3*K216^(-1/3)*M216</f>
        <v>0.16148241936695018</v>
      </c>
      <c r="AB216" s="12">
        <v>2.9068493150684929</v>
      </c>
      <c r="AC216" s="12">
        <v>3.7</v>
      </c>
      <c r="AD216" s="12" t="s">
        <v>109</v>
      </c>
    </row>
    <row r="217" spans="1:30" s="29" customFormat="1">
      <c r="A217" s="29" t="s">
        <v>426</v>
      </c>
      <c r="B217" s="29" t="s">
        <v>427</v>
      </c>
      <c r="C217" s="29">
        <v>0.24</v>
      </c>
      <c r="D217" s="29">
        <v>0.22</v>
      </c>
      <c r="E217" s="29">
        <v>0.24</v>
      </c>
      <c r="F217" s="29">
        <v>0.01</v>
      </c>
      <c r="G217" s="29">
        <v>0.01</v>
      </c>
      <c r="H217" s="29">
        <v>1.0900000000000001</v>
      </c>
      <c r="I217" s="29">
        <v>1.1299999999999999</v>
      </c>
      <c r="J217" s="29">
        <v>1.1000000000000001</v>
      </c>
      <c r="K217" s="29">
        <v>1.0900000000000001</v>
      </c>
      <c r="L217" s="29">
        <v>0.09</v>
      </c>
      <c r="M217" s="29">
        <v>0.09</v>
      </c>
      <c r="N217" s="29">
        <v>4.1547000000000001</v>
      </c>
      <c r="O217" s="29">
        <v>5.0000000000000001E-4</v>
      </c>
      <c r="P217" s="29">
        <v>0.27</v>
      </c>
      <c r="Q217" s="29">
        <v>0.12</v>
      </c>
      <c r="R217" s="29">
        <v>7.165</v>
      </c>
      <c r="S217" s="29">
        <v>1.22</v>
      </c>
      <c r="T217" s="29">
        <f>(N217/365)^(2/3)*K217^(1/3)</f>
        <v>5.2076289942378978E-2</v>
      </c>
      <c r="U217" s="29">
        <f>SQRT((2/3*(N217/365)^(-1/3)*K217^(1/3)*(O217/365))^2+(1/3*(N217/365)^(2/3)*K217^(-2/3)*M217)^2)</f>
        <v>1.4332984733877168E-3</v>
      </c>
      <c r="V217" s="29">
        <f>0.004919*R217*SQRT(1-P217^2)*N217^(1/3)*K217^(2/3)</f>
        <v>5.7781285072858977E-2</v>
      </c>
      <c r="W217" s="29">
        <f>SQRT(X217^2+Y217^2+Z217^2+AA217^2)</f>
        <v>1.0535225054258307E-2</v>
      </c>
      <c r="X217" s="29">
        <f>0.004919*SQRT(1-P217^2)*N217^(1/3)*K217^(2/3)*S217</f>
        <v>9.838544004031816E-3</v>
      </c>
      <c r="Y217" s="29">
        <f>0.004919*R217*P217/SQRT(1-P217^2)*N217^(1/3)*K217^(2/3)*Q217</f>
        <v>2.0193222266860437E-3</v>
      </c>
      <c r="Z217" s="29">
        <f>0.004919*R217*SQRT(1-P217^2)*1/3*N217^(-2/3)*K217^(2/3)*O217</f>
        <v>2.3179084359423856E-6</v>
      </c>
      <c r="AA217" s="29">
        <f>0.004919*R217*SQRT(1-P217^2)*N217^(1/3)*2/3*K217^(-1/3)*M217</f>
        <v>3.1806211966711362E-3</v>
      </c>
      <c r="AB217" s="29">
        <v>2.9068493150684929</v>
      </c>
      <c r="AC217" s="29">
        <v>3.7</v>
      </c>
      <c r="AD217" s="29" t="s">
        <v>109</v>
      </c>
    </row>
    <row r="218" spans="1:30" s="29" customFormat="1">
      <c r="A218" s="12" t="s">
        <v>426</v>
      </c>
      <c r="B218" s="12" t="s">
        <v>428</v>
      </c>
      <c r="C218" s="12">
        <v>0.24</v>
      </c>
      <c r="D218" s="12">
        <v>0.22</v>
      </c>
      <c r="E218" s="12">
        <v>0.24</v>
      </c>
      <c r="F218" s="12">
        <v>0.01</v>
      </c>
      <c r="G218" s="12">
        <v>0.01</v>
      </c>
      <c r="H218" s="12">
        <v>1.0900000000000001</v>
      </c>
      <c r="I218" s="12">
        <v>1.1299999999999999</v>
      </c>
      <c r="J218" s="12">
        <v>1.1000000000000001</v>
      </c>
      <c r="K218" s="12">
        <v>1.0900000000000001</v>
      </c>
      <c r="L218" s="12">
        <v>0.09</v>
      </c>
      <c r="M218" s="12">
        <v>0.09</v>
      </c>
      <c r="N218" s="12">
        <v>3008</v>
      </c>
      <c r="O218" s="12">
        <v>202</v>
      </c>
      <c r="P218" s="12">
        <v>0.28000000000000003</v>
      </c>
      <c r="Q218" s="12">
        <v>0.12</v>
      </c>
      <c r="R218" s="12">
        <v>96.6</v>
      </c>
      <c r="S218" s="12">
        <v>4.7</v>
      </c>
      <c r="T218" s="12">
        <f>(N218/365)^(2/3)*K218^(1/3)</f>
        <v>4.1988672494668879</v>
      </c>
      <c r="U218" s="12">
        <f>SQRT((2/3*(N218/365)^(-1/3)*K218^(1/3)*(O218/365))^2+(1/3*(N218/365)^(2/3)*K218^(-2/3)*M218)^2)</f>
        <v>0.22066317573479519</v>
      </c>
      <c r="V218" s="12">
        <f>0.004919*R218*SQRT(1-P218^2)*N218^(1/3)*K218^(2/3)</f>
        <v>6.9743240878671777</v>
      </c>
      <c r="W218" s="12">
        <f>SQRT(X218^2+Y218^2+Z218^2+AA218^2)</f>
        <v>0.59292299996917031</v>
      </c>
      <c r="X218" s="12">
        <f>0.004919*SQRT(1-P218^2)*N218^(1/3)*K218^(2/3)*S218</f>
        <v>0.3393304680432272</v>
      </c>
      <c r="Y218" s="12">
        <f>0.004919*R218*P218/SQRT(1-P218^2)*N218^(1/3)*K218^(2/3)*Q218</f>
        <v>0.25427223237015761</v>
      </c>
      <c r="Z218" s="12">
        <f>0.004919*R218*SQRT(1-P218^2)*1/3*N218^(-2/3)*K218^(2/3)*O218</f>
        <v>0.15611851349170791</v>
      </c>
      <c r="AA218" s="12">
        <f>0.004919*R218*SQRT(1-P218^2)*N218^(1/3)*2/3*K218^(-1/3)*M218</f>
        <v>0.38390774795599142</v>
      </c>
      <c r="AB218" s="12">
        <v>5.5232876712328771</v>
      </c>
      <c r="AC218" s="12">
        <v>3.7</v>
      </c>
      <c r="AD218" s="12" t="s">
        <v>109</v>
      </c>
    </row>
    <row r="219" spans="1:30" s="29" customFormat="1">
      <c r="A219" s="12" t="s">
        <v>430</v>
      </c>
      <c r="B219" s="12" t="s">
        <v>429</v>
      </c>
      <c r="C219" s="12">
        <v>-0.56999999999999995</v>
      </c>
      <c r="D219" s="12"/>
      <c r="E219" s="12">
        <v>-0.56999999999999995</v>
      </c>
      <c r="F219" s="12">
        <v>0.02</v>
      </c>
      <c r="G219" s="12">
        <v>0.02</v>
      </c>
      <c r="H219" s="12">
        <v>2.86</v>
      </c>
      <c r="I219" s="12"/>
      <c r="J219" s="12"/>
      <c r="K219" s="12">
        <v>2.86</v>
      </c>
      <c r="L219" s="12">
        <v>0.2</v>
      </c>
      <c r="M219" s="12">
        <v>0.2</v>
      </c>
      <c r="N219" s="12">
        <v>133.6</v>
      </c>
      <c r="O219" s="12">
        <v>0.5</v>
      </c>
      <c r="P219" s="12">
        <v>0.04</v>
      </c>
      <c r="Q219" s="12">
        <v>0.16</v>
      </c>
      <c r="R219" s="12">
        <v>102</v>
      </c>
      <c r="S219" s="12">
        <v>8.4</v>
      </c>
      <c r="T219" s="12">
        <f>(N219/365)^(2/3)*K219^(1/3)</f>
        <v>0.72632513501043372</v>
      </c>
      <c r="U219" s="12">
        <f>SQRT((2/3*(N219/365)^(-1/3)*K219^(1/3)*(O219/365))^2+(1/3*(N219/365)^(2/3)*K219^(-2/3)*M219)^2)</f>
        <v>1.7027364263867792E-2</v>
      </c>
      <c r="V219" s="12">
        <f>0.004919*R219*SQRT(1-P219^2)*N219^(1/3)*K219^(2/3)</f>
        <v>5.1638718416249647</v>
      </c>
      <c r="W219" s="12">
        <f>SQRT(X219^2+Y219^2+Z219^2+AA219^2)</f>
        <v>0.48983572990033847</v>
      </c>
      <c r="X219" s="12">
        <f>0.004919*SQRT(1-P219^2)*N219^(1/3)*K219^(2/3)*S219</f>
        <v>0.42526003401617352</v>
      </c>
      <c r="Y219" s="12">
        <f>0.004919*R219*P219/SQRT(1-P219^2)*N219^(1/3)*K219^(2/3)*Q219</f>
        <v>3.3101742574519005E-2</v>
      </c>
      <c r="Z219" s="12">
        <f>0.004919*R219*SQRT(1-P219^2)*1/3*N219^(-2/3)*K219^(2/3)*O219</f>
        <v>6.4419558902507022E-3</v>
      </c>
      <c r="AA219" s="12">
        <f>0.004919*R219*SQRT(1-P219^2)*N219^(1/3)*2/3*K219^(-1/3)*M219</f>
        <v>0.24073994599650184</v>
      </c>
      <c r="AB219" s="12">
        <v>4.6356164383561644</v>
      </c>
      <c r="AC219" s="12">
        <v>29.8</v>
      </c>
      <c r="AD219" s="12" t="s">
        <v>77</v>
      </c>
    </row>
    <row r="220" spans="1:30" s="29" customFormat="1">
      <c r="A220" s="12" t="s">
        <v>432</v>
      </c>
      <c r="B220" s="12" t="s">
        <v>431</v>
      </c>
      <c r="C220" s="12">
        <v>-0.1</v>
      </c>
      <c r="D220" s="12">
        <v>-0.1</v>
      </c>
      <c r="E220" s="12">
        <v>-0.1</v>
      </c>
      <c r="F220" s="12">
        <v>0.01</v>
      </c>
      <c r="G220" s="12">
        <v>0.01</v>
      </c>
      <c r="H220" s="12">
        <v>0.93</v>
      </c>
      <c r="I220" s="12">
        <v>0.96</v>
      </c>
      <c r="J220" s="12">
        <v>0.93</v>
      </c>
      <c r="K220" s="12">
        <v>0.93</v>
      </c>
      <c r="L220" s="12">
        <v>7.0000000000000007E-2</v>
      </c>
      <c r="M220" s="12">
        <v>7.0000000000000007E-2</v>
      </c>
      <c r="N220" s="12">
        <v>948.12</v>
      </c>
      <c r="O220" s="12">
        <v>21.966000000000001</v>
      </c>
      <c r="P220" s="12">
        <v>0.13</v>
      </c>
      <c r="Q220" s="12">
        <v>7.0000000000000007E-2</v>
      </c>
      <c r="R220" s="12">
        <v>5.1100000000000003</v>
      </c>
      <c r="S220" s="12">
        <v>0.34</v>
      </c>
      <c r="T220" s="12">
        <f>(N220/365)^(2/3)*K220^(1/3)</f>
        <v>1.8444828086525384</v>
      </c>
      <c r="U220" s="12">
        <f>SQRT((2/3*(N220/365)^(-1/3)*K220^(1/3)*(O220/365))^2+(1/3*(N220/365)^(2/3)*K220^(-2/3)*M220)^2)</f>
        <v>5.4343286736574431E-2</v>
      </c>
      <c r="V220" s="12">
        <f>0.004919*R220*SQRT(1-P220^2)*N220^(1/3)*K220^(2/3)</f>
        <v>0.23327756445790132</v>
      </c>
      <c r="W220" s="12">
        <f>SQRT(X220^2+Y220^2+Z220^2+AA220^2)</f>
        <v>1.9642941344894391E-2</v>
      </c>
      <c r="X220" s="12">
        <f>0.004919*SQRT(1-P220^2)*N220^(1/3)*K220^(2/3)*S220</f>
        <v>1.552140350600518E-2</v>
      </c>
      <c r="Y220" s="12">
        <f>0.004919*R220*P220/SQRT(1-P220^2)*N220^(1/3)*K220^(2/3)*Q220</f>
        <v>2.159318316109147E-3</v>
      </c>
      <c r="Z220" s="12">
        <f>0.004919*R220*SQRT(1-P220^2)*1/3*N220^(-2/3)*K220^(2/3)*O220</f>
        <v>1.8015212493785124E-3</v>
      </c>
      <c r="AA220" s="12">
        <f>0.004919*R220*SQRT(1-P220^2)*N220^(1/3)*2/3*K220^(-1/3)*M220</f>
        <v>1.1705684238030889E-2</v>
      </c>
      <c r="AB220" s="12">
        <v>7.0547945205479454</v>
      </c>
      <c r="AC220" s="12">
        <v>1.27</v>
      </c>
      <c r="AD220" s="12" t="s">
        <v>292</v>
      </c>
    </row>
    <row r="221" spans="1:30" s="29" customFormat="1">
      <c r="A221" s="12" t="s">
        <v>434</v>
      </c>
      <c r="B221" s="12" t="s">
        <v>433</v>
      </c>
      <c r="C221" s="12">
        <v>0.4</v>
      </c>
      <c r="D221" s="12"/>
      <c r="E221" s="12">
        <v>0.4</v>
      </c>
      <c r="F221" s="12">
        <v>0.03</v>
      </c>
      <c r="G221" s="12">
        <v>0.03</v>
      </c>
      <c r="H221" s="12">
        <v>1.1299999999999999</v>
      </c>
      <c r="I221" s="12"/>
      <c r="J221" s="12"/>
      <c r="K221" s="12">
        <v>1.1299999999999999</v>
      </c>
      <c r="L221" s="12">
        <v>0.1</v>
      </c>
      <c r="M221" s="12">
        <v>0.1</v>
      </c>
      <c r="N221" s="12">
        <v>263.60000000000002</v>
      </c>
      <c r="O221" s="12">
        <v>1.2</v>
      </c>
      <c r="P221" s="12">
        <v>0.377</v>
      </c>
      <c r="Q221" s="12">
        <v>8.0000000000000002E-3</v>
      </c>
      <c r="R221" s="12">
        <v>73.560900000000004</v>
      </c>
      <c r="S221" s="12">
        <v>0.56142000000000003</v>
      </c>
      <c r="T221" s="12">
        <f>(N221/365)^(2/3)*K221^(1/3)</f>
        <v>0.83841912330103152</v>
      </c>
      <c r="U221" s="12">
        <f>SQRT((2/3*(N221/365)^(-1/3)*K221^(1/3)*(O221/365))^2+(1/3*(N221/365)^(2/3)*K221^(-2/3)*M221)^2)</f>
        <v>2.4862677066104174E-2</v>
      </c>
      <c r="V221" s="12">
        <f>0.004919*R221*SQRT(1-P221^2)*N221^(1/3)*K221^(2/3)</f>
        <v>2.3313221023122139</v>
      </c>
      <c r="W221" s="12">
        <f>SQRT(X221^2+Y221^2+Z221^2+AA221^2)</f>
        <v>0.13897422829680844</v>
      </c>
      <c r="X221" s="12">
        <f>0.004919*SQRT(1-P221^2)*N221^(1/3)*K221^(2/3)*S221</f>
        <v>1.7792752055509425E-2</v>
      </c>
      <c r="Y221" s="12">
        <f>0.004919*R221*P221/SQRT(1-P221^2)*N221^(1/3)*K221^(2/3)*Q221</f>
        <v>8.1961827134541636E-3</v>
      </c>
      <c r="Z221" s="12">
        <f>0.004919*R221*SQRT(1-P221^2)*1/3*N221^(-2/3)*K221^(2/3)*O221</f>
        <v>3.5376663161035115E-3</v>
      </c>
      <c r="AA221" s="12">
        <f>0.004919*R221*SQRT(1-P221^2)*N221^(1/3)*2/3*K221^(-1/3)*M221</f>
        <v>0.13754112698007162</v>
      </c>
      <c r="AB221" s="12">
        <v>6.5</v>
      </c>
      <c r="AC221" s="12">
        <v>5.1306099999999999</v>
      </c>
      <c r="AD221" s="12" t="s">
        <v>1525</v>
      </c>
    </row>
    <row r="222" spans="1:30" s="29" customFormat="1">
      <c r="A222" s="12" t="s">
        <v>434</v>
      </c>
      <c r="B222" s="12" t="s">
        <v>435</v>
      </c>
      <c r="C222" s="12">
        <v>0.4</v>
      </c>
      <c r="D222" s="12"/>
      <c r="E222" s="12">
        <v>0.4</v>
      </c>
      <c r="F222" s="12">
        <v>0.03</v>
      </c>
      <c r="G222" s="12">
        <v>0.03</v>
      </c>
      <c r="H222" s="12">
        <v>1.1299999999999999</v>
      </c>
      <c r="I222" s="12"/>
      <c r="J222" s="12"/>
      <c r="K222" s="12">
        <v>1.1299999999999999</v>
      </c>
      <c r="L222" s="12">
        <v>0.1</v>
      </c>
      <c r="M222" s="12">
        <v>0.1</v>
      </c>
      <c r="N222" s="12">
        <v>1708</v>
      </c>
      <c r="O222" s="12">
        <v>14</v>
      </c>
      <c r="P222" s="12">
        <v>3.1E-2</v>
      </c>
      <c r="Q222" s="12">
        <v>2.1999999999999999E-2</v>
      </c>
      <c r="R222" s="12">
        <v>30.4148</v>
      </c>
      <c r="S222" s="12">
        <v>0.62250300000000003</v>
      </c>
      <c r="T222" s="12">
        <f>(N222/365)^(2/3)*K222^(1/3)</f>
        <v>2.9139995638104215</v>
      </c>
      <c r="U222" s="12">
        <f>SQRT((2/3*(N222/365)^(-1/3)*K222^(1/3)*(O222/365))^2+(1/3*(N222/365)^(2/3)*K222^(-2/3)*M222)^2)</f>
        <v>8.7421129814003226E-2</v>
      </c>
      <c r="V222" s="12">
        <f>0.004919*R222*SQRT(1-P222^2)*N222^(1/3)*K222^(2/3)</f>
        <v>1.9392535411924592</v>
      </c>
      <c r="W222" s="12">
        <f>SQRT(X222^2+Y222^2+Z222^2+AA222^2)</f>
        <v>0.12122251390976116</v>
      </c>
      <c r="X222" s="12">
        <f>0.004919*SQRT(1-P222^2)*N222^(1/3)*K222^(2/3)*S222</f>
        <v>3.9690911896607228E-2</v>
      </c>
      <c r="Y222" s="12">
        <f>0.004919*R222*P222/SQRT(1-P222^2)*N222^(1/3)*K222^(2/3)*Q222</f>
        <v>1.3238431283395912E-3</v>
      </c>
      <c r="Z222" s="12">
        <f>0.004919*R222*SQRT(1-P222^2)*1/3*N222^(-2/3)*K222^(2/3)*O222</f>
        <v>5.2985069431487983E-3</v>
      </c>
      <c r="AA222" s="12">
        <f>0.004919*R222*SQRT(1-P222^2)*N222^(1/3)*2/3*K222^(-1/3)*M222</f>
        <v>0.11441023841843419</v>
      </c>
      <c r="AB222" s="12">
        <v>6.5</v>
      </c>
      <c r="AC222" s="12">
        <v>5.1306099999999999</v>
      </c>
      <c r="AD222" s="12" t="s">
        <v>1525</v>
      </c>
    </row>
    <row r="223" spans="1:30" s="29" customFormat="1">
      <c r="A223" s="12" t="s">
        <v>437</v>
      </c>
      <c r="B223" s="12" t="s">
        <v>436</v>
      </c>
      <c r="C223" s="12">
        <v>0.5</v>
      </c>
      <c r="D223" s="12"/>
      <c r="E223" s="12">
        <v>0.5</v>
      </c>
      <c r="F223" s="12">
        <v>0.04</v>
      </c>
      <c r="G223" s="12">
        <v>0.04</v>
      </c>
      <c r="H223" s="12">
        <v>1.1399999999999999</v>
      </c>
      <c r="I223" s="12"/>
      <c r="J223" s="12"/>
      <c r="K223" s="12">
        <v>1.1399999999999999</v>
      </c>
      <c r="L223" s="12">
        <v>0.11</v>
      </c>
      <c r="M223" s="12">
        <v>0.11</v>
      </c>
      <c r="N223" s="12">
        <v>1244</v>
      </c>
      <c r="O223" s="12">
        <v>17</v>
      </c>
      <c r="P223" s="12">
        <v>0.41</v>
      </c>
      <c r="Q223" s="12">
        <v>0.1</v>
      </c>
      <c r="R223" s="12">
        <v>7.3</v>
      </c>
      <c r="S223" s="12">
        <v>0.7</v>
      </c>
      <c r="T223" s="12">
        <f>(N223/365)^(2/3)*K223^(1/3)</f>
        <v>2.3658468499684737</v>
      </c>
      <c r="U223" s="12">
        <f>SQRT((2/3*(N223/365)^(-1/3)*K223^(1/3)*(O223/365))^2+(1/3*(N223/365)^(2/3)*K223^(-2/3)*M223)^2)</f>
        <v>7.9088164290291724E-2</v>
      </c>
      <c r="V223" s="12">
        <f>0.004919*R223*SQRT(1-P223^2)*N223^(1/3)*K223^(2/3)</f>
        <v>0.38439577523500323</v>
      </c>
      <c r="W223" s="12">
        <f>SQRT(X223^2+Y223^2+Z223^2+AA223^2)</f>
        <v>4.8291393028351441E-2</v>
      </c>
      <c r="X223" s="12">
        <f>0.004919*SQRT(1-P223^2)*N223^(1/3)*K223^(2/3)*S223</f>
        <v>3.6859868858150992E-2</v>
      </c>
      <c r="Y223" s="12">
        <f>0.004919*R223*P223/SQRT(1-P223^2)*N223^(1/3)*K223^(2/3)*Q223</f>
        <v>1.8944857296111468E-2</v>
      </c>
      <c r="Z223" s="12">
        <f>0.004919*R223*SQRT(1-P223^2)*1/3*N223^(-2/3)*K223^(2/3)*O223</f>
        <v>1.7509989761508721E-3</v>
      </c>
      <c r="AA223" s="12">
        <f>0.004919*R223*SQRT(1-P223^2)*N223^(1/3)*2/3*K223^(-1/3)*M223</f>
        <v>2.4727213611608397E-2</v>
      </c>
      <c r="AB223" s="12">
        <v>11.038356164383559</v>
      </c>
      <c r="AC223" s="12">
        <v>4</v>
      </c>
      <c r="AD223" s="12" t="s">
        <v>115</v>
      </c>
    </row>
    <row r="224" spans="1:30" s="30" customFormat="1">
      <c r="A224" s="30" t="s">
        <v>439</v>
      </c>
      <c r="B224" s="30" t="s">
        <v>438</v>
      </c>
      <c r="D224" s="30">
        <v>-0.23</v>
      </c>
      <c r="E224" s="30">
        <v>-0.23511839013144409</v>
      </c>
      <c r="G224" s="30">
        <v>4.1492940386763918E-2</v>
      </c>
      <c r="I224" s="30">
        <v>0.71</v>
      </c>
      <c r="J224" s="30">
        <v>0.7</v>
      </c>
      <c r="K224" s="30">
        <v>0.69555773256112596</v>
      </c>
      <c r="M224" s="30">
        <v>3.6275189713696337E-2</v>
      </c>
      <c r="N224" s="30">
        <v>2599</v>
      </c>
      <c r="O224" s="30">
        <v>68.599999999999994</v>
      </c>
      <c r="P224" s="30">
        <v>0.71599999999999997</v>
      </c>
      <c r="Q224" s="30">
        <v>4.3999999999999997E-2</v>
      </c>
      <c r="T224" s="30">
        <f>(N224/365)^(2/3)*K224^(1/3)</f>
        <v>3.2793416963588755</v>
      </c>
      <c r="U224" s="30">
        <f>SQRT((2/3*(N224/365)^(-1/3)*K224^(1/3)*(O224/365))^2+(1/3*(N224/365)^(2/3)*K224^(-2/3)*M224)^2)</f>
        <v>8.1116383495002553E-2</v>
      </c>
      <c r="V224" s="30">
        <v>35.616999999999997</v>
      </c>
      <c r="W224" s="30">
        <f>SQRT(X224^2+Y224^2+Z224^2+AA224^2)</f>
        <v>0</v>
      </c>
      <c r="X224" s="30">
        <f>0.004919*SQRT(1-P224^2)*N224^(1/3)*K224^(2/3)*S224</f>
        <v>0</v>
      </c>
      <c r="Y224" s="30">
        <f>0.004919*R224*P224/SQRT(1-P224^2)*N224^(1/3)*K224^(2/3)*Q224</f>
        <v>0</v>
      </c>
      <c r="Z224" s="30">
        <f>0.004919*R224*SQRT(1-P224^2)*1/3*N224^(-2/3)*K224^(2/3)*O224</f>
        <v>0</v>
      </c>
      <c r="AA224" s="30">
        <f>0.004919*R224*SQRT(1-P224^2)*N224^(1/3)*2/3*K224^(-1/3)*M224</f>
        <v>0</v>
      </c>
      <c r="AD224" s="30" t="s">
        <v>1556</v>
      </c>
    </row>
    <row r="225" spans="1:30" s="29" customFormat="1">
      <c r="A225" s="12" t="s">
        <v>441</v>
      </c>
      <c r="B225" s="12" t="s">
        <v>440</v>
      </c>
      <c r="C225" s="12">
        <v>-0.03</v>
      </c>
      <c r="D225" s="12"/>
      <c r="E225" s="12">
        <v>-0.03</v>
      </c>
      <c r="F225" s="12">
        <v>0.02</v>
      </c>
      <c r="G225" s="12">
        <v>0.02</v>
      </c>
      <c r="H225" s="12">
        <v>0.75</v>
      </c>
      <c r="I225" s="12"/>
      <c r="J225" s="12"/>
      <c r="K225" s="12">
        <v>0.75</v>
      </c>
      <c r="L225" s="12">
        <v>0.05</v>
      </c>
      <c r="M225" s="12">
        <v>0.05</v>
      </c>
      <c r="N225" s="12">
        <v>448.6</v>
      </c>
      <c r="O225" s="12">
        <v>6.8</v>
      </c>
      <c r="P225" s="12">
        <v>0.25</v>
      </c>
      <c r="Q225" s="12">
        <v>0.1</v>
      </c>
      <c r="R225" s="12">
        <v>46.5</v>
      </c>
      <c r="S225" s="12">
        <v>4.5</v>
      </c>
      <c r="T225" s="12">
        <f>(N225/365)^(2/3)*K225^(1/3)</f>
        <v>1.0424727009252754</v>
      </c>
      <c r="U225" s="12">
        <f>SQRT((2/3*(N225/365)^(-1/3)*K225^(1/3)*(O225/365))^2+(1/3*(N225/365)^(2/3)*K225^(-2/3)*M225)^2)</f>
        <v>2.544890375595334E-2</v>
      </c>
      <c r="V225" s="12">
        <f>0.004919*R225*SQRT(1-P225^2)*N225^(1/3)*K225^(2/3)</f>
        <v>1.3995100203761965</v>
      </c>
      <c r="W225" s="12">
        <f>SQRT(X225^2+Y225^2+Z225^2+AA225^2)</f>
        <v>0.1538009595970056</v>
      </c>
      <c r="X225" s="12">
        <f>0.004919*SQRT(1-P225^2)*N225^(1/3)*K225^(2/3)*S225</f>
        <v>0.13543645358479323</v>
      </c>
      <c r="Y225" s="12">
        <f>0.004919*R225*P225/SQRT(1-P225^2)*N225^(1/3)*K225^(2/3)*Q225</f>
        <v>3.7320267210031913E-2</v>
      </c>
      <c r="Z225" s="12">
        <f>0.004919*R225*SQRT(1-P225^2)*1/3*N225^(-2/3)*K225^(2/3)*O225</f>
        <v>7.0713836666355598E-3</v>
      </c>
      <c r="AA225" s="12">
        <f>0.004919*R225*SQRT(1-P225^2)*N225^(1/3)*2/3*K225^(-1/3)*M225</f>
        <v>6.2200445350053181E-2</v>
      </c>
      <c r="AB225" s="12">
        <v>9.1369863013698627</v>
      </c>
      <c r="AC225" s="12">
        <v>16.899999999999999</v>
      </c>
      <c r="AD225" s="12" t="s">
        <v>100</v>
      </c>
    </row>
    <row r="226" spans="1:30" s="29" customFormat="1">
      <c r="A226" s="12" t="s">
        <v>441</v>
      </c>
      <c r="B226" s="12" t="s">
        <v>442</v>
      </c>
      <c r="C226" s="12">
        <v>-0.03</v>
      </c>
      <c r="D226" s="12"/>
      <c r="E226" s="12">
        <v>-0.03</v>
      </c>
      <c r="F226" s="12">
        <v>0.02</v>
      </c>
      <c r="G226" s="12">
        <v>0.02</v>
      </c>
      <c r="H226" s="12">
        <v>0.75</v>
      </c>
      <c r="I226" s="12"/>
      <c r="J226" s="12"/>
      <c r="K226" s="12">
        <v>0.75</v>
      </c>
      <c r="L226" s="12">
        <v>0.05</v>
      </c>
      <c r="M226" s="12">
        <v>0.05</v>
      </c>
      <c r="N226" s="12">
        <v>919</v>
      </c>
      <c r="O226" s="12">
        <v>5.3</v>
      </c>
      <c r="P226" s="12">
        <v>0.17</v>
      </c>
      <c r="Q226" s="12">
        <v>0.09</v>
      </c>
      <c r="R226" s="12">
        <v>78.8</v>
      </c>
      <c r="S226" s="12">
        <v>2.6</v>
      </c>
      <c r="T226" s="12">
        <f>(N226/365)^(2/3)*K226^(1/3)</f>
        <v>1.6815205752401581</v>
      </c>
      <c r="U226" s="12">
        <f>SQRT((2/3*(N226/365)^(-1/3)*K226^(1/3)*(O226/365))^2+(1/3*(N226/365)^(2/3)*K226^(-2/3)*M226)^2)</f>
        <v>3.7922271866833744E-2</v>
      </c>
      <c r="V226" s="12">
        <f>0.004919*R226*SQRT(1-P226^2)*N226^(1/3)*K226^(2/3)</f>
        <v>3.0655920642763719</v>
      </c>
      <c r="W226" s="12">
        <f>SQRT(X226^2+Y226^2+Z226^2+AA226^2)</f>
        <v>0.17652858816695627</v>
      </c>
      <c r="X226" s="12">
        <f>0.004919*SQRT(1-P226^2)*N226^(1/3)*K226^(2/3)*S226</f>
        <v>0.10114897674008336</v>
      </c>
      <c r="Y226" s="12">
        <f>0.004919*R226*P226/SQRT(1-P226^2)*N226^(1/3)*K226^(2/3)*Q226</f>
        <v>4.829941157803367E-2</v>
      </c>
      <c r="Z226" s="12">
        <f>0.004919*R226*SQRT(1-P226^2)*1/3*N226^(-2/3)*K226^(2/3)*O226</f>
        <v>5.8932310267191795E-3</v>
      </c>
      <c r="AA226" s="12">
        <f>0.004919*R226*SQRT(1-P226^2)*N226^(1/3)*2/3*K226^(-1/3)*M226</f>
        <v>0.13624853619006097</v>
      </c>
      <c r="AB226" s="12">
        <v>9.1369863013698627</v>
      </c>
      <c r="AC226" s="12">
        <v>16.899999999999999</v>
      </c>
      <c r="AD226" s="12" t="s">
        <v>100</v>
      </c>
    </row>
    <row r="227" spans="1:30" s="29" customFormat="1">
      <c r="A227" s="12" t="s">
        <v>444</v>
      </c>
      <c r="B227" s="12" t="s">
        <v>443</v>
      </c>
      <c r="C227" s="12">
        <v>0.25</v>
      </c>
      <c r="D227" s="12"/>
      <c r="E227" s="12">
        <v>0.25</v>
      </c>
      <c r="F227" s="12">
        <v>0.06</v>
      </c>
      <c r="G227" s="12">
        <v>0.06</v>
      </c>
      <c r="H227" s="12">
        <v>0.85</v>
      </c>
      <c r="I227" s="12"/>
      <c r="J227" s="12"/>
      <c r="K227" s="12">
        <v>0.85</v>
      </c>
      <c r="L227" s="12">
        <v>0.1</v>
      </c>
      <c r="M227" s="12">
        <v>0.1</v>
      </c>
      <c r="N227" s="12">
        <v>298.2</v>
      </c>
      <c r="O227" s="12">
        <v>1.6</v>
      </c>
      <c r="P227" s="12">
        <v>0.56999999999999995</v>
      </c>
      <c r="Q227" s="12">
        <v>0.08</v>
      </c>
      <c r="R227" s="12">
        <v>36.9</v>
      </c>
      <c r="S227" s="12">
        <v>1.2</v>
      </c>
      <c r="T227" s="12">
        <f>(N227/365)^(2/3)*K227^(1/3)</f>
        <v>0.82784587987919156</v>
      </c>
      <c r="U227" s="12">
        <f>SQRT((2/3*(N227/365)^(-1/3)*K227^(1/3)*(O227/365))^2+(1/3*(N227/365)^(2/3)*K227^(-2/3)*M227)^2)</f>
        <v>3.2599316819995394E-2</v>
      </c>
      <c r="V227" s="12">
        <f>0.004919*R227*SQRT(1-P227^2)*N227^(1/3)*K227^(2/3)</f>
        <v>0.89406495682137765</v>
      </c>
      <c r="W227" s="12">
        <f>SQRT(X227^2+Y227^2+Z227^2+AA227^2)</f>
        <v>9.7015942503371644E-2</v>
      </c>
      <c r="X227" s="12">
        <f>0.004919*SQRT(1-P227^2)*N227^(1/3)*K227^(2/3)*S227</f>
        <v>2.9075283148662687E-2</v>
      </c>
      <c r="Y227" s="12">
        <f>0.004919*R227*P227/SQRT(1-P227^2)*N227^(1/3)*K227^(2/3)*Q227</f>
        <v>6.0390108178128891E-2</v>
      </c>
      <c r="Z227" s="12">
        <f>0.004919*R227*SQRT(1-P227^2)*1/3*N227^(-2/3)*K227^(2/3)*O227</f>
        <v>1.5990430705501942E-3</v>
      </c>
      <c r="AA227" s="12">
        <f>0.004919*R227*SQRT(1-P227^2)*N227^(1/3)*2/3*K227^(-1/3)*M227</f>
        <v>7.0122741711480585E-2</v>
      </c>
      <c r="AB227" s="12">
        <v>6.3393788309589043</v>
      </c>
      <c r="AC227" s="12">
        <v>5.7</v>
      </c>
      <c r="AD227" s="12" t="s">
        <v>1525</v>
      </c>
    </row>
    <row r="228" spans="1:30" s="29" customFormat="1">
      <c r="A228" s="12" t="s">
        <v>447</v>
      </c>
      <c r="B228" s="12" t="s">
        <v>446</v>
      </c>
      <c r="C228" s="12">
        <v>0.37</v>
      </c>
      <c r="D228" s="12">
        <v>0.38</v>
      </c>
      <c r="E228" s="12">
        <v>0.37</v>
      </c>
      <c r="F228" s="12">
        <v>0.03</v>
      </c>
      <c r="G228" s="12">
        <v>0.03</v>
      </c>
      <c r="H228" s="12">
        <v>1.1000000000000001</v>
      </c>
      <c r="I228" s="12">
        <v>1.02</v>
      </c>
      <c r="J228" s="12">
        <v>0.97</v>
      </c>
      <c r="K228" s="12">
        <v>1.1000000000000001</v>
      </c>
      <c r="L228" s="12">
        <v>0.11</v>
      </c>
      <c r="M228" s="12">
        <v>0.11</v>
      </c>
      <c r="N228" s="12">
        <v>1840</v>
      </c>
      <c r="O228" s="12">
        <v>55</v>
      </c>
      <c r="P228" s="12">
        <v>0.7</v>
      </c>
      <c r="Q228" s="12">
        <v>0.1</v>
      </c>
      <c r="R228" s="12">
        <v>38</v>
      </c>
      <c r="S228" s="12">
        <v>6</v>
      </c>
      <c r="T228" s="12">
        <f>(N228/365)^(2/3)*K228^(1/3)</f>
        <v>3.0349220018169252</v>
      </c>
      <c r="U228" s="12">
        <f>SQRT((2/3*(N228/365)^(-1/3)*K228^(1/3)*(O228/365))^2+(1/3*(N228/365)^(2/3)*K228^(-2/3)*M228)^2)</f>
        <v>0.11786356330381077</v>
      </c>
      <c r="V228" s="12">
        <f>0.004919*R228*SQRT(1-P228^2)*N228^(1/3)*K228^(2/3)</f>
        <v>1.7430636185547141</v>
      </c>
      <c r="W228" s="12">
        <f>SQRT(X228^2+Y228^2+Z228^2+AA228^2)</f>
        <v>0.38313068528902977</v>
      </c>
      <c r="X228" s="12">
        <f>0.004919*SQRT(1-P228^2)*N228^(1/3)*K228^(2/3)*S228</f>
        <v>0.27522057135074429</v>
      </c>
      <c r="Y228" s="12">
        <f>0.004919*R228*P228/SQRT(1-P228^2)*N228^(1/3)*K228^(2/3)*Q228</f>
        <v>0.23924402607613718</v>
      </c>
      <c r="Z228" s="12">
        <f>0.004919*R228*SQRT(1-P228^2)*1/3*N228^(-2/3)*K228^(2/3)*O228</f>
        <v>1.7367481706614004E-2</v>
      </c>
      <c r="AA228" s="12">
        <f>0.004919*R228*SQRT(1-P228^2)*N228^(1/3)*2/3*K228^(-1/3)*M228</f>
        <v>0.11620424123698093</v>
      </c>
      <c r="AB228" s="12">
        <v>5.8986301369863012</v>
      </c>
      <c r="AC228" s="12">
        <v>7.3</v>
      </c>
      <c r="AD228" s="12" t="s">
        <v>115</v>
      </c>
    </row>
    <row r="229" spans="1:30" s="29" customFormat="1">
      <c r="A229" s="12" t="s">
        <v>449</v>
      </c>
      <c r="B229" s="12" t="s">
        <v>448</v>
      </c>
      <c r="C229" s="12">
        <v>-0.02</v>
      </c>
      <c r="D229" s="12">
        <v>0.01</v>
      </c>
      <c r="E229" s="12">
        <v>-0.02</v>
      </c>
      <c r="F229" s="12">
        <v>0.02</v>
      </c>
      <c r="G229" s="12">
        <v>0.02</v>
      </c>
      <c r="H229" s="12">
        <v>0.87</v>
      </c>
      <c r="I229" s="12">
        <v>0.93</v>
      </c>
      <c r="J229" s="12">
        <v>0.9</v>
      </c>
      <c r="K229" s="12">
        <v>0.87</v>
      </c>
      <c r="L229" s="12">
        <v>0.06</v>
      </c>
      <c r="M229" s="12">
        <v>0.06</v>
      </c>
      <c r="N229" s="12">
        <v>10.72</v>
      </c>
      <c r="O229" s="12">
        <v>7.0000000000000007E-2</v>
      </c>
      <c r="P229" s="12">
        <v>4.3999999999999997E-2</v>
      </c>
      <c r="Q229" s="12">
        <v>1.7999999999999999E-2</v>
      </c>
      <c r="R229" s="12">
        <v>108.3</v>
      </c>
      <c r="S229" s="12">
        <v>2</v>
      </c>
      <c r="T229" s="12">
        <f>(N229/365)^(2/3)*K229^(1/3)</f>
        <v>9.0874290153071455E-2</v>
      </c>
      <c r="U229" s="12">
        <f>SQRT((2/3*(N229/365)^(-1/3)*K229^(1/3)*(O229/365))^2+(1/3*(N229/365)^(2/3)*K229^(-2/3)*M229)^2)</f>
        <v>2.126190490195563E-3</v>
      </c>
      <c r="V229" s="12">
        <f>0.004919*R229*SQRT(1-P229^2)*N229^(1/3)*K229^(2/3)</f>
        <v>1.0694543176978633</v>
      </c>
      <c r="W229" s="12">
        <f>SQRT(X229^2+Y229^2+Z229^2+AA229^2)</f>
        <v>5.3046348435610027E-2</v>
      </c>
      <c r="X229" s="12">
        <f>0.004919*SQRT(1-P229^2)*N229^(1/3)*K229^(2/3)*S229</f>
        <v>1.9749848895620745E-2</v>
      </c>
      <c r="Y229" s="12">
        <f>0.004919*R229*P229/SQRT(1-P229^2)*N229^(1/3)*K229^(2/3)*Q229</f>
        <v>8.486508075801828E-4</v>
      </c>
      <c r="Z229" s="12">
        <f>0.004919*R229*SQRT(1-P229^2)*1/3*N229^(-2/3)*K229^(2/3)*O229</f>
        <v>2.3277923581732098E-3</v>
      </c>
      <c r="AA229" s="12">
        <f>0.004919*R229*SQRT(1-P229^2)*N229^(1/3)*2/3*K229^(-1/3)*M229</f>
        <v>4.9170313457373022E-2</v>
      </c>
      <c r="AB229" s="12">
        <v>6.838356164383562</v>
      </c>
      <c r="AC229" s="12">
        <v>8.9</v>
      </c>
      <c r="AD229" s="12" t="s">
        <v>292</v>
      </c>
    </row>
    <row r="230" spans="1:30" s="29" customFormat="1">
      <c r="A230" s="12" t="s">
        <v>451</v>
      </c>
      <c r="B230" s="12" t="s">
        <v>450</v>
      </c>
      <c r="C230" s="12">
        <v>0.12</v>
      </c>
      <c r="D230" s="12"/>
      <c r="E230" s="12">
        <v>0.12</v>
      </c>
      <c r="F230" s="12">
        <v>0.03</v>
      </c>
      <c r="G230" s="12">
        <v>0.03</v>
      </c>
      <c r="H230" s="12">
        <v>1.61</v>
      </c>
      <c r="I230" s="12"/>
      <c r="J230" s="12"/>
      <c r="K230" s="12">
        <v>1.61</v>
      </c>
      <c r="L230" s="12">
        <v>0.17</v>
      </c>
      <c r="M230" s="12">
        <v>0.17</v>
      </c>
      <c r="N230" s="12">
        <v>883</v>
      </c>
      <c r="O230" s="12">
        <v>29</v>
      </c>
      <c r="P230" s="12">
        <v>0.16300000000000001</v>
      </c>
      <c r="Q230" s="12">
        <v>7.2999999999999995E-2</v>
      </c>
      <c r="R230" s="12">
        <v>35</v>
      </c>
      <c r="S230" s="12">
        <v>2.1</v>
      </c>
      <c r="T230" s="12">
        <f>(N230/365)^(2/3)*K230^(1/3)</f>
        <v>2.1121293819199445</v>
      </c>
      <c r="U230" s="12">
        <f>SQRT((2/3*(N230/365)^(-1/3)*K230^(1/3)*(O230/365))^2+(1/3*(N230/365)^(2/3)*K230^(-2/3)*M230)^2)</f>
        <v>8.7550252656616298E-2</v>
      </c>
      <c r="V230" s="12">
        <f>0.004919*R230*SQRT(1-P230^2)*N230^(1/3)*K230^(2/3)</f>
        <v>2.2385575906506769</v>
      </c>
      <c r="W230" s="12">
        <f>SQRT(X230^2+Y230^2+Z230^2+AA230^2)</f>
        <v>0.21028739061639767</v>
      </c>
      <c r="X230" s="12">
        <f>0.004919*SQRT(1-P230^2)*N230^(1/3)*K230^(2/3)*S230</f>
        <v>0.13431345543904064</v>
      </c>
      <c r="Y230" s="12">
        <f>0.004919*R230*P230/SQRT(1-P230^2)*N230^(1/3)*K230^(2/3)*Q230</f>
        <v>2.7363620812520251E-2</v>
      </c>
      <c r="Z230" s="12">
        <f>0.004919*R230*SQRT(1-P230^2)*1/3*N230^(-2/3)*K230^(2/3)*O230</f>
        <v>2.4506670490324532E-2</v>
      </c>
      <c r="AA230" s="12">
        <f>0.004919*R230*SQRT(1-P230^2)*N230^(1/3)*2/3*K230^(-1/3)*M230</f>
        <v>0.15757962335843276</v>
      </c>
      <c r="AB230" s="12">
        <v>4.0136986301369859</v>
      </c>
      <c r="AC230" s="12">
        <v>6.3</v>
      </c>
      <c r="AD230" s="12" t="s">
        <v>28</v>
      </c>
    </row>
    <row r="231" spans="1:30" s="29" customFormat="1">
      <c r="A231" s="12" t="s">
        <v>453</v>
      </c>
      <c r="B231" s="12" t="s">
        <v>452</v>
      </c>
      <c r="C231" s="12"/>
      <c r="D231" s="12">
        <v>0.23</v>
      </c>
      <c r="E231" s="12">
        <v>0.21606580702128059</v>
      </c>
      <c r="F231" s="12"/>
      <c r="G231" s="12">
        <v>4.1492940386763918E-2</v>
      </c>
      <c r="H231" s="12"/>
      <c r="I231" s="12">
        <v>1.07</v>
      </c>
      <c r="J231" s="12">
        <v>1.01</v>
      </c>
      <c r="K231" s="12">
        <v>1.050719413676898</v>
      </c>
      <c r="L231" s="12"/>
      <c r="M231" s="12">
        <v>3.6275189713696337E-2</v>
      </c>
      <c r="N231" s="12">
        <v>1951</v>
      </c>
      <c r="O231" s="12">
        <v>41</v>
      </c>
      <c r="P231" s="12">
        <v>0.63800000000000001</v>
      </c>
      <c r="Q231" s="12">
        <v>0.02</v>
      </c>
      <c r="R231" s="12">
        <v>359.5</v>
      </c>
      <c r="S231" s="12">
        <v>22.3</v>
      </c>
      <c r="T231" s="12">
        <f>(N231/365)^(2/3)*K231^(1/3)</f>
        <v>3.1079344861277747</v>
      </c>
      <c r="U231" s="12">
        <f>SQRT((2/3*(N231/365)^(-1/3)*K231^(1/3)*(O231/365))^2+(1/3*(N231/365)^(2/3)*K231^(-2/3)*M231)^2)</f>
        <v>5.634821003444216E-2</v>
      </c>
      <c r="V231" s="12">
        <f>0.004919*R231*SQRT(1-P231^2)*N231^(1/3)*K231^(2/3)</f>
        <v>17.585870825565898</v>
      </c>
      <c r="W231" s="12">
        <f>SQRT(X231^2+Y231^2+Z231^2+AA231^2)</f>
        <v>1.2297146506199002</v>
      </c>
      <c r="X231" s="12">
        <f>0.004919*SQRT(1-P231^2)*N231^(1/3)*K231^(2/3)*S231</f>
        <v>1.0908620845900403</v>
      </c>
      <c r="Y231" s="12">
        <f>0.004919*R231*P231/SQRT(1-P231^2)*N231^(1/3)*K231^(2/3)*Q231</f>
        <v>0.37843568786591386</v>
      </c>
      <c r="Z231" s="12">
        <f>0.004919*R231*SQRT(1-P231^2)*1/3*N231^(-2/3)*K231^(2/3)*O231</f>
        <v>0.1231882289164876</v>
      </c>
      <c r="AA231" s="12">
        <f>0.004919*R231*SQRT(1-P231^2)*N231^(1/3)*2/3*K231^(-1/3)*M231</f>
        <v>0.40475810647714794</v>
      </c>
      <c r="AB231" s="12">
        <v>4.0082191780821921</v>
      </c>
      <c r="AC231" s="12">
        <v>4</v>
      </c>
      <c r="AD231" s="12" t="s">
        <v>454</v>
      </c>
    </row>
    <row r="232" spans="1:30" s="29" customFormat="1">
      <c r="A232" s="12" t="s">
        <v>456</v>
      </c>
      <c r="B232" s="12" t="s">
        <v>455</v>
      </c>
      <c r="C232" s="12">
        <v>-0.5</v>
      </c>
      <c r="D232" s="12"/>
      <c r="E232" s="12">
        <v>-0.5</v>
      </c>
      <c r="F232" s="12">
        <v>0.14000000000000001</v>
      </c>
      <c r="G232" s="12">
        <v>0.14000000000000001</v>
      </c>
      <c r="H232" s="12">
        <v>2.44</v>
      </c>
      <c r="I232" s="12"/>
      <c r="J232" s="12"/>
      <c r="K232" s="12">
        <v>2.44</v>
      </c>
      <c r="L232" s="12">
        <v>1.43</v>
      </c>
      <c r="M232" s="12">
        <v>1.43</v>
      </c>
      <c r="N232" s="12">
        <v>471.6</v>
      </c>
      <c r="O232" s="12">
        <v>6</v>
      </c>
      <c r="P232" s="12">
        <v>0.27</v>
      </c>
      <c r="Q232" s="12">
        <v>0.06</v>
      </c>
      <c r="R232" s="12">
        <v>173.3</v>
      </c>
      <c r="S232" s="12">
        <v>9.8000000000000007</v>
      </c>
      <c r="T232" s="12">
        <f>(N232/365)^(2/3)*K232^(1/3)</f>
        <v>1.5970452818564191</v>
      </c>
      <c r="U232" s="12">
        <f>SQRT((2/3*(N232/365)^(-1/3)*K232^(1/3)*(O232/365))^2+(1/3*(N232/365)^(2/3)*K232^(-2/3)*M232)^2)</f>
        <v>0.31228500716431112</v>
      </c>
      <c r="V232" s="12">
        <f>0.004919*R232*SQRT(1-P232^2)*N232^(1/3)*K232^(2/3)</f>
        <v>11.579500491813409</v>
      </c>
      <c r="W232" s="12">
        <f>SQRT(X232^2+Y232^2+Z232^2+AA232^2)</f>
        <v>4.5761118039957189</v>
      </c>
      <c r="X232" s="12">
        <f>0.004919*SQRT(1-P232^2)*N232^(1/3)*K232^(2/3)*S232</f>
        <v>0.6548130687811391</v>
      </c>
      <c r="Y232" s="12">
        <f>0.004919*R232*P232/SQRT(1-P232^2)*N232^(1/3)*K232^(2/3)*Q232</f>
        <v>0.20233837554457687</v>
      </c>
      <c r="Z232" s="12">
        <f>0.004919*R232*SQRT(1-P232^2)*1/3*N232^(-2/3)*K232^(2/3)*O232</f>
        <v>4.9107296402940696E-2</v>
      </c>
      <c r="AA232" s="12">
        <f>0.004919*R232*SQRT(1-P232^2)*N232^(1/3)*2/3*K232^(-1/3)*M232</f>
        <v>4.5242310664735461</v>
      </c>
      <c r="AB232" s="12">
        <v>4.3287671232876717</v>
      </c>
      <c r="AC232" s="12">
        <v>54.5</v>
      </c>
      <c r="AD232" s="12" t="s">
        <v>25</v>
      </c>
    </row>
    <row r="233" spans="1:30" s="30" customFormat="1">
      <c r="A233" s="30" t="s">
        <v>458</v>
      </c>
      <c r="B233" s="30" t="s">
        <v>457</v>
      </c>
      <c r="D233" s="30">
        <v>0.16</v>
      </c>
      <c r="E233" s="30">
        <v>0.14740734223717031</v>
      </c>
      <c r="G233" s="30">
        <v>4.1492940386763918E-2</v>
      </c>
      <c r="I233" s="30">
        <v>1.1399999999999999</v>
      </c>
      <c r="J233" s="30">
        <v>1.1000000000000001</v>
      </c>
      <c r="K233" s="30">
        <v>1.113808687739134</v>
      </c>
      <c r="M233" s="30">
        <v>3.6275189713696337E-2</v>
      </c>
      <c r="N233" s="30">
        <v>274.33</v>
      </c>
      <c r="O233" s="30">
        <v>0.24</v>
      </c>
      <c r="P233" s="30">
        <v>8.4400000000000003E-2</v>
      </c>
      <c r="Q233" s="30">
        <v>2.3999999999999998E-3</v>
      </c>
      <c r="R233" s="30">
        <v>1950.7</v>
      </c>
      <c r="S233" s="30">
        <v>2.2000000000000002</v>
      </c>
      <c r="T233" s="30">
        <f>(N233/365)^(2/3)*K233^(1/3)</f>
        <v>0.8568875372004785</v>
      </c>
      <c r="U233" s="30">
        <f>SQRT((2/3*(N233/365)^(-1/3)*K233^(1/3)*(O233/365))^2+(1/3*(N233/365)^(2/3)*K233^(-2/3)*M233)^2)</f>
        <v>9.315957677699464E-3</v>
      </c>
      <c r="V233" s="30">
        <f>0.004919*R233*SQRT(1-P233^2)*N233^(1/3)*K233^(2/3)</f>
        <v>66.754383315898167</v>
      </c>
      <c r="W233" s="30">
        <f>SQRT(X233^2+Y233^2+Z233^2+AA233^2)</f>
        <v>1.4515462639487784</v>
      </c>
      <c r="X233" s="30">
        <f>0.004919*SQRT(1-P233^2)*N233^(1/3)*K233^(2/3)*S233</f>
        <v>7.5285611982865625E-2</v>
      </c>
      <c r="Y233" s="30">
        <f>0.004919*R233*P233/SQRT(1-P233^2)*N233^(1/3)*K233^(2/3)*Q233</f>
        <v>1.3618779352557163E-2</v>
      </c>
      <c r="Z233" s="30">
        <f>0.004919*R233*SQRT(1-P233^2)*1/3*N233^(-2/3)*K233^(2/3)*O233</f>
        <v>1.9466885376268929E-2</v>
      </c>
      <c r="AA233" s="30">
        <f>0.004919*R233*SQRT(1-P233^2)*N233^(1/3)*2/3*K233^(-1/3)*M233</f>
        <v>1.4493978757521053</v>
      </c>
      <c r="AB233" s="30">
        <v>2.0136986301369859</v>
      </c>
      <c r="AD233" s="30" t="s">
        <v>1553</v>
      </c>
    </row>
    <row r="234" spans="1:30" s="29" customFormat="1">
      <c r="A234" s="12" t="s">
        <v>460</v>
      </c>
      <c r="B234" s="12" t="s">
        <v>459</v>
      </c>
      <c r="C234" s="12">
        <v>0.14000000000000001</v>
      </c>
      <c r="D234" s="12"/>
      <c r="E234" s="12">
        <v>0.14000000000000001</v>
      </c>
      <c r="F234" s="12">
        <v>0.02</v>
      </c>
      <c r="G234" s="12">
        <v>0.02</v>
      </c>
      <c r="H234" s="12">
        <v>1.1100000000000001</v>
      </c>
      <c r="I234" s="12"/>
      <c r="J234" s="12"/>
      <c r="K234" s="12">
        <v>1.1100000000000001</v>
      </c>
      <c r="L234" s="12">
        <v>0.1</v>
      </c>
      <c r="M234" s="12">
        <v>0.1</v>
      </c>
      <c r="N234" s="12">
        <v>974</v>
      </c>
      <c r="O234" s="12">
        <v>39</v>
      </c>
      <c r="P234" s="12">
        <v>0.34</v>
      </c>
      <c r="Q234" s="12">
        <v>0.09</v>
      </c>
      <c r="R234" s="12">
        <v>115</v>
      </c>
      <c r="S234" s="12">
        <v>26</v>
      </c>
      <c r="T234" s="12">
        <f>(N234/365)^(2/3)*K234^(1/3)</f>
        <v>1.9919803709002342</v>
      </c>
      <c r="U234" s="12">
        <f>SQRT((2/3*(N234/365)^(-1/3)*K234^(1/3)*(O234/365))^2+(1/3*(N234/365)^(2/3)*K234^(-2/3)*M234)^2)</f>
        <v>8.0036342284166562E-2</v>
      </c>
      <c r="V234" s="12">
        <f>0.004919*R234*SQRT(1-P234^2)*N234^(1/3)*K234^(2/3)</f>
        <v>5.6532822383394903</v>
      </c>
      <c r="W234" s="12">
        <f>SQRT(X234^2+Y234^2+Z234^2+AA234^2)</f>
        <v>1.3389785192225232</v>
      </c>
      <c r="X234" s="12">
        <f>0.004919*SQRT(1-P234^2)*N234^(1/3)*K234^(2/3)*S234</f>
        <v>1.2781333756245805</v>
      </c>
      <c r="Y234" s="12">
        <f>0.004919*R234*P234/SQRT(1-P234^2)*N234^(1/3)*K234^(2/3)*Q234</f>
        <v>0.19560203131296741</v>
      </c>
      <c r="Z234" s="12">
        <f>0.004919*R234*SQRT(1-P234^2)*1/3*N234^(-2/3)*K234^(2/3)*O234</f>
        <v>7.5454485727323869E-2</v>
      </c>
      <c r="AA234" s="12">
        <f>0.004919*R234*SQRT(1-P234^2)*N234^(1/3)*2/3*K234^(-1/3)*M234</f>
        <v>0.33953647077114057</v>
      </c>
      <c r="AB234" s="12">
        <v>3.0136986301369859</v>
      </c>
      <c r="AC234" s="12">
        <v>7.5</v>
      </c>
      <c r="AD234" s="12" t="s">
        <v>28</v>
      </c>
    </row>
    <row r="235" spans="1:30" s="7" customFormat="1">
      <c r="A235" s="30" t="s">
        <v>462</v>
      </c>
      <c r="B235" s="30" t="s">
        <v>461</v>
      </c>
      <c r="C235" s="30"/>
      <c r="D235" s="30"/>
      <c r="E235" s="30">
        <v>-0.06</v>
      </c>
      <c r="F235" s="30"/>
      <c r="G235" s="30">
        <v>0.04</v>
      </c>
      <c r="H235" s="30"/>
      <c r="I235" s="30"/>
      <c r="J235" s="30"/>
      <c r="K235" s="30">
        <v>1.1200000000000001</v>
      </c>
      <c r="L235" s="30">
        <v>0.08</v>
      </c>
      <c r="M235" s="30">
        <v>3.6275189713696337E-2</v>
      </c>
      <c r="N235" s="30">
        <v>1544</v>
      </c>
      <c r="O235" s="30">
        <v>34</v>
      </c>
      <c r="P235" s="30">
        <v>0.22</v>
      </c>
      <c r="Q235" s="30">
        <v>0.09</v>
      </c>
      <c r="R235" s="30">
        <v>26.7</v>
      </c>
      <c r="S235" s="30">
        <v>2.2000000000000002</v>
      </c>
      <c r="T235" s="30">
        <f>(N235/365)^(2/3)*K235^(1/3)</f>
        <v>2.7162868339994781</v>
      </c>
      <c r="U235" s="30">
        <f>SQRT((2/3*(N235/365)^(-1/3)*K235^(1/3)*(O235/365))^2+(1/3*(N235/365)^(2/3)*K235^(-2/3)*M235)^2)</f>
        <v>4.9498636523506778E-2</v>
      </c>
      <c r="V235" s="30">
        <f>0.004919*R235*SQRT(1-P235^2)*N235^(1/3)*K235^(2/3)</f>
        <v>1.5970177669271322</v>
      </c>
      <c r="W235" s="30">
        <f>SQRT(X235^2+Y235^2+Z235^2+AA235^2)</f>
        <v>0.14052222626399608</v>
      </c>
      <c r="X235" s="30">
        <f>0.004919*SQRT(1-P235^2)*N235^(1/3)*K235^(2/3)*S235</f>
        <v>0.1315894789228349</v>
      </c>
      <c r="Y235" s="30">
        <f>0.004919*R235*P235/SQRT(1-P235^2)*N235^(1/3)*K235^(2/3)*Q235</f>
        <v>3.3229247357248019E-2</v>
      </c>
      <c r="Z235" s="30">
        <f>0.004919*R235*SQRT(1-P235^2)*1/3*N235^(-2/3)*K235^(2/3)*O235</f>
        <v>1.1722496562073069E-2</v>
      </c>
      <c r="AA235" s="30">
        <f>0.004919*R235*SQRT(1-P235^2)*N235^(1/3)*2/3*K235^(-1/3)*M235</f>
        <v>3.4483406232991308E-2</v>
      </c>
      <c r="AB235" s="30">
        <v>9.8630136986301373</v>
      </c>
      <c r="AC235" s="30">
        <v>12.7</v>
      </c>
      <c r="AD235" s="30" t="s">
        <v>463</v>
      </c>
    </row>
    <row r="236" spans="1:30" s="29" customFormat="1">
      <c r="A236" s="12" t="s">
        <v>465</v>
      </c>
      <c r="B236" s="12" t="s">
        <v>464</v>
      </c>
      <c r="C236" s="12">
        <v>-0.31</v>
      </c>
      <c r="D236" s="12">
        <v>-0.4</v>
      </c>
      <c r="E236" s="12">
        <v>-0.31</v>
      </c>
      <c r="F236" s="12">
        <v>0.02</v>
      </c>
      <c r="G236" s="12">
        <v>0.02</v>
      </c>
      <c r="H236" s="12">
        <v>0.92</v>
      </c>
      <c r="I236" s="12"/>
      <c r="J236" s="12"/>
      <c r="K236" s="12">
        <v>0.92</v>
      </c>
      <c r="L236" s="12">
        <v>7.0000000000000007E-2</v>
      </c>
      <c r="M236" s="12">
        <v>7.0000000000000007E-2</v>
      </c>
      <c r="N236" s="12">
        <v>649</v>
      </c>
      <c r="O236" s="12">
        <v>3</v>
      </c>
      <c r="P236" s="12">
        <v>0.32</v>
      </c>
      <c r="Q236" s="12">
        <v>0.03</v>
      </c>
      <c r="R236" s="12">
        <v>36.68</v>
      </c>
      <c r="S236" s="12">
        <v>0.93</v>
      </c>
      <c r="T236" s="12">
        <f>(N236/365)^(2/3)*K236^(1/3)</f>
        <v>1.4274596164344764</v>
      </c>
      <c r="U236" s="12">
        <f>SQRT((2/3*(N236/365)^(-1/3)*K236^(1/3)*(O236/365))^2+(1/3*(N236/365)^(2/3)*K236^(-2/3)*M236)^2)</f>
        <v>3.646995537216511E-2</v>
      </c>
      <c r="V236" s="12">
        <f>0.004919*R236*SQRT(1-P236^2)*N236^(1/3)*K236^(2/3)</f>
        <v>1.3999773907891286</v>
      </c>
      <c r="W236" s="12">
        <f>SQRT(X236^2+Y236^2+Z236^2+AA236^2)</f>
        <v>8.0818798360638155E-2</v>
      </c>
      <c r="X236" s="12">
        <f>0.004919*SQRT(1-P236^2)*N236^(1/3)*K236^(2/3)*S236</f>
        <v>3.549560996275599E-2</v>
      </c>
      <c r="Y236" s="12">
        <f>0.004919*R236*P236/SQRT(1-P236^2)*N236^(1/3)*K236^(2/3)*Q236</f>
        <v>1.4973020222343624E-2</v>
      </c>
      <c r="Z236" s="12">
        <f>0.004919*R236*SQRT(1-P236^2)*1/3*N236^(-2/3)*K236^(2/3)*O236</f>
        <v>2.1571300320325573E-3</v>
      </c>
      <c r="AA236" s="12">
        <f>0.004919*R236*SQRT(1-P236^2)*N236^(1/3)*2/3*K236^(-1/3)*M236</f>
        <v>7.1013345909593489E-2</v>
      </c>
      <c r="AB236" s="12">
        <v>12.21917808219178</v>
      </c>
      <c r="AC236" s="12">
        <v>9.39</v>
      </c>
      <c r="AD236" s="12" t="s">
        <v>466</v>
      </c>
    </row>
    <row r="237" spans="1:30" s="29" customFormat="1">
      <c r="A237" s="12" t="s">
        <v>465</v>
      </c>
      <c r="B237" s="12" t="s">
        <v>467</v>
      </c>
      <c r="C237" s="12">
        <v>-0.31</v>
      </c>
      <c r="D237" s="12">
        <v>-0.4</v>
      </c>
      <c r="E237" s="12">
        <v>-0.31</v>
      </c>
      <c r="F237" s="12">
        <v>0.02</v>
      </c>
      <c r="G237" s="12">
        <v>0.02</v>
      </c>
      <c r="H237" s="12">
        <v>0.92</v>
      </c>
      <c r="I237" s="12"/>
      <c r="J237" s="12"/>
      <c r="K237" s="12">
        <v>0.92</v>
      </c>
      <c r="L237" s="12">
        <v>7.0000000000000007E-2</v>
      </c>
      <c r="M237" s="12">
        <v>7.0000000000000007E-2</v>
      </c>
      <c r="N237" s="12">
        <v>3407</v>
      </c>
      <c r="O237" s="12">
        <v>970</v>
      </c>
      <c r="P237" s="12">
        <v>0.47</v>
      </c>
      <c r="Q237" s="12">
        <v>0.22</v>
      </c>
      <c r="R237" s="12">
        <v>7.57</v>
      </c>
      <c r="S237" s="12">
        <v>2.1</v>
      </c>
      <c r="T237" s="12">
        <f>(N237/365)^(2/3)*K237^(1/3)</f>
        <v>4.3117025087064427</v>
      </c>
      <c r="U237" s="12">
        <f>SQRT((2/3*(N237/365)^(-1/3)*K237^(1/3)*(O237/365))^2+(1/3*(N237/365)^(2/3)*K237^(-2/3)*M237)^2)</f>
        <v>0.82565782165828405</v>
      </c>
      <c r="V237" s="12">
        <f>0.004919*R237*SQRT(1-P237^2)*N237^(1/3)*K237^(2/3)</f>
        <v>0.46782694693747495</v>
      </c>
      <c r="W237" s="12">
        <f>SQRT(X237^2+Y237^2+Z237^2+AA237^2)</f>
        <v>0.15242124809584412</v>
      </c>
      <c r="X237" s="12">
        <f>0.004919*SQRT(1-P237^2)*N237^(1/3)*K237^(2/3)*S237</f>
        <v>0.12978026269071299</v>
      </c>
      <c r="Y237" s="12">
        <f>0.004919*R237*P237/SQRT(1-P237^2)*N237^(1/3)*K237^(2/3)*Q237</f>
        <v>6.2088700183974964E-2</v>
      </c>
      <c r="Z237" s="12">
        <f>0.004919*R237*SQRT(1-P237^2)*1/3*N237^(-2/3)*K237^(2/3)*O237</f>
        <v>4.4398017662591861E-2</v>
      </c>
      <c r="AA237" s="12">
        <f>0.004919*R237*SQRT(1-P237^2)*N237^(1/3)*2/3*K237^(-1/3)*M237</f>
        <v>2.3730352380886412E-2</v>
      </c>
      <c r="AB237" s="12">
        <v>12.21917808219178</v>
      </c>
      <c r="AC237" s="12">
        <v>9.39</v>
      </c>
      <c r="AD237" s="12" t="s">
        <v>466</v>
      </c>
    </row>
    <row r="238" spans="1:30" s="29" customFormat="1">
      <c r="A238" s="12" t="s">
        <v>469</v>
      </c>
      <c r="B238" s="12" t="s">
        <v>468</v>
      </c>
      <c r="C238" s="12">
        <v>-0.28000000000000003</v>
      </c>
      <c r="D238" s="12">
        <v>-0.42</v>
      </c>
      <c r="E238" s="12">
        <v>-0.28000000000000003</v>
      </c>
      <c r="F238" s="12">
        <v>0.01</v>
      </c>
      <c r="G238" s="12">
        <v>0.01</v>
      </c>
      <c r="H238" s="12">
        <v>0.92</v>
      </c>
      <c r="I238" s="12">
        <v>0.91</v>
      </c>
      <c r="J238" s="12">
        <v>0.91</v>
      </c>
      <c r="K238" s="12">
        <v>0.92</v>
      </c>
      <c r="L238" s="12">
        <v>7.0000000000000007E-2</v>
      </c>
      <c r="M238" s="12">
        <v>7.0000000000000007E-2</v>
      </c>
      <c r="N238" s="12">
        <v>6119</v>
      </c>
      <c r="O238" s="12">
        <v>831</v>
      </c>
      <c r="P238" s="12">
        <v>0.62</v>
      </c>
      <c r="Q238" s="12">
        <v>0.04</v>
      </c>
      <c r="R238" s="12">
        <v>37.29</v>
      </c>
      <c r="S238" s="12">
        <v>0.65</v>
      </c>
      <c r="T238" s="12">
        <f>(N238/365)^(2/3)*K238^(1/3)</f>
        <v>6.3707075383509633</v>
      </c>
      <c r="U238" s="12">
        <f>SQRT((2/3*(N238/365)^(-1/3)*K238^(1/3)*(O238/365))^2+(1/3*(N238/365)^(2/3)*K238^(-2/3)*M238)^2)</f>
        <v>0.59899277388593553</v>
      </c>
      <c r="V238" s="12">
        <f>0.004919*R238*SQRT(1-P238^2)*N238^(1/3)*K238^(2/3)</f>
        <v>2.4900259938215767</v>
      </c>
      <c r="W238" s="12">
        <f>SQRT(X238^2+Y238^2+Z238^2+AA238^2)</f>
        <v>0.20150831169909197</v>
      </c>
      <c r="X238" s="12">
        <f>0.004919*SQRT(1-P238^2)*N238^(1/3)*K238^(2/3)*S238</f>
        <v>4.340351021678801E-2</v>
      </c>
      <c r="Y238" s="12">
        <f>0.004919*R238*P238/SQRT(1-P238^2)*N238^(1/3)*K238^(2/3)*Q238</f>
        <v>0.10031293802270159</v>
      </c>
      <c r="Z238" s="12">
        <f>0.004919*R238*SQRT(1-P238^2)*1/3*N238^(-2/3)*K238^(2/3)*O238</f>
        <v>0.11272057530455588</v>
      </c>
      <c r="AA238" s="12">
        <f>0.004919*R238*SQRT(1-P238^2)*N238^(1/3)*2/3*K238^(-1/3)*M238</f>
        <v>0.1263056663532684</v>
      </c>
      <c r="AB238" s="12">
        <v>5.0410958904109586</v>
      </c>
      <c r="AC238" s="12">
        <v>1.59</v>
      </c>
      <c r="AD238" s="12" t="s">
        <v>466</v>
      </c>
    </row>
    <row r="239" spans="1:30" s="29" customFormat="1">
      <c r="A239" s="29" t="s">
        <v>471</v>
      </c>
      <c r="B239" s="29" t="s">
        <v>470</v>
      </c>
      <c r="C239" s="29">
        <v>0.14000000000000001</v>
      </c>
      <c r="D239" s="29">
        <v>0.01</v>
      </c>
      <c r="E239" s="29">
        <v>0.14000000000000001</v>
      </c>
      <c r="F239" s="29">
        <v>0.01</v>
      </c>
      <c r="G239" s="29">
        <v>0.01</v>
      </c>
      <c r="H239" s="29">
        <v>1.08</v>
      </c>
      <c r="I239" s="29">
        <v>1.06</v>
      </c>
      <c r="J239" s="29">
        <v>1.04</v>
      </c>
      <c r="K239" s="29">
        <v>1.08</v>
      </c>
      <c r="L239" s="29">
        <v>0.09</v>
      </c>
      <c r="M239" s="29">
        <v>0.09</v>
      </c>
      <c r="N239" s="29">
        <v>3.27</v>
      </c>
      <c r="O239" s="29">
        <v>2.0000000000000001E-4</v>
      </c>
      <c r="P239" s="29">
        <v>0.4</v>
      </c>
      <c r="Q239" s="29">
        <v>0.04</v>
      </c>
      <c r="R239" s="29">
        <v>4.97</v>
      </c>
      <c r="S239" s="29">
        <v>0.23</v>
      </c>
      <c r="T239" s="29">
        <f>(N239/365)^(2/3)*K239^(1/3)</f>
        <v>4.4256579378101353E-2</v>
      </c>
      <c r="U239" s="29">
        <f>SQRT((2/3*(N239/365)^(-1/3)*K239^(1/3)*(O239/365))^2+(1/3*(N239/365)^(2/3)*K239^(-2/3)*M239)^2)</f>
        <v>1.2293507516088549E-3</v>
      </c>
      <c r="V239" s="29">
        <f>0.004919*R239*SQRT(1-P239^2)*N239^(1/3)*K239^(2/3)</f>
        <v>3.5008320439386877E-2</v>
      </c>
      <c r="W239" s="29">
        <f>SQRT(X239^2+Y239^2+Z239^2+AA239^2)</f>
        <v>2.6176426851283996E-3</v>
      </c>
      <c r="X239" s="29">
        <f>0.004919*SQRT(1-P239^2)*N239^(1/3)*K239^(2/3)*S239</f>
        <v>1.6201033603740402E-3</v>
      </c>
      <c r="Y239" s="29">
        <f>0.004919*R239*P239/SQRT(1-P239^2)*N239^(1/3)*K239^(2/3)*Q239</f>
        <v>6.668251512264166E-4</v>
      </c>
      <c r="Z239" s="29">
        <f>0.004919*R239*SQRT(1-P239^2)*1/3*N239^(-2/3)*K239^(2/3)*O239</f>
        <v>7.1372722608332064E-7</v>
      </c>
      <c r="AA239" s="29">
        <f>0.004919*R239*SQRT(1-P239^2)*N239^(1/3)*2/3*K239^(-1/3)*M239</f>
        <v>1.9449066910770484E-3</v>
      </c>
      <c r="AB239" s="29">
        <f>2615/365</f>
        <v>7.1643835616438354</v>
      </c>
      <c r="AC239" s="29">
        <v>1.7</v>
      </c>
      <c r="AD239" s="29" t="s">
        <v>292</v>
      </c>
    </row>
    <row r="240" spans="1:30" s="29" customFormat="1">
      <c r="A240" s="12" t="s">
        <v>471</v>
      </c>
      <c r="B240" s="12" t="s">
        <v>472</v>
      </c>
      <c r="C240" s="12">
        <v>0.14000000000000001</v>
      </c>
      <c r="D240" s="12">
        <v>0.01</v>
      </c>
      <c r="E240" s="12">
        <v>0.14000000000000001</v>
      </c>
      <c r="F240" s="12">
        <v>0.01</v>
      </c>
      <c r="G240" s="12">
        <v>0.01</v>
      </c>
      <c r="H240" s="12">
        <v>1.08</v>
      </c>
      <c r="I240" s="12">
        <v>1.06</v>
      </c>
      <c r="J240" s="12">
        <v>1.04</v>
      </c>
      <c r="K240" s="12">
        <v>1.08</v>
      </c>
      <c r="L240" s="12">
        <v>0.09</v>
      </c>
      <c r="M240" s="12">
        <v>0.09</v>
      </c>
      <c r="N240" s="12">
        <v>1160.9000000000001</v>
      </c>
      <c r="O240" s="12">
        <v>27.045999999999999</v>
      </c>
      <c r="P240" s="12">
        <v>0.75</v>
      </c>
      <c r="Q240" s="12">
        <v>0.19</v>
      </c>
      <c r="R240" s="12">
        <v>4.0999999999999996</v>
      </c>
      <c r="S240" s="12">
        <v>1.8</v>
      </c>
      <c r="T240" s="12">
        <f>(N240/365)^(2/3)*K240^(1/3)</f>
        <v>2.218924623927037</v>
      </c>
      <c r="U240" s="12">
        <f>SQRT((2/3*(N240/365)^(-1/3)*K240^(1/3)*(O240/365))^2+(1/3*(N240/365)^(2/3)*K240^(-2/3)*M240)^2)</f>
        <v>7.0617477450793442E-2</v>
      </c>
      <c r="V240" s="12">
        <f>0.004919*R240*SQRT(1-P240^2)*N240^(1/3)*K240^(2/3)</f>
        <v>0.14758101129636325</v>
      </c>
      <c r="W240" s="12">
        <f>SQRT(X240^2+Y240^2+Z240^2+AA240^2)</f>
        <v>8.1099618133641305E-2</v>
      </c>
      <c r="X240" s="12">
        <f>0.004919*SQRT(1-P240^2)*N240^(1/3)*K240^(2/3)*S240</f>
        <v>6.4791663495964366E-2</v>
      </c>
      <c r="Y240" s="12">
        <f>0.004919*R240*P240/SQRT(1-P240^2)*N240^(1/3)*K240^(2/3)*Q240</f>
        <v>4.8069243679386892E-2</v>
      </c>
      <c r="Z240" s="12">
        <f>0.004919*R240*SQRT(1-P240^2)*1/3*N240^(-2/3)*K240^(2/3)*O240</f>
        <v>1.1460866659549897E-3</v>
      </c>
      <c r="AA240" s="12">
        <f>0.004919*R240*SQRT(1-P240^2)*N240^(1/3)*2/3*K240^(-1/3)*M240</f>
        <v>8.1989450720201806E-3</v>
      </c>
      <c r="AB240" s="28">
        <f>2615/365</f>
        <v>7.1643835616438354</v>
      </c>
      <c r="AC240" s="12">
        <v>1.7</v>
      </c>
      <c r="AD240" s="12" t="s">
        <v>292</v>
      </c>
    </row>
    <row r="241" spans="1:30" s="29" customFormat="1">
      <c r="A241" s="12" t="s">
        <v>474</v>
      </c>
      <c r="B241" s="12" t="s">
        <v>473</v>
      </c>
      <c r="C241" s="12">
        <v>-0.74</v>
      </c>
      <c r="D241" s="12">
        <v>-0.65</v>
      </c>
      <c r="E241" s="12">
        <v>-0.74</v>
      </c>
      <c r="F241" s="12">
        <v>0.02</v>
      </c>
      <c r="G241" s="12">
        <v>0.02</v>
      </c>
      <c r="H241" s="12">
        <v>0.86</v>
      </c>
      <c r="I241" s="12">
        <v>0.91</v>
      </c>
      <c r="J241" s="12">
        <v>0.9</v>
      </c>
      <c r="K241" s="12">
        <v>0.86</v>
      </c>
      <c r="L241" s="12">
        <v>0.05</v>
      </c>
      <c r="M241" s="12">
        <v>0.05</v>
      </c>
      <c r="N241" s="12">
        <v>201.68</v>
      </c>
      <c r="O241" s="12">
        <v>4.0000000000000001E-3</v>
      </c>
      <c r="P241" s="12">
        <v>8.9099999999999999E-2</v>
      </c>
      <c r="Q241" s="12">
        <v>2E-3</v>
      </c>
      <c r="R241" s="12">
        <v>3965</v>
      </c>
      <c r="S241" s="12">
        <v>50.5</v>
      </c>
      <c r="T241" s="12">
        <f>(N241/365)^(2/3)*K241^(1/3)</f>
        <v>0.64034319102174164</v>
      </c>
      <c r="U241" s="12">
        <f>SQRT((2/3*(N241/365)^(-1/3)*K241^(1/3)*(O241/365))^2+(1/3*(N241/365)^(2/3)*K241^(-2/3)*M241)^2)</f>
        <v>1.2409754652300214E-2</v>
      </c>
      <c r="V241" s="12">
        <f>0.004919*R241*SQRT(1-P241^2)*N241^(1/3)*K241^(2/3)</f>
        <v>103.02496824213969</v>
      </c>
      <c r="W241" s="12">
        <f>SQRT(X241^2+Y241^2+Z241^2+AA241^2)</f>
        <v>4.2033213280291539</v>
      </c>
      <c r="X241" s="12">
        <f>0.004919*SQRT(1-P241^2)*N241^(1/3)*K241^(2/3)*S241</f>
        <v>1.3121717266653352</v>
      </c>
      <c r="Y241" s="12">
        <f>0.004919*R241*P241/SQRT(1-P241^2)*N241^(1/3)*K241^(2/3)*Q241</f>
        <v>1.8505964678196204E-2</v>
      </c>
      <c r="Z241" s="12">
        <f>0.004919*R241*SQRT(1-P241^2)*1/3*N241^(-2/3)*K241^(2/3)*O241</f>
        <v>6.8111178264008857E-4</v>
      </c>
      <c r="AA241" s="12">
        <f>0.004919*R241*SQRT(1-P241^2)*N241^(1/3)*2/3*K241^(-1/3)*M241</f>
        <v>3.9932158233387476</v>
      </c>
      <c r="AB241" s="12">
        <v>27.74520547945205</v>
      </c>
      <c r="AC241" s="12">
        <v>9.6999999999999993</v>
      </c>
      <c r="AD241" s="12" t="s">
        <v>129</v>
      </c>
    </row>
    <row r="242" spans="1:30" s="30" customFormat="1">
      <c r="A242" s="30" t="s">
        <v>476</v>
      </c>
      <c r="B242" s="30" t="s">
        <v>475</v>
      </c>
      <c r="D242" s="30">
        <v>-0.76</v>
      </c>
      <c r="E242" s="30">
        <v>-0.75496105206827913</v>
      </c>
      <c r="G242" s="30">
        <v>4.1492940386763918E-2</v>
      </c>
      <c r="I242" s="30">
        <v>0.91</v>
      </c>
      <c r="J242" s="30">
        <v>0.92</v>
      </c>
      <c r="K242" s="30">
        <v>0.88327323581079475</v>
      </c>
      <c r="M242" s="30">
        <v>3.6275189713696337E-2</v>
      </c>
      <c r="N242" s="30">
        <v>67.857799999999997</v>
      </c>
      <c r="O242" s="30">
        <v>3.8E-3</v>
      </c>
      <c r="P242" s="30">
        <v>0.10299999999999999</v>
      </c>
      <c r="Q242" s="30">
        <v>5.2999999999999998E-4</v>
      </c>
      <c r="R242" s="30">
        <v>4184.8999999999996</v>
      </c>
      <c r="S242" s="30">
        <v>2.4</v>
      </c>
      <c r="T242" s="30">
        <f>(N242/365)^(2/3)*K242^(1/3)</f>
        <v>0.31253809759525553</v>
      </c>
      <c r="U242" s="30">
        <f>SQRT((2/3*(N242/365)^(-1/3)*K242^(1/3)*(O242/365))^2+(1/3*(N242/365)^(2/3)*K242^(-2/3)*M242)^2)</f>
        <v>4.2785631449752974E-3</v>
      </c>
      <c r="V242" s="30">
        <f>0.004919*R242*SQRT(1-P242^2)*N242^(1/3)*K242^(2/3)</f>
        <v>76.885160311809699</v>
      </c>
      <c r="W242" s="30">
        <f>SQRT(X242^2+Y242^2+Z242^2+AA242^2)</f>
        <v>2.1055333217130814</v>
      </c>
      <c r="X242" s="30">
        <f>0.004919*SQRT(1-P242^2)*N242^(1/3)*K242^(2/3)*S242</f>
        <v>4.409290180131982E-2</v>
      </c>
      <c r="Y242" s="30">
        <f>0.004919*R242*P242/SQRT(1-P242^2)*N242^(1/3)*K242^(2/3)*Q242</f>
        <v>4.2421660409501308E-3</v>
      </c>
      <c r="Z242" s="30">
        <f>0.004919*R242*SQRT(1-P242^2)*1/3*N242^(-2/3)*K242^(2/3)*O242</f>
        <v>1.4351757606095737E-3</v>
      </c>
      <c r="AA242" s="30">
        <f>0.004919*R242*SQRT(1-P242^2)*N242^(1/3)*2/3*K242^(-1/3)*M242</f>
        <v>2.1050668229661214</v>
      </c>
      <c r="AB242" s="30">
        <v>1.0465753424657529</v>
      </c>
      <c r="AC242" s="30">
        <v>4</v>
      </c>
      <c r="AD242" s="30" t="s">
        <v>1553</v>
      </c>
    </row>
    <row r="243" spans="1:30" s="29" customFormat="1">
      <c r="A243" s="29" t="s">
        <v>478</v>
      </c>
      <c r="B243" s="29" t="s">
        <v>477</v>
      </c>
      <c r="C243" s="29">
        <v>0.27</v>
      </c>
      <c r="E243" s="29">
        <v>0.27</v>
      </c>
      <c r="F243" s="29">
        <v>0.02</v>
      </c>
      <c r="G243" s="29">
        <v>0.02</v>
      </c>
      <c r="H243" s="29">
        <v>1.02</v>
      </c>
      <c r="K243" s="29">
        <v>1.02</v>
      </c>
      <c r="L243" s="29">
        <v>0.08</v>
      </c>
      <c r="M243" s="29">
        <v>0.08</v>
      </c>
      <c r="N243" s="29">
        <v>12.083</v>
      </c>
      <c r="O243" s="29">
        <v>9.5999999999999992E-3</v>
      </c>
      <c r="P243" s="29">
        <v>0.15</v>
      </c>
      <c r="Q243" s="29">
        <v>0.1</v>
      </c>
      <c r="R243" s="29">
        <v>2.68</v>
      </c>
      <c r="S243" s="29">
        <v>0.25</v>
      </c>
      <c r="T243" s="29">
        <f>(N243/365)^(2/3)*K243^(1/3)</f>
        <v>0.10378183164146233</v>
      </c>
      <c r="U243" s="29">
        <f>SQRT((2/3*(N243/365)^(-1/3)*K243^(1/3)*(O243/365))^2+(1/3*(N243/365)^(2/3)*K243^(-2/3)*M243)^2)</f>
        <v>2.7138072868238125E-3</v>
      </c>
      <c r="V243" s="29">
        <f>0.004919*R243*SQRT(1-P243^2)*N243^(1/3)*K243^(2/3)</f>
        <v>3.0305982814680464E-2</v>
      </c>
      <c r="W243" s="29">
        <f>SQRT(X243^2+Y243^2+Z243^2+AA243^2)</f>
        <v>3.2740793716424734E-3</v>
      </c>
      <c r="X243" s="29">
        <f>0.004919*SQRT(1-P243^2)*N243^(1/3)*K243^(2/3)*S243</f>
        <v>2.8270506356978041E-3</v>
      </c>
      <c r="Y243" s="29">
        <f>0.004919*R243*P243/SQRT(1-P243^2)*N243^(1/3)*K243^(2/3)*Q243</f>
        <v>4.650534447265543E-4</v>
      </c>
      <c r="Z243" s="29">
        <f>0.004919*R243*SQRT(1-P243^2)*1/3*N243^(-2/3)*K243^(2/3)*O243</f>
        <v>8.0260816855894643E-6</v>
      </c>
      <c r="AA243" s="29">
        <f>0.004919*R243*SQRT(1-P243^2)*N243^(1/3)*2/3*K243^(-1/3)*M243</f>
        <v>1.5846265524015926E-3</v>
      </c>
      <c r="AB243" s="29">
        <v>6.9808219178082194</v>
      </c>
      <c r="AC243" s="29">
        <v>1.66</v>
      </c>
      <c r="AD243" s="29" t="s">
        <v>292</v>
      </c>
    </row>
    <row r="244" spans="1:30" s="29" customFormat="1">
      <c r="A244" s="29" t="s">
        <v>478</v>
      </c>
      <c r="B244" s="29" t="s">
        <v>479</v>
      </c>
      <c r="C244" s="29">
        <v>0.27</v>
      </c>
      <c r="E244" s="29">
        <v>0.27</v>
      </c>
      <c r="F244" s="29">
        <v>0.02</v>
      </c>
      <c r="G244" s="29">
        <v>0.02</v>
      </c>
      <c r="H244" s="29">
        <v>1.02</v>
      </c>
      <c r="K244" s="29">
        <v>1.02</v>
      </c>
      <c r="L244" s="29">
        <v>0.08</v>
      </c>
      <c r="M244" s="29">
        <v>0.08</v>
      </c>
      <c r="N244" s="29">
        <v>59.518999999999998</v>
      </c>
      <c r="O244" s="29">
        <v>0.17460000000000001</v>
      </c>
      <c r="P244" s="29">
        <v>0.28999999999999998</v>
      </c>
      <c r="Q244" s="29">
        <v>0.2</v>
      </c>
      <c r="R244" s="29">
        <v>2.17</v>
      </c>
      <c r="S244" s="29">
        <v>0.35</v>
      </c>
      <c r="T244" s="29">
        <f>(N244/365)^(2/3)*K244^(1/3)</f>
        <v>0.30045209147524798</v>
      </c>
      <c r="U244" s="29">
        <f>SQRT((2/3*(N244/365)^(-1/3)*K244^(1/3)*(O244/365))^2+(1/3*(N244/365)^(2/3)*K244^(-2/3)*M244)^2)</f>
        <v>7.8769031315875371E-3</v>
      </c>
      <c r="V244" s="29">
        <f>0.004919*R244*SQRT(1-P244^2)*N244^(1/3)*K244^(2/3)</f>
        <v>4.0415309507072526E-2</v>
      </c>
      <c r="W244" s="29">
        <f>SQRT(X244^2+Y244^2+Z244^2+AA244^2)</f>
        <v>7.3150212609194567E-3</v>
      </c>
      <c r="X244" s="29">
        <f>0.004919*SQRT(1-P244^2)*N244^(1/3)*K244^(2/3)*S244</f>
        <v>6.5185983075923418E-3</v>
      </c>
      <c r="Y244" s="29">
        <f>0.004919*R244*P244/SQRT(1-P244^2)*N244^(1/3)*K244^(2/3)*Q244</f>
        <v>2.5593273844417581E-3</v>
      </c>
      <c r="Z244" s="29">
        <f>0.004919*R244*SQRT(1-P244^2)*1/3*N244^(-2/3)*K244^(2/3)*O244</f>
        <v>3.9519666212665234E-5</v>
      </c>
      <c r="AA244" s="29">
        <f>0.004919*R244*SQRT(1-P244^2)*N244^(1/3)*2/3*K244^(-1/3)*M244</f>
        <v>2.113218797755426E-3</v>
      </c>
      <c r="AB244" s="29">
        <v>6.9808219178082194</v>
      </c>
      <c r="AC244" s="29">
        <v>1.66</v>
      </c>
      <c r="AD244" s="29" t="s">
        <v>292</v>
      </c>
    </row>
    <row r="245" spans="1:30" s="29" customFormat="1">
      <c r="A245" s="12" t="s">
        <v>478</v>
      </c>
      <c r="B245" s="12" t="s">
        <v>480</v>
      </c>
      <c r="C245" s="12">
        <v>0.27</v>
      </c>
      <c r="D245" s="12"/>
      <c r="E245" s="12">
        <v>0.27</v>
      </c>
      <c r="F245" s="12">
        <v>0.02</v>
      </c>
      <c r="G245" s="12">
        <v>0.02</v>
      </c>
      <c r="H245" s="12">
        <v>1.02</v>
      </c>
      <c r="I245" s="12"/>
      <c r="J245" s="12"/>
      <c r="K245" s="12">
        <v>1.02</v>
      </c>
      <c r="L245" s="12">
        <v>0.08</v>
      </c>
      <c r="M245" s="12">
        <v>0.08</v>
      </c>
      <c r="N245" s="12">
        <v>459.26</v>
      </c>
      <c r="O245" s="12">
        <v>8.3238000000000003</v>
      </c>
      <c r="P245" s="12">
        <v>0.46</v>
      </c>
      <c r="Q245" s="12">
        <v>0.09</v>
      </c>
      <c r="R245" s="12">
        <v>3.66</v>
      </c>
      <c r="S245" s="12">
        <v>0.62</v>
      </c>
      <c r="T245" s="12">
        <f>(N245/365)^(2/3)*K245^(1/3)</f>
        <v>1.1732139778810424</v>
      </c>
      <c r="U245" s="12">
        <f>SQRT((2/3*(N245/365)^(-1/3)*K245^(1/3)*(O245/365))^2+(1/3*(N245/365)^(2/3)*K245^(-2/3)*M245)^2)</f>
        <v>3.3789675854241349E-2</v>
      </c>
      <c r="V245" s="12">
        <f>0.004919*R245*SQRT(1-P245^2)*N245^(1/3)*K245^(2/3)</f>
        <v>0.12497338622108577</v>
      </c>
      <c r="W245" s="12">
        <f>SQRT(X245^2+Y245^2+Z245^2+AA245^2)</f>
        <v>2.3119714668060898E-2</v>
      </c>
      <c r="X245" s="12">
        <f>0.004919*SQRT(1-P245^2)*N245^(1/3)*K245^(2/3)*S245</f>
        <v>2.1170355042916169E-2</v>
      </c>
      <c r="Y245" s="12">
        <f>0.004919*R245*P245/SQRT(1-P245^2)*N245^(1/3)*K245^(2/3)*Q245</f>
        <v>6.5625294134360104E-3</v>
      </c>
      <c r="Z245" s="12">
        <f>0.004919*R245*SQRT(1-P245^2)*1/3*N245^(-2/3)*K245^(2/3)*O245</f>
        <v>7.5502146367857962E-4</v>
      </c>
      <c r="AA245" s="12">
        <f>0.004919*R245*SQRT(1-P245^2)*N245^(1/3)*2/3*K245^(-1/3)*M245</f>
        <v>6.5345561422789937E-3</v>
      </c>
      <c r="AB245" s="12">
        <v>6.9808219178082194</v>
      </c>
      <c r="AC245" s="12">
        <v>1.66</v>
      </c>
      <c r="AD245" s="12" t="s">
        <v>292</v>
      </c>
    </row>
    <row r="246" spans="1:30" s="29" customFormat="1">
      <c r="A246" s="12" t="s">
        <v>482</v>
      </c>
      <c r="B246" s="12" t="s">
        <v>481</v>
      </c>
      <c r="C246" s="12">
        <v>0.25</v>
      </c>
      <c r="D246" s="12">
        <v>0.31</v>
      </c>
      <c r="E246" s="12">
        <v>0.25</v>
      </c>
      <c r="F246" s="12">
        <v>0.02</v>
      </c>
      <c r="G246" s="12">
        <v>0.02</v>
      </c>
      <c r="H246" s="12">
        <v>1.08</v>
      </c>
      <c r="I246" s="12">
        <v>1.07</v>
      </c>
      <c r="J246" s="12">
        <v>1.05</v>
      </c>
      <c r="K246" s="12">
        <v>1.08</v>
      </c>
      <c r="L246" s="12">
        <v>0.09</v>
      </c>
      <c r="M246" s="12">
        <v>0.09</v>
      </c>
      <c r="N246" s="12">
        <v>258.19</v>
      </c>
      <c r="O246" s="12">
        <v>7.0000000000000007E-2</v>
      </c>
      <c r="P246" s="12">
        <v>0.23300000000000001</v>
      </c>
      <c r="Q246" s="12">
        <v>2E-3</v>
      </c>
      <c r="R246" s="12">
        <v>49.5</v>
      </c>
      <c r="S246" s="12">
        <v>0.2</v>
      </c>
      <c r="T246" s="12">
        <f>(N246/365)^(2/3)*K246^(1/3)</f>
        <v>0.81452725438141538</v>
      </c>
      <c r="U246" s="12">
        <f>SQRT((2/3*(N246/365)^(-1/3)*K246^(1/3)*(O246/365))^2+(1/3*(N246/365)^(2/3)*K246^(-2/3)*M246)^2)</f>
        <v>2.2626236036087786E-2</v>
      </c>
      <c r="V246" s="12">
        <f>0.004919*R246*SQRT(1-P246^2)*N246^(1/3)*K246^(2/3)</f>
        <v>1.5871703845477894</v>
      </c>
      <c r="W246" s="12">
        <f>SQRT(X246^2+Y246^2+Z246^2+AA246^2)</f>
        <v>8.8412593494817102E-2</v>
      </c>
      <c r="X246" s="12">
        <f>0.004919*SQRT(1-P246^2)*N246^(1/3)*K246^(2/3)*S246</f>
        <v>6.4128096345365234E-3</v>
      </c>
      <c r="Y246" s="12">
        <f>0.004919*R246*P246/SQRT(1-P246^2)*N246^(1/3)*K246^(2/3)*Q246</f>
        <v>7.8207972541217117E-4</v>
      </c>
      <c r="Z246" s="12">
        <f>0.004919*R246*SQRT(1-P246^2)*1/3*N246^(-2/3)*K246^(2/3)*O246</f>
        <v>1.434369094056642E-4</v>
      </c>
      <c r="AA246" s="12">
        <f>0.004919*R246*SQRT(1-P246^2)*N246^(1/3)*2/3*K246^(-1/3)*M246</f>
        <v>8.8176132474877184E-2</v>
      </c>
      <c r="AB246" s="12">
        <v>13.5</v>
      </c>
      <c r="AC246" s="12">
        <v>3.3</v>
      </c>
      <c r="AD246" s="12" t="s">
        <v>292</v>
      </c>
    </row>
    <row r="247" spans="1:30" s="29" customFormat="1">
      <c r="A247" s="12" t="s">
        <v>482</v>
      </c>
      <c r="B247" s="12" t="s">
        <v>483</v>
      </c>
      <c r="C247" s="12">
        <v>0.25</v>
      </c>
      <c r="D247" s="12">
        <v>0.31</v>
      </c>
      <c r="E247" s="12">
        <v>0.25</v>
      </c>
      <c r="F247" s="12">
        <v>0.02</v>
      </c>
      <c r="G247" s="12">
        <v>0.02</v>
      </c>
      <c r="H247" s="12">
        <v>1.08</v>
      </c>
      <c r="I247" s="12">
        <v>1.07</v>
      </c>
      <c r="J247" s="12">
        <v>1.05</v>
      </c>
      <c r="K247" s="12">
        <v>1.08</v>
      </c>
      <c r="L247" s="12">
        <v>0.09</v>
      </c>
      <c r="M247" s="12">
        <v>0.09</v>
      </c>
      <c r="N247" s="12">
        <v>5000</v>
      </c>
      <c r="O247" s="12">
        <v>400</v>
      </c>
      <c r="P247" s="12">
        <v>0.12</v>
      </c>
      <c r="Q247" s="12">
        <v>0.02</v>
      </c>
      <c r="R247" s="12">
        <v>9.3000000000000007</v>
      </c>
      <c r="S247" s="12">
        <v>0.3</v>
      </c>
      <c r="T247" s="12">
        <f>(N247/365)^(2/3)*K247^(1/3)</f>
        <v>5.8738927387520734</v>
      </c>
      <c r="U247" s="12">
        <f>SQRT((2/3*(N247/365)^(-1/3)*K247^(1/3)*(O247/365))^2+(1/3*(N247/365)^(2/3)*K247^(-2/3)*M247)^2)</f>
        <v>0.35321829362350088</v>
      </c>
      <c r="V247" s="12">
        <f>0.004919*R247*SQRT(1-P247^2)*N247^(1/3)*K247^(2/3)</f>
        <v>0.81749032902871221</v>
      </c>
      <c r="W247" s="12">
        <f>SQRT(X247^2+Y247^2+Z247^2+AA247^2)</f>
        <v>5.6896640555352637E-2</v>
      </c>
      <c r="X247" s="12">
        <f>0.004919*SQRT(1-P247^2)*N247^(1/3)*K247^(2/3)*S247</f>
        <v>2.6370655775119746E-2</v>
      </c>
      <c r="Y247" s="12">
        <f>0.004919*R247*P247/SQRT(1-P247^2)*N247^(1/3)*K247^(2/3)*Q247</f>
        <v>1.9906420349725131E-3</v>
      </c>
      <c r="Z247" s="12">
        <f>0.004919*R247*SQRT(1-P247^2)*1/3*N247^(-2/3)*K247^(2/3)*O247</f>
        <v>2.1799742107432317E-2</v>
      </c>
      <c r="AA247" s="12">
        <f>0.004919*R247*SQRT(1-P247^2)*N247^(1/3)*2/3*K247^(-1/3)*M247</f>
        <v>4.5416129390484006E-2</v>
      </c>
      <c r="AB247" s="12">
        <v>13.5</v>
      </c>
      <c r="AC247" s="12">
        <v>3.3</v>
      </c>
      <c r="AD247" s="12" t="s">
        <v>292</v>
      </c>
    </row>
    <row r="248" spans="1:30" s="29" customFormat="1">
      <c r="A248" s="29" t="s">
        <v>485</v>
      </c>
      <c r="B248" s="29" t="s">
        <v>484</v>
      </c>
      <c r="C248" s="29">
        <v>-0.34</v>
      </c>
      <c r="D248" s="29">
        <v>-0.27</v>
      </c>
      <c r="E248" s="29">
        <v>-0.34</v>
      </c>
      <c r="F248" s="29">
        <v>0.01</v>
      </c>
      <c r="G248" s="29">
        <v>0.01</v>
      </c>
      <c r="H248" s="29">
        <v>0.87</v>
      </c>
      <c r="I248" s="29">
        <v>0.98</v>
      </c>
      <c r="J248" s="29">
        <v>0.94</v>
      </c>
      <c r="K248" s="29">
        <v>0.87</v>
      </c>
      <c r="L248" s="29">
        <v>0.06</v>
      </c>
      <c r="M248" s="29">
        <v>0.06</v>
      </c>
      <c r="N248" s="29">
        <v>11.577</v>
      </c>
      <c r="O248" s="29">
        <v>5.5999999999999999E-3</v>
      </c>
      <c r="P248" s="29">
        <v>0.18</v>
      </c>
      <c r="Q248" s="29">
        <v>0.14000000000000001</v>
      </c>
      <c r="R248" s="29">
        <v>1.77</v>
      </c>
      <c r="S248" s="29">
        <v>0.22</v>
      </c>
      <c r="T248" s="29">
        <f>(N248/365)^(2/3)*K248^(1/3)</f>
        <v>9.5655188108582451E-2</v>
      </c>
      <c r="U248" s="29">
        <f>SQRT((2/3*(N248/365)^(-1/3)*K248^(1/3)*(O248/365))^2+(1/3*(N248/365)^(2/3)*K248^(-2/3)*M248)^2)</f>
        <v>2.1991861870920195E-3</v>
      </c>
      <c r="V248" s="29">
        <f>0.004919*R248*SQRT(1-P248^2)*N248^(1/3)*K248^(2/3)</f>
        <v>1.7656699735980601E-2</v>
      </c>
      <c r="W248" s="29">
        <f>SQRT(X248^2+Y248^2+Z248^2+AA248^2)</f>
        <v>2.3847095259354701E-3</v>
      </c>
      <c r="X248" s="29">
        <f>0.004919*SQRT(1-P248^2)*N248^(1/3)*K248^(2/3)*S248</f>
        <v>2.1946180462800746E-3</v>
      </c>
      <c r="Y248" s="29">
        <f>0.004919*R248*P248/SQRT(1-P248^2)*N248^(1/3)*K248^(2/3)*Q248</f>
        <v>4.5984790548440587E-4</v>
      </c>
      <c r="Z248" s="29">
        <f>0.004919*R248*SQRT(1-P248^2)*1/3*N248^(-2/3)*K248^(2/3)*O248</f>
        <v>2.8469528237451074E-6</v>
      </c>
      <c r="AA248" s="29">
        <f>0.004919*R248*SQRT(1-P248^2)*N248^(1/3)*2/3*K248^(-1/3)*M248</f>
        <v>8.118022867117517E-4</v>
      </c>
      <c r="AB248" s="29">
        <v>7.1260273972602741</v>
      </c>
      <c r="AC248" s="29">
        <v>1.35</v>
      </c>
      <c r="AD248" s="29" t="s">
        <v>292</v>
      </c>
    </row>
    <row r="249" spans="1:30" s="29" customFormat="1">
      <c r="A249" s="29" t="s">
        <v>485</v>
      </c>
      <c r="B249" s="29" t="s">
        <v>486</v>
      </c>
      <c r="C249" s="29">
        <v>-0.34</v>
      </c>
      <c r="D249" s="29">
        <v>-0.27</v>
      </c>
      <c r="E249" s="29">
        <v>-0.34</v>
      </c>
      <c r="F249" s="29">
        <v>0.01</v>
      </c>
      <c r="G249" s="29">
        <v>0.01</v>
      </c>
      <c r="H249" s="29">
        <v>0.87</v>
      </c>
      <c r="I249" s="29">
        <v>0.98</v>
      </c>
      <c r="J249" s="29">
        <v>0.94</v>
      </c>
      <c r="K249" s="29">
        <v>0.87</v>
      </c>
      <c r="L249" s="29">
        <v>0.06</v>
      </c>
      <c r="M249" s="29">
        <v>0.06</v>
      </c>
      <c r="N249" s="29">
        <v>27.582000000000001</v>
      </c>
      <c r="O249" s="29">
        <v>2.2499999999999999E-2</v>
      </c>
      <c r="P249" s="29">
        <v>0.16</v>
      </c>
      <c r="Q249" s="29">
        <v>7.0000000000000007E-2</v>
      </c>
      <c r="R249" s="29">
        <v>2.82</v>
      </c>
      <c r="S249" s="29">
        <v>0.23</v>
      </c>
      <c r="T249" s="29">
        <f>(N249/365)^(2/3)*K249^(1/3)</f>
        <v>0.17063246994028872</v>
      </c>
      <c r="U249" s="29">
        <f>SQRT((2/3*(N249/365)^(-1/3)*K249^(1/3)*(O249/365))^2+(1/3*(N249/365)^(2/3)*K249^(-2/3)*M249)^2)</f>
        <v>3.9236829821832596E-3</v>
      </c>
      <c r="V249" s="29">
        <f>0.004919*R249*SQRT(1-P249^2)*N249^(1/3)*K249^(2/3)</f>
        <v>3.7703585732978773E-2</v>
      </c>
      <c r="W249" s="29">
        <f>SQRT(X249^2+Y249^2+Z249^2+AA249^2)</f>
        <v>3.5565809107114686E-3</v>
      </c>
      <c r="X249" s="29">
        <f>0.004919*SQRT(1-P249^2)*N249^(1/3)*K249^(2/3)*S249</f>
        <v>3.0751151484344394E-3</v>
      </c>
      <c r="Y249" s="29">
        <f>0.004919*R249*P249/SQRT(1-P249^2)*N249^(1/3)*K249^(2/3)*Q249</f>
        <v>4.3337454865492834E-4</v>
      </c>
      <c r="Z249" s="29">
        <f>0.004919*R249*SQRT(1-P249^2)*1/3*N249^(-2/3)*K249^(2/3)*O249</f>
        <v>1.0252225835593528E-5</v>
      </c>
      <c r="AA249" s="29">
        <f>0.004919*R249*SQRT(1-P249^2)*N249^(1/3)*2/3*K249^(-1/3)*M249</f>
        <v>1.7334981946197136E-3</v>
      </c>
      <c r="AB249" s="29">
        <v>7.1260273972602741</v>
      </c>
      <c r="AC249" s="29">
        <v>1.35</v>
      </c>
      <c r="AD249" s="29" t="s">
        <v>292</v>
      </c>
    </row>
    <row r="250" spans="1:30" s="29" customFormat="1">
      <c r="A250" s="29" t="s">
        <v>485</v>
      </c>
      <c r="B250" s="29" t="s">
        <v>487</v>
      </c>
      <c r="C250" s="29">
        <v>-0.34</v>
      </c>
      <c r="D250" s="29">
        <v>-0.27</v>
      </c>
      <c r="E250" s="29">
        <v>-0.34</v>
      </c>
      <c r="F250" s="29">
        <v>0.01</v>
      </c>
      <c r="G250" s="29">
        <v>0.01</v>
      </c>
      <c r="H250" s="29">
        <v>0.87</v>
      </c>
      <c r="I250" s="29">
        <v>0.98</v>
      </c>
      <c r="J250" s="29">
        <v>0.94</v>
      </c>
      <c r="K250" s="29">
        <v>0.87</v>
      </c>
      <c r="L250" s="29">
        <v>0.06</v>
      </c>
      <c r="M250" s="29">
        <v>0.06</v>
      </c>
      <c r="N250" s="29">
        <v>106.72</v>
      </c>
      <c r="O250" s="29">
        <v>1.0284</v>
      </c>
      <c r="P250" s="29">
        <v>0.43</v>
      </c>
      <c r="Q250" s="29">
        <v>0.24</v>
      </c>
      <c r="R250" s="29">
        <v>1.68</v>
      </c>
      <c r="S250" s="29">
        <v>0.47</v>
      </c>
      <c r="T250" s="29">
        <f>(N250/365)^(2/3)*K250^(1/3)</f>
        <v>0.42054104119688557</v>
      </c>
      <c r="U250" s="29">
        <f>SQRT((2/3*(N250/365)^(-1/3)*K250^(1/3)*(O250/365))^2+(1/3*(N250/365)^(2/3)*K250^(-2/3)*M250)^2)</f>
        <v>1.0038014887374781E-2</v>
      </c>
      <c r="V250" s="29">
        <f>0.004919*R250*SQRT(1-P250^2)*N250^(1/3)*K250^(2/3)</f>
        <v>3.2251728223157493E-2</v>
      </c>
      <c r="W250" s="29">
        <f>SQRT(X250^2+Y250^2+Z250^2+AA250^2)</f>
        <v>1.0014723931863589E-2</v>
      </c>
      <c r="X250" s="29">
        <f>0.004919*SQRT(1-P250^2)*N250^(1/3)*K250^(2/3)*S250</f>
        <v>9.0228049195738239E-3</v>
      </c>
      <c r="Y250" s="29">
        <f>0.004919*R250*P250/SQRT(1-P250^2)*N250^(1/3)*K250^(2/3)*Q250</f>
        <v>4.0833987886515193E-3</v>
      </c>
      <c r="Z250" s="29">
        <f>0.004919*R250*SQRT(1-P250^2)*1/3*N250^(-2/3)*K250^(2/3)*O250</f>
        <v>1.0359719298068214E-4</v>
      </c>
      <c r="AA250" s="29">
        <f>0.004919*R250*SQRT(1-P250^2)*N250^(1/3)*2/3*K250^(-1/3)*M250</f>
        <v>1.4828380792256317E-3</v>
      </c>
      <c r="AB250" s="29">
        <v>7.1260273972602741</v>
      </c>
      <c r="AC250" s="29">
        <v>1.35</v>
      </c>
      <c r="AD250" s="29" t="s">
        <v>292</v>
      </c>
    </row>
    <row r="251" spans="1:30" s="29" customFormat="1">
      <c r="A251" s="12" t="s">
        <v>489</v>
      </c>
      <c r="B251" s="12" t="s">
        <v>488</v>
      </c>
      <c r="C251" s="12">
        <v>-0.09</v>
      </c>
      <c r="D251" s="12"/>
      <c r="E251" s="12">
        <v>-0.09</v>
      </c>
      <c r="F251" s="12">
        <v>0.03</v>
      </c>
      <c r="G251" s="12">
        <v>0.03</v>
      </c>
      <c r="H251" s="12">
        <v>1.31</v>
      </c>
      <c r="I251" s="12"/>
      <c r="J251" s="12"/>
      <c r="K251" s="12">
        <v>1.31</v>
      </c>
      <c r="L251" s="12">
        <v>0.11</v>
      </c>
      <c r="M251" s="12">
        <v>0.11</v>
      </c>
      <c r="N251" s="12">
        <v>464.3</v>
      </c>
      <c r="O251" s="12">
        <v>3.2</v>
      </c>
      <c r="P251" s="12">
        <v>0.255</v>
      </c>
      <c r="Q251" s="12">
        <v>4.0999999999999988E-2</v>
      </c>
      <c r="R251" s="12">
        <v>44.7</v>
      </c>
      <c r="S251" s="12">
        <v>1.9</v>
      </c>
      <c r="T251" s="12">
        <f>(N251/365)^(2/3)*K251^(1/3)</f>
        <v>1.2845794733586846</v>
      </c>
      <c r="U251" s="12">
        <f>SQRT((2/3*(N251/365)^(-1/3)*K251^(1/3)*(O251/365))^2+(1/3*(N251/365)^(2/3)*K251^(-2/3)*M251)^2)</f>
        <v>3.64363823823168E-2</v>
      </c>
      <c r="V251" s="12">
        <f>0.004919*R251*SQRT(1-P251^2)*N251^(1/3)*K251^(2/3)</f>
        <v>1.9710520970197909</v>
      </c>
      <c r="W251" s="12">
        <f>SQRT(X251^2+Y251^2+Z251^2+AA251^2)</f>
        <v>0.14035722851846175</v>
      </c>
      <c r="X251" s="12">
        <f>0.004919*SQRT(1-P251^2)*N251^(1/3)*K251^(2/3)*S251</f>
        <v>8.3780737904644353E-2</v>
      </c>
      <c r="Y251" s="12">
        <f>0.004919*R251*P251/SQRT(1-P251^2)*N251^(1/3)*K251^(2/3)*Q251</f>
        <v>2.2040535494897626E-2</v>
      </c>
      <c r="Z251" s="12">
        <f>0.004919*R251*SQRT(1-P251^2)*1/3*N251^(-2/3)*K251^(2/3)*O251</f>
        <v>4.5282265133630116E-3</v>
      </c>
      <c r="AA251" s="12">
        <f>0.004919*R251*SQRT(1-P251^2)*N251^(1/3)*2/3*K251^(-1/3)*M251</f>
        <v>0.11033879423520458</v>
      </c>
      <c r="AB251" s="12">
        <v>2.849315068493151</v>
      </c>
      <c r="AC251" s="12">
        <v>5</v>
      </c>
      <c r="AD251" s="12" t="s">
        <v>28</v>
      </c>
    </row>
    <row r="252" spans="1:30" s="29" customFormat="1">
      <c r="A252" s="12" t="s">
        <v>491</v>
      </c>
      <c r="B252" s="12" t="s">
        <v>490</v>
      </c>
      <c r="C252" s="12">
        <v>0.18</v>
      </c>
      <c r="D252" s="12">
        <v>0.14000000000000001</v>
      </c>
      <c r="E252" s="12">
        <v>0.18</v>
      </c>
      <c r="F252" s="12">
        <v>0.03</v>
      </c>
      <c r="G252" s="12">
        <v>0.03</v>
      </c>
      <c r="H252" s="12">
        <v>0.87</v>
      </c>
      <c r="I252" s="12">
        <v>0.84</v>
      </c>
      <c r="J252" s="12">
        <v>0.82</v>
      </c>
      <c r="K252" s="12">
        <v>0.87</v>
      </c>
      <c r="L252" s="12">
        <v>0.06</v>
      </c>
      <c r="M252" s="12">
        <v>0.06</v>
      </c>
      <c r="N252" s="12">
        <v>330</v>
      </c>
      <c r="O252" s="12">
        <v>4</v>
      </c>
      <c r="P252" s="12">
        <v>0.36</v>
      </c>
      <c r="Q252" s="12">
        <v>0.12</v>
      </c>
      <c r="R252" s="12">
        <v>7.94</v>
      </c>
      <c r="S252" s="12">
        <v>0.875</v>
      </c>
      <c r="T252" s="12">
        <f>(N252/365)^(2/3)*K252^(1/3)</f>
        <v>0.89259366696103992</v>
      </c>
      <c r="U252" s="12">
        <f>SQRT((2/3*(N252/365)^(-1/3)*K252^(1/3)*(O252/365))^2+(1/3*(N252/365)^(2/3)*K252^(-2/3)*M252)^2)</f>
        <v>2.1750199245866353E-2</v>
      </c>
      <c r="V252" s="12">
        <f>0.004919*R252*SQRT(1-P252^2)*N252^(1/3)*K252^(2/3)</f>
        <v>0.2294779251650842</v>
      </c>
      <c r="W252" s="12">
        <f>SQRT(X252^2+Y252^2+Z252^2+AA252^2)</f>
        <v>2.9688762782290073E-2</v>
      </c>
      <c r="X252" s="12">
        <f>0.004919*SQRT(1-P252^2)*N252^(1/3)*K252^(2/3)*S252</f>
        <v>2.5288814171215198E-2</v>
      </c>
      <c r="Y252" s="12">
        <f>0.004919*R252*P252/SQRT(1-P252^2)*N252^(1/3)*K252^(2/3)*Q252</f>
        <v>1.1389529374002337E-2</v>
      </c>
      <c r="Z252" s="12">
        <f>0.004919*R252*SQRT(1-P252^2)*1/3*N252^(-2/3)*K252^(2/3)*O252</f>
        <v>9.2718353602054256E-4</v>
      </c>
      <c r="AA252" s="12">
        <f>0.004919*R252*SQRT(1-P252^2)*N252^(1/3)*2/3*K252^(-1/3)*M252</f>
        <v>1.0550709202992377E-2</v>
      </c>
      <c r="AB252" s="12">
        <v>5.6273972602739724</v>
      </c>
      <c r="AC252" s="12">
        <v>2.39</v>
      </c>
      <c r="AD252" s="12" t="s">
        <v>292</v>
      </c>
    </row>
    <row r="253" spans="1:30" s="30" customFormat="1">
      <c r="A253" s="30" t="s">
        <v>493</v>
      </c>
      <c r="B253" s="30" t="s">
        <v>492</v>
      </c>
      <c r="D253" s="30">
        <v>0.47</v>
      </c>
      <c r="E253" s="30">
        <v>0.4514662577096587</v>
      </c>
      <c r="G253" s="30">
        <v>4.1492940386763918E-2</v>
      </c>
      <c r="I253" s="30">
        <v>1.44</v>
      </c>
      <c r="J253" s="30">
        <v>1.46</v>
      </c>
      <c r="K253" s="30">
        <v>1.389356207055602</v>
      </c>
      <c r="M253" s="30">
        <v>3.6275189713696337E-2</v>
      </c>
      <c r="N253" s="30">
        <v>801.3</v>
      </c>
      <c r="O253" s="30">
        <v>0.45</v>
      </c>
      <c r="P253" s="30">
        <v>0.39850000000000002</v>
      </c>
      <c r="Q253" s="30">
        <v>7.3000000000000001E-3</v>
      </c>
      <c r="R253" s="30">
        <v>531.5</v>
      </c>
      <c r="S253" s="30">
        <v>7</v>
      </c>
      <c r="T253" s="30">
        <f>(N253/365)^(2/3)*K253^(1/3)</f>
        <v>1.8848323223584524</v>
      </c>
      <c r="U253" s="30">
        <f>SQRT((2/3*(N253/365)^(-1/3)*K253^(1/3)*(O253/365))^2+(1/3*(N253/365)^(2/3)*K253^(-2/3)*M253)^2)</f>
        <v>1.6419087785637609E-2</v>
      </c>
      <c r="V253" s="30">
        <f>0.004919*R253*SQRT(1-P253^2)*N253^(1/3)*K253^(2/3)</f>
        <v>27.7312807285047</v>
      </c>
      <c r="W253" s="30">
        <f>SQRT(X253^2+Y253^2+Z253^2+AA253^2)</f>
        <v>0.61287224312606425</v>
      </c>
      <c r="X253" s="30">
        <f>0.004919*SQRT(1-P253^2)*N253^(1/3)*K253^(2/3)*S253</f>
        <v>0.36522853264258304</v>
      </c>
      <c r="Y253" s="30">
        <f>0.004919*R253*P253/SQRT(1-P253^2)*N253^(1/3)*K253^(2/3)*Q253</f>
        <v>9.5900972397104711E-2</v>
      </c>
      <c r="Z253" s="30">
        <f>0.004919*R253*SQRT(1-P253^2)*1/3*N253^(-2/3)*K253^(2/3)*O253</f>
        <v>5.1911794699559506E-3</v>
      </c>
      <c r="AA253" s="30">
        <f>0.004919*R253*SQRT(1-P253^2)*N253^(1/3)*2/3*K253^(-1/3)*M253</f>
        <v>0.48269717265291678</v>
      </c>
      <c r="AB253" s="30">
        <v>2.429315068493151</v>
      </c>
      <c r="AC253" s="30">
        <v>10.76</v>
      </c>
      <c r="AD253" s="30" t="s">
        <v>1551</v>
      </c>
    </row>
    <row r="254" spans="1:30">
      <c r="A254" s="29" t="s">
        <v>495</v>
      </c>
      <c r="B254" s="29" t="s">
        <v>494</v>
      </c>
      <c r="C254" s="29">
        <v>-0.21</v>
      </c>
      <c r="D254" s="29">
        <v>-0.08</v>
      </c>
      <c r="E254" s="29">
        <v>-0.21</v>
      </c>
      <c r="F254" s="29">
        <v>0.02</v>
      </c>
      <c r="G254" s="29">
        <v>0.02</v>
      </c>
      <c r="H254" s="29">
        <v>0.77</v>
      </c>
      <c r="I254" s="29">
        <v>0.81</v>
      </c>
      <c r="J254" s="29">
        <v>0.8</v>
      </c>
      <c r="K254" s="29">
        <v>0.77</v>
      </c>
      <c r="L254" s="29">
        <v>0.04</v>
      </c>
      <c r="M254" s="29">
        <v>0.04</v>
      </c>
      <c r="N254" s="29">
        <v>14.182</v>
      </c>
      <c r="O254" s="29">
        <v>5.0000000000000001E-3</v>
      </c>
      <c r="P254" s="29">
        <v>0.17</v>
      </c>
      <c r="Q254" s="29">
        <v>7.0000000000000007E-2</v>
      </c>
      <c r="R254" s="29">
        <v>3.53</v>
      </c>
      <c r="S254" s="29">
        <v>0.28999999999999998</v>
      </c>
      <c r="T254" s="29">
        <f>(N254/365)^(2/3)*K254^(1/3)</f>
        <v>0.10514613647318642</v>
      </c>
      <c r="U254" s="29">
        <f>SQRT((2/3*(N254/365)^(-1/3)*K254^(1/3)*(O254/365))^2+(1/3*(N254/365)^(2/3)*K254^(-2/3)*M254)^2)</f>
        <v>1.820880037172824E-3</v>
      </c>
      <c r="V254" s="29">
        <f>0.004919*R254*SQRT(1-P254^2)*N254^(1/3)*K254^(2/3)</f>
        <v>3.4795505388577438E-2</v>
      </c>
      <c r="W254" s="29">
        <f>SQRT(X254^2+Y254^2+Z254^2+AA254^2)</f>
        <v>3.1313377784613992E-3</v>
      </c>
      <c r="X254" s="29">
        <f>0.004919*SQRT(1-P254^2)*N254^(1/3)*K254^(2/3)*S254</f>
        <v>2.8585542670502705E-3</v>
      </c>
      <c r="Y254" s="29">
        <f>0.004919*R254*P254/SQRT(1-P254^2)*N254^(1/3)*K254^(2/3)*Q254</f>
        <v>4.2638916087331022E-4</v>
      </c>
      <c r="Z254" s="29">
        <f>0.004919*R254*SQRT(1-P254^2)*1/3*N254^(-2/3)*K254^(2/3)*O254</f>
        <v>4.089162951696686E-6</v>
      </c>
      <c r="AA254" s="29">
        <f>0.004919*R254*SQRT(1-P254^2)*N254^(1/3)*2/3*K254^(-1/3)*M254</f>
        <v>1.2050391476563615E-3</v>
      </c>
      <c r="AB254" s="29">
        <v>7.5890410958904111</v>
      </c>
      <c r="AC254" s="29">
        <v>1.93</v>
      </c>
      <c r="AD254" s="29" t="s">
        <v>100</v>
      </c>
    </row>
    <row r="255" spans="1:30">
      <c r="A255" s="29" t="s">
        <v>495</v>
      </c>
      <c r="B255" s="29" t="s">
        <v>496</v>
      </c>
      <c r="C255" s="29">
        <v>-0.21</v>
      </c>
      <c r="D255" s="29">
        <v>-0.08</v>
      </c>
      <c r="E255" s="29">
        <v>-0.21</v>
      </c>
      <c r="F255" s="29">
        <v>0.02</v>
      </c>
      <c r="G255" s="29">
        <v>0.02</v>
      </c>
      <c r="H255" s="29">
        <v>0.77</v>
      </c>
      <c r="I255" s="29">
        <v>0.81</v>
      </c>
      <c r="J255" s="29">
        <v>0.8</v>
      </c>
      <c r="K255" s="29">
        <v>0.77</v>
      </c>
      <c r="L255" s="29">
        <v>0.04</v>
      </c>
      <c r="M255" s="29">
        <v>0.04</v>
      </c>
      <c r="N255" s="29">
        <v>53.832000000000001</v>
      </c>
      <c r="O255" s="29">
        <v>0.11269999999999999</v>
      </c>
      <c r="P255" s="29">
        <v>0.43</v>
      </c>
      <c r="Q255" s="29">
        <v>0.2</v>
      </c>
      <c r="R255" s="29">
        <v>2.81</v>
      </c>
      <c r="S255" s="29">
        <v>0.46</v>
      </c>
      <c r="T255" s="29">
        <f>(N255/365)^(2/3)*K255^(1/3)</f>
        <v>0.25585584467565159</v>
      </c>
      <c r="U255" s="29">
        <f>SQRT((2/3*(N255/365)^(-1/3)*K255^(1/3)*(O255/365))^2+(1/3*(N255/365)^(2/3)*K255^(-2/3)*M255)^2)</f>
        <v>4.4447722913514365E-3</v>
      </c>
      <c r="V255" s="29">
        <f>0.004919*R255*SQRT(1-P255^2)*N255^(1/3)*K255^(2/3)</f>
        <v>3.9584871934828271E-2</v>
      </c>
      <c r="W255" s="29">
        <f>SQRT(X255^2+Y255^2+Z255^2+AA255^2)</f>
        <v>7.8303993267996898E-3</v>
      </c>
      <c r="X255" s="29">
        <f>0.004919*SQRT(1-P255^2)*N255^(1/3)*K255^(2/3)*S255</f>
        <v>6.4800857971604991E-3</v>
      </c>
      <c r="Y255" s="29">
        <f>0.004919*R255*P255/SQRT(1-P255^2)*N255^(1/3)*K255^(2/3)*Q255</f>
        <v>4.1765415119558716E-3</v>
      </c>
      <c r="Z255" s="29">
        <f>0.004919*R255*SQRT(1-P255^2)*1/3*N255^(-2/3)*K255^(2/3)*O255</f>
        <v>2.7624306899583571E-5</v>
      </c>
      <c r="AA255" s="29">
        <f>0.004919*R255*SQRT(1-P255^2)*N255^(1/3)*2/3*K255^(-1/3)*M255</f>
        <v>1.3709046557516284E-3</v>
      </c>
      <c r="AB255" s="29">
        <v>7.5890410958904111</v>
      </c>
      <c r="AC255" s="29">
        <v>1.93</v>
      </c>
      <c r="AD255" s="29" t="s">
        <v>100</v>
      </c>
    </row>
    <row r="256" spans="1:30">
      <c r="A256" s="12" t="s">
        <v>498</v>
      </c>
      <c r="B256" s="12" t="s">
        <v>497</v>
      </c>
      <c r="C256" s="12">
        <v>0.01</v>
      </c>
      <c r="D256" s="12">
        <v>-0.02</v>
      </c>
      <c r="E256" s="12">
        <v>0.01</v>
      </c>
      <c r="F256" s="12">
        <v>0.04</v>
      </c>
      <c r="G256" s="12">
        <v>0.04</v>
      </c>
      <c r="H256" s="12">
        <v>1.31</v>
      </c>
      <c r="I256" s="12">
        <v>1.31</v>
      </c>
      <c r="J256" s="12">
        <v>1.23</v>
      </c>
      <c r="K256" s="12">
        <v>1.31</v>
      </c>
      <c r="L256" s="12">
        <v>0.09</v>
      </c>
      <c r="M256" s="12">
        <v>0.09</v>
      </c>
      <c r="N256" s="12">
        <v>19.382000000000001</v>
      </c>
      <c r="O256" s="12">
        <v>6.0000000000000001E-3</v>
      </c>
      <c r="P256" s="12">
        <v>4.5999999999999999E-2</v>
      </c>
      <c r="Q256" s="12">
        <v>2.1999999999999999E-2</v>
      </c>
      <c r="R256" s="12">
        <v>55.3</v>
      </c>
      <c r="S256" s="12">
        <v>1.2</v>
      </c>
      <c r="T256" s="12">
        <f>(N256/365)^(2/3)*K256^(1/3)</f>
        <v>0.15458270942897301</v>
      </c>
      <c r="U256" s="12">
        <f>SQRT((2/3*(N256/365)^(-1/3)*K256^(1/3)*(O256/365))^2+(1/3*(N256/365)^(2/3)*K256^(-2/3)*M256)^2)</f>
        <v>3.540205793719936E-3</v>
      </c>
      <c r="V256" s="12">
        <f>0.004919*R256*SQRT(1-P256^2)*N256^(1/3)*K256^(2/3)</f>
        <v>0.8738878683206176</v>
      </c>
      <c r="W256" s="12">
        <f>SQRT(X256^2+Y256^2+Z256^2+AA256^2)</f>
        <v>4.4299315842709797E-2</v>
      </c>
      <c r="X256" s="12">
        <f>0.004919*SQRT(1-P256^2)*N256^(1/3)*K256^(2/3)*S256</f>
        <v>1.8963208715818105E-2</v>
      </c>
      <c r="Y256" s="12">
        <f>0.004919*R256*P256/SQRT(1-P256^2)*N256^(1/3)*K256^(2/3)*Q256</f>
        <v>8.8624982737519069E-4</v>
      </c>
      <c r="Z256" s="12">
        <f>0.004919*R256*SQRT(1-P256^2)*1/3*N256^(-2/3)*K256^(2/3)*O256</f>
        <v>9.0175200528388988E-5</v>
      </c>
      <c r="AA256" s="12">
        <f>0.004919*R256*SQRT(1-P256^2)*N256^(1/3)*2/3*K256^(-1/3)*M256</f>
        <v>4.0025398549035918E-2</v>
      </c>
      <c r="AB256" s="12">
        <v>4.3526027397260272</v>
      </c>
      <c r="AC256" s="12">
        <v>5.3</v>
      </c>
      <c r="AD256" s="12" t="s">
        <v>499</v>
      </c>
    </row>
    <row r="257" spans="1:30">
      <c r="A257" s="12" t="s">
        <v>498</v>
      </c>
      <c r="B257" s="12" t="s">
        <v>500</v>
      </c>
      <c r="C257" s="12">
        <v>0.01</v>
      </c>
      <c r="D257" s="12">
        <v>-0.02</v>
      </c>
      <c r="E257" s="12">
        <v>0.01</v>
      </c>
      <c r="F257" s="12">
        <v>0.04</v>
      </c>
      <c r="G257" s="12">
        <v>0.04</v>
      </c>
      <c r="H257" s="12">
        <v>1.31</v>
      </c>
      <c r="I257" s="12">
        <v>1.31</v>
      </c>
      <c r="J257" s="12">
        <v>1.23</v>
      </c>
      <c r="K257" s="12">
        <v>1.31</v>
      </c>
      <c r="L257" s="12">
        <v>0.09</v>
      </c>
      <c r="M257" s="12">
        <v>0.09</v>
      </c>
      <c r="N257" s="12">
        <v>931</v>
      </c>
      <c r="O257" s="12">
        <v>17</v>
      </c>
      <c r="P257" s="12">
        <v>0.12</v>
      </c>
      <c r="Q257" s="12">
        <v>0.02</v>
      </c>
      <c r="R257" s="12">
        <v>90.9</v>
      </c>
      <c r="S257" s="12">
        <v>3</v>
      </c>
      <c r="T257" s="12">
        <f>(N257/365)^(2/3)*K257^(1/3)</f>
        <v>2.042654787431359</v>
      </c>
      <c r="U257" s="12">
        <f>SQRT((2/3*(N257/365)^(-1/3)*K257^(1/3)*(O257/365))^2+(1/3*(N257/365)^(2/3)*K257^(-2/3)*M257)^2)</f>
        <v>5.2976635309796585E-2</v>
      </c>
      <c r="V257" s="12">
        <f>0.004919*R257*SQRT(1-P257^2)*N257^(1/3)*K257^(2/3)</f>
        <v>5.1894557202140588</v>
      </c>
      <c r="W257" s="12">
        <f>SQRT(X257^2+Y257^2+Z257^2+AA257^2)</f>
        <v>0.29493163313178544</v>
      </c>
      <c r="X257" s="12">
        <f>0.004919*SQRT(1-P257^2)*N257^(1/3)*K257^(2/3)*S257</f>
        <v>0.17126916568363229</v>
      </c>
      <c r="Y257" s="12">
        <f>0.004919*R257*P257/SQRT(1-P257^2)*N257^(1/3)*K257^(2/3)*Q257</f>
        <v>1.26366616563654E-2</v>
      </c>
      <c r="Z257" s="12">
        <f>0.004919*R257*SQRT(1-P257^2)*1/3*N257^(-2/3)*K257^(2/3)*O257</f>
        <v>3.1586375669043688E-2</v>
      </c>
      <c r="AA257" s="12">
        <f>0.004919*R257*SQRT(1-P257^2)*N257^(1/3)*2/3*K257^(-1/3)*M257</f>
        <v>0.23768499481896452</v>
      </c>
      <c r="AB257" s="12">
        <v>4.3526027397260272</v>
      </c>
      <c r="AC257" s="12">
        <v>5.3</v>
      </c>
      <c r="AD257" s="12" t="s">
        <v>499</v>
      </c>
    </row>
    <row r="258" spans="1:30">
      <c r="A258" s="12" t="s">
        <v>502</v>
      </c>
      <c r="B258" s="12" t="s">
        <v>501</v>
      </c>
      <c r="C258" s="12">
        <v>0.08</v>
      </c>
      <c r="D258" s="12">
        <v>0.06</v>
      </c>
      <c r="E258" s="12">
        <v>0.08</v>
      </c>
      <c r="F258" s="12">
        <v>0.02</v>
      </c>
      <c r="G258" s="12">
        <v>0.02</v>
      </c>
      <c r="H258" s="12">
        <v>1.05</v>
      </c>
      <c r="I258" s="12">
        <v>1.06</v>
      </c>
      <c r="J258" s="12">
        <v>1.02</v>
      </c>
      <c r="K258" s="12">
        <v>1.05</v>
      </c>
      <c r="L258" s="12">
        <v>0.09</v>
      </c>
      <c r="M258" s="12">
        <v>0.09</v>
      </c>
      <c r="N258" s="12">
        <v>4218</v>
      </c>
      <c r="O258" s="12">
        <v>388</v>
      </c>
      <c r="P258" s="12">
        <v>0.02</v>
      </c>
      <c r="Q258" s="12">
        <v>0.05</v>
      </c>
      <c r="R258" s="12">
        <v>23.3</v>
      </c>
      <c r="S258" s="12">
        <v>1.4</v>
      </c>
      <c r="T258" s="12">
        <f>(N258/365)^(2/3)*K258^(1/3)</f>
        <v>5.1952395044207877</v>
      </c>
      <c r="U258" s="12">
        <f>SQRT((2/3*(N258/365)^(-1/3)*K258^(1/3)*(O258/365))^2+(1/3*(N258/365)^(2/3)*K258^(-2/3)*M258)^2)</f>
        <v>0.35147700383531821</v>
      </c>
      <c r="V258" s="12">
        <f>0.004919*R258*SQRT(1-P258^2)*N258^(1/3)*K258^(2/3)</f>
        <v>1.9126738716194123</v>
      </c>
      <c r="W258" s="12">
        <f>SQRT(X258^2+Y258^2+Z258^2+AA258^2)</f>
        <v>0.16910446903370055</v>
      </c>
      <c r="X258" s="12">
        <f>0.004919*SQRT(1-P258^2)*N258^(1/3)*K258^(2/3)*S258</f>
        <v>0.11492461031189602</v>
      </c>
      <c r="Y258" s="12">
        <f>0.004919*R258*P258/SQRT(1-P258^2)*N258^(1/3)*K258^(2/3)*Q258</f>
        <v>1.9134392473183397E-3</v>
      </c>
      <c r="Z258" s="12">
        <f>0.004919*R258*SQRT(1-P258^2)*1/3*N258^(-2/3)*K258^(2/3)*O258</f>
        <v>5.8646867566645458E-2</v>
      </c>
      <c r="AA258" s="12">
        <f>0.004919*R258*SQRT(1-P258^2)*N258^(1/3)*2/3*K258^(-1/3)*M258</f>
        <v>0.10929564980682353</v>
      </c>
      <c r="AB258" s="12">
        <v>12.038356164383559</v>
      </c>
      <c r="AC258" s="12">
        <v>3.31</v>
      </c>
      <c r="AD258" s="12" t="s">
        <v>115</v>
      </c>
    </row>
    <row r="259" spans="1:30">
      <c r="A259" s="12" t="s">
        <v>504</v>
      </c>
      <c r="B259" s="12" t="s">
        <v>503</v>
      </c>
      <c r="C259" s="12">
        <v>0.19</v>
      </c>
      <c r="D259" s="12"/>
      <c r="E259" s="12">
        <v>0.19</v>
      </c>
      <c r="F259" s="12">
        <v>0.05</v>
      </c>
      <c r="G259" s="12">
        <v>0.05</v>
      </c>
      <c r="H259" s="12">
        <v>2.37</v>
      </c>
      <c r="I259" s="12"/>
      <c r="J259" s="12"/>
      <c r="K259" s="12">
        <v>2.37</v>
      </c>
      <c r="L259" s="12">
        <v>0.44</v>
      </c>
      <c r="M259" s="12">
        <v>0.44</v>
      </c>
      <c r="N259" s="12">
        <v>1125.7</v>
      </c>
      <c r="O259" s="12">
        <v>9</v>
      </c>
      <c r="P259" s="12">
        <v>0.1</v>
      </c>
      <c r="Q259" s="12">
        <v>0.02</v>
      </c>
      <c r="R259" s="12">
        <v>161.19999999999999</v>
      </c>
      <c r="S259" s="12">
        <v>3.2</v>
      </c>
      <c r="T259" s="12">
        <f>(N259/365)^(2/3)*K259^(1/3)</f>
        <v>2.8248972103921206</v>
      </c>
      <c r="U259" s="12">
        <f>SQRT((2/3*(N259/365)^(-1/3)*K259^(1/3)*(O259/365))^2+(1/3*(N259/365)^(2/3)*K259^(-2/3)*M259)^2)</f>
        <v>0.17546503772364441</v>
      </c>
      <c r="V259" s="12">
        <f>0.004919*R259*SQRT(1-P259^2)*N259^(1/3)*K259^(2/3)</f>
        <v>14.589236909368703</v>
      </c>
      <c r="W259" s="12">
        <f>SQRT(X259^2+Y259^2+Z259^2+AA259^2)</f>
        <v>1.829428622138275</v>
      </c>
      <c r="X259" s="12">
        <f>0.004919*SQRT(1-P259^2)*N259^(1/3)*K259^(2/3)*S259</f>
        <v>0.28961264336215792</v>
      </c>
      <c r="Y259" s="12">
        <f>0.004919*R259*P259/SQRT(1-P259^2)*N259^(1/3)*K259^(2/3)*Q259</f>
        <v>2.947320587751253E-2</v>
      </c>
      <c r="Z259" s="12">
        <f>0.004919*R259*SQRT(1-P259^2)*1/3*N259^(-2/3)*K259^(2/3)*O259</f>
        <v>3.8880439484859294E-2</v>
      </c>
      <c r="AA259" s="12">
        <f>0.004919*R259*SQRT(1-P259^2)*N259^(1/3)*2/3*K259^(-1/3)*M259</f>
        <v>1.8057002081919071</v>
      </c>
      <c r="AB259" s="12">
        <v>3.526027397260274</v>
      </c>
      <c r="AC259" s="12">
        <v>14.14</v>
      </c>
      <c r="AD259" s="12" t="s">
        <v>28</v>
      </c>
    </row>
    <row r="260" spans="1:30">
      <c r="A260" s="12" t="s">
        <v>506</v>
      </c>
      <c r="B260" s="12" t="s">
        <v>505</v>
      </c>
      <c r="C260" s="12">
        <v>-0.08</v>
      </c>
      <c r="D260" s="12"/>
      <c r="E260" s="12">
        <v>-0.08</v>
      </c>
      <c r="F260" s="12">
        <v>0.04</v>
      </c>
      <c r="G260" s="12">
        <v>0.04</v>
      </c>
      <c r="H260" s="12">
        <v>2.06</v>
      </c>
      <c r="I260" s="12"/>
      <c r="J260" s="12"/>
      <c r="K260" s="12">
        <v>2.06</v>
      </c>
      <c r="L260" s="12">
        <v>0.23</v>
      </c>
      <c r="M260" s="12">
        <v>0.23</v>
      </c>
      <c r="N260" s="12">
        <v>1455</v>
      </c>
      <c r="O260" s="12">
        <v>12.5</v>
      </c>
      <c r="P260" s="12">
        <v>0.53299999999999992</v>
      </c>
      <c r="Q260" s="12">
        <v>4.4999999999999998E-2</v>
      </c>
      <c r="R260" s="12">
        <v>92.2</v>
      </c>
      <c r="S260" s="12">
        <v>0.15</v>
      </c>
      <c r="T260" s="12">
        <f>(N260/365)^(2/3)*K260^(1/3)</f>
        <v>3.198913470294896</v>
      </c>
      <c r="U260" s="12">
        <f>SQRT((2/3*(N260/365)^(-1/3)*K260^(1/3)*(O260/365))^2+(1/3*(N260/365)^(2/3)*K260^(-2/3)*M260)^2)</f>
        <v>0.12045492288073344</v>
      </c>
      <c r="V260" s="12">
        <f>0.004919*R260*SQRT(1-P260^2)*N260^(1/3)*K260^(2/3)</f>
        <v>7.0399526696388657</v>
      </c>
      <c r="W260" s="12">
        <f>SQRT(X260^2+Y260^2+Z260^2+AA260^2)</f>
        <v>0.57511080309128448</v>
      </c>
      <c r="X260" s="12">
        <f>0.004919*SQRT(1-P260^2)*N260^(1/3)*K260^(2/3)*S260</f>
        <v>1.1453285254293165E-2</v>
      </c>
      <c r="Y260" s="12">
        <f>0.004919*R260*P260/SQRT(1-P260^2)*N260^(1/3)*K260^(2/3)*Q260</f>
        <v>0.23585789962898765</v>
      </c>
      <c r="Z260" s="12">
        <f>0.004919*R260*SQRT(1-P260^2)*1/3*N260^(-2/3)*K260^(2/3)*O260</f>
        <v>2.0160231012711527E-2</v>
      </c>
      <c r="AA260" s="12">
        <f>0.004919*R260*SQRT(1-P260^2)*N260^(1/3)*2/3*K260^(-1/3)*M260</f>
        <v>0.52400942201195433</v>
      </c>
      <c r="AB260" s="12">
        <v>6.2497295342465753</v>
      </c>
      <c r="AC260" s="12">
        <v>12.7</v>
      </c>
      <c r="AD260" s="12" t="s">
        <v>1525</v>
      </c>
    </row>
    <row r="261" spans="1:30" s="30" customFormat="1">
      <c r="A261" s="30" t="s">
        <v>509</v>
      </c>
      <c r="B261" s="30" t="s">
        <v>508</v>
      </c>
      <c r="D261" s="30">
        <v>-0.01</v>
      </c>
      <c r="E261" s="30">
        <v>-1.9334643667097501E-2</v>
      </c>
      <c r="G261" s="30">
        <v>4.1492940386763918E-2</v>
      </c>
      <c r="I261" s="30">
        <v>1.07</v>
      </c>
      <c r="J261" s="30">
        <v>1.08</v>
      </c>
      <c r="K261" s="30">
        <v>1.0366593640414821</v>
      </c>
      <c r="M261" s="30">
        <v>3.6275189713696337E-2</v>
      </c>
      <c r="N261" s="30">
        <v>148.04</v>
      </c>
      <c r="O261" s="30">
        <v>0.24</v>
      </c>
      <c r="P261" s="30">
        <v>0.54</v>
      </c>
      <c r="Q261" s="30">
        <v>0.04</v>
      </c>
      <c r="R261" s="30">
        <v>1930</v>
      </c>
      <c r="S261" s="30">
        <v>150</v>
      </c>
      <c r="T261" s="30">
        <f>(N261/365)^(2/3)*K261^(1/3)</f>
        <v>0.55454419866658211</v>
      </c>
      <c r="U261" s="30">
        <f>SQRT((2/3*(N261/365)^(-1/3)*K261^(1/3)*(O261/365))^2+(1/3*(N261/365)^(2/3)*K261^(-2/3)*M261)^2)</f>
        <v>6.4959838728212036E-3</v>
      </c>
      <c r="V261" s="30">
        <f>0.004919*R261*SQRT(1-P261^2)*N261^(1/3)*K261^(2/3)</f>
        <v>43.296934633091546</v>
      </c>
      <c r="W261" s="30">
        <f>SQRT(X261^2+Y261^2+Z261^2+AA261^2)</f>
        <v>3.7532840230265023</v>
      </c>
      <c r="X261" s="30">
        <f>0.004919*SQRT(1-P261^2)*N261^(1/3)*K261^(2/3)*S261</f>
        <v>3.3650467331418303</v>
      </c>
      <c r="Y261" s="30">
        <f>0.004919*R261*P261/SQRT(1-P261^2)*N261^(1/3)*K261^(2/3)*Q261</f>
        <v>1.3201775664522555</v>
      </c>
      <c r="Z261" s="30">
        <f>0.004919*R261*SQRT(1-P261^2)*1/3*N261^(-2/3)*K261^(2/3)*O261</f>
        <v>2.3397424821989494E-2</v>
      </c>
      <c r="AA261" s="30">
        <f>0.004919*R261*SQRT(1-P261^2)*N261^(1/3)*2/3*K261^(-1/3)*M261</f>
        <v>1.0100421747755883</v>
      </c>
      <c r="AD261" s="30" t="s">
        <v>1555</v>
      </c>
    </row>
    <row r="262" spans="1:30">
      <c r="A262" t="s">
        <v>511</v>
      </c>
      <c r="B262" t="s">
        <v>510</v>
      </c>
      <c r="C262">
        <v>0.36</v>
      </c>
      <c r="E262">
        <v>0.36</v>
      </c>
      <c r="F262">
        <v>0.03</v>
      </c>
      <c r="G262">
        <v>0.03</v>
      </c>
      <c r="H262">
        <v>1.1000000000000001</v>
      </c>
      <c r="K262">
        <v>1.1000000000000001</v>
      </c>
      <c r="L262">
        <v>0.1</v>
      </c>
      <c r="M262">
        <v>0.1</v>
      </c>
      <c r="N262">
        <v>94.44</v>
      </c>
      <c r="O262">
        <v>0.05</v>
      </c>
      <c r="P262">
        <v>0.04</v>
      </c>
      <c r="Q262">
        <v>0.02</v>
      </c>
      <c r="R262">
        <v>19.23</v>
      </c>
      <c r="S262">
        <v>0.47</v>
      </c>
      <c r="T262" s="12">
        <f>(N262/365)^(2/3)*K262^(1/3)</f>
        <v>0.41915337847002682</v>
      </c>
      <c r="U262" s="12">
        <f>SQRT((2/3*(N262/365)^(-1/3)*K262^(1/3)*(O262/365))^2+(1/3*(N262/365)^(2/3)*K262^(-2/3)*M262)^2)</f>
        <v>1.2702479093743902E-2</v>
      </c>
      <c r="V262" s="12">
        <f>0.004919*R262*SQRT(1-P262^2)*N262^(1/3)*K262^(2/3)</f>
        <v>0.45865786226864763</v>
      </c>
      <c r="W262" s="12">
        <f>SQRT(X262^2+Y262^2+Z262^2+AA262^2)</f>
        <v>2.9975069266418845E-2</v>
      </c>
      <c r="X262" s="12">
        <f>0.004919*SQRT(1-P262^2)*N262^(1/3)*K262^(2/3)*S262</f>
        <v>1.1210046555707974E-2</v>
      </c>
      <c r="Y262" s="12">
        <f>0.004919*R262*P262/SQRT(1-P262^2)*N262^(1/3)*K262^(2/3)*Q262</f>
        <v>3.6751431271526253E-4</v>
      </c>
      <c r="Z262" s="12">
        <f>0.004919*R262*SQRT(1-P262^2)*1/3*N262^(-2/3)*K262^(2/3)*O262</f>
        <v>8.0943431855966326E-5</v>
      </c>
      <c r="AA262" s="12">
        <f>0.004919*R262*SQRT(1-P262^2)*N262^(1/3)*2/3*K262^(-1/3)*M262</f>
        <v>2.7797446198099859E-2</v>
      </c>
      <c r="AB262" s="12">
        <v>7.0301369863013701</v>
      </c>
      <c r="AC262">
        <v>8.8000000000000007</v>
      </c>
      <c r="AD262" t="s">
        <v>1525</v>
      </c>
    </row>
    <row r="263" spans="1:30">
      <c r="A263" t="s">
        <v>511</v>
      </c>
      <c r="B263" t="s">
        <v>512</v>
      </c>
      <c r="C263">
        <v>0.36</v>
      </c>
      <c r="E263">
        <v>0.36</v>
      </c>
      <c r="F263">
        <v>0.03</v>
      </c>
      <c r="G263">
        <v>0.03</v>
      </c>
      <c r="H263">
        <v>1.1000000000000001</v>
      </c>
      <c r="K263">
        <v>1.1000000000000001</v>
      </c>
      <c r="L263">
        <v>0.1</v>
      </c>
      <c r="M263">
        <v>0.1</v>
      </c>
      <c r="N263">
        <v>201.99</v>
      </c>
      <c r="O263">
        <v>0.08</v>
      </c>
      <c r="P263">
        <v>4.8000000000000001E-2</v>
      </c>
      <c r="Q263">
        <v>9.0000000000000011E-3</v>
      </c>
      <c r="R263">
        <v>44.2</v>
      </c>
      <c r="S263">
        <v>0.5</v>
      </c>
      <c r="T263" s="12">
        <f>(N263/365)^(2/3)*K263^(1/3)</f>
        <v>0.69580716767747508</v>
      </c>
      <c r="U263" s="12">
        <f>SQRT((2/3*(N263/365)^(-1/3)*K263^(1/3)*(O263/365))^2+(1/3*(N263/365)^(2/3)*K263^(-2/3)*M263)^2)</f>
        <v>2.1085866078418287E-2</v>
      </c>
      <c r="V263" s="12">
        <f>0.004919*R263*SQRT(1-P263^2)*N263^(1/3)*K263^(2/3)</f>
        <v>1.3578025519802528</v>
      </c>
      <c r="W263" s="12">
        <f>SQRT(X263^2+Y263^2+Z263^2+AA263^2)</f>
        <v>8.3714509554202676E-2</v>
      </c>
      <c r="X263" s="12">
        <f>0.004919*SQRT(1-P263^2)*N263^(1/3)*K263^(2/3)*S263</f>
        <v>1.5359757375342226E-2</v>
      </c>
      <c r="Y263" s="12">
        <f>0.004919*R263*P263/SQRT(1-P263^2)*N263^(1/3)*K263^(2/3)*Q263</f>
        <v>5.8792528230590206E-4</v>
      </c>
      <c r="Z263" s="12">
        <f>0.004919*R263*SQRT(1-P263^2)*1/3*N263^(-2/3)*K263^(2/3)*O263</f>
        <v>1.7925673574338715E-4</v>
      </c>
      <c r="AA263" s="12">
        <f>0.004919*R263*SQRT(1-P263^2)*N263^(1/3)*2/3*K263^(-1/3)*M263</f>
        <v>8.2291063756378957E-2</v>
      </c>
      <c r="AB263" s="12">
        <v>7.0301369863013701</v>
      </c>
      <c r="AC263" s="12">
        <v>8.8000000000000007</v>
      </c>
      <c r="AD263" t="s">
        <v>1525</v>
      </c>
    </row>
    <row r="264" spans="1:30">
      <c r="A264" s="12" t="s">
        <v>511</v>
      </c>
      <c r="B264" s="12" t="s">
        <v>513</v>
      </c>
      <c r="C264" s="12">
        <v>0.36</v>
      </c>
      <c r="D264" s="12"/>
      <c r="E264" s="12">
        <v>0.36</v>
      </c>
      <c r="F264" s="12">
        <v>0.03</v>
      </c>
      <c r="G264" s="12">
        <v>0.03</v>
      </c>
      <c r="H264" s="12">
        <v>1.1000000000000001</v>
      </c>
      <c r="I264" s="12"/>
      <c r="J264" s="12"/>
      <c r="K264" s="12">
        <v>1.1000000000000001</v>
      </c>
      <c r="L264" s="12">
        <v>0.1</v>
      </c>
      <c r="M264" s="12">
        <v>0.1</v>
      </c>
      <c r="N264" s="12">
        <v>1069.8</v>
      </c>
      <c r="O264" s="12">
        <v>6.7</v>
      </c>
      <c r="P264" s="12">
        <v>7.400000000000001E-2</v>
      </c>
      <c r="Q264" s="12">
        <v>2.5000000000000001E-2</v>
      </c>
      <c r="R264" s="12">
        <v>22.63</v>
      </c>
      <c r="S264" s="12">
        <v>0.6</v>
      </c>
      <c r="T264" s="12">
        <f>(N264/365)^(2/3)*K264^(1/3)</f>
        <v>2.1141577092180448</v>
      </c>
      <c r="U264" s="12">
        <f>SQRT((2/3*(N264/365)^(-1/3)*K264^(1/3)*(O264/365))^2+(1/3*(N264/365)^(2/3)*K264^(-2/3)*M264)^2)</f>
        <v>6.467063760393664E-2</v>
      </c>
      <c r="V264" s="12">
        <f>0.004919*R264*SQRT(1-P264^2)*N264^(1/3)*K264^(2/3)</f>
        <v>1.2098503798185587</v>
      </c>
      <c r="W264" s="12">
        <f>SQRT(X264^2+Y264^2+Z264^2+AA264^2)</f>
        <v>8.0105229915328827E-2</v>
      </c>
      <c r="X264" s="12">
        <f>0.004919*SQRT(1-P264^2)*N264^(1/3)*K264^(2/3)*S264</f>
        <v>3.2077341046890646E-2</v>
      </c>
      <c r="Y264" s="12">
        <f>0.004919*R264*P264/SQRT(1-P264^2)*N264^(1/3)*K264^(2/3)*Q264</f>
        <v>2.2505471991267527E-3</v>
      </c>
      <c r="Z264" s="12">
        <f>0.004919*R264*SQRT(1-P264^2)*1/3*N264^(-2/3)*K264^(2/3)*O264</f>
        <v>2.5257049743828606E-3</v>
      </c>
      <c r="AA264" s="12">
        <f>0.004919*R264*SQRT(1-P264^2)*N264^(1/3)*2/3*K264^(-1/3)*M264</f>
        <v>7.3324265443549017E-2</v>
      </c>
      <c r="AB264" s="12">
        <v>7.0301369863013701</v>
      </c>
      <c r="AC264" s="12">
        <v>8.8000000000000007</v>
      </c>
      <c r="AD264" s="12" t="s">
        <v>1525</v>
      </c>
    </row>
    <row r="265" spans="1:30">
      <c r="A265" s="12" t="s">
        <v>511</v>
      </c>
      <c r="B265" s="12" t="s">
        <v>514</v>
      </c>
      <c r="C265" s="12">
        <v>0.36</v>
      </c>
      <c r="D265" s="12"/>
      <c r="E265" s="12">
        <v>0.36</v>
      </c>
      <c r="F265" s="12">
        <v>0.03</v>
      </c>
      <c r="G265" s="12">
        <v>0.03</v>
      </c>
      <c r="H265" s="12">
        <v>1.1000000000000001</v>
      </c>
      <c r="I265" s="12"/>
      <c r="J265" s="12"/>
      <c r="K265" s="12">
        <v>1.1000000000000001</v>
      </c>
      <c r="L265" s="12">
        <v>0.1</v>
      </c>
      <c r="M265" s="12">
        <v>0.1</v>
      </c>
      <c r="N265" s="12">
        <v>5000</v>
      </c>
      <c r="O265" s="12">
        <v>1280</v>
      </c>
      <c r="P265" s="12">
        <v>0.26</v>
      </c>
      <c r="Q265" s="12">
        <v>0.22</v>
      </c>
      <c r="R265" s="12">
        <v>8.8000000000000007</v>
      </c>
      <c r="S265" s="12">
        <v>0.9</v>
      </c>
      <c r="T265" s="12">
        <f>(N265/365)^(2/3)*K265^(1/3)</f>
        <v>5.9099297920160812</v>
      </c>
      <c r="U265" s="12">
        <f>SQRT((2/3*(N265/365)^(-1/3)*K265^(1/3)*(O265/365))^2+(1/3*(N265/365)^(2/3)*K265^(-2/3)*M265)^2)</f>
        <v>1.0244038608152006</v>
      </c>
      <c r="V265" s="12">
        <f>0.004919*R265*SQRT(1-P265^2)*N265^(1/3)*K265^(2/3)</f>
        <v>0.76163299849578536</v>
      </c>
      <c r="W265" s="12">
        <f>SQRT(X265^2+Y265^2+Z265^2+AA265^2)</f>
        <v>0.12085281062318157</v>
      </c>
      <c r="X265" s="12">
        <f>0.004919*SQRT(1-P265^2)*N265^(1/3)*K265^(2/3)*S265</f>
        <v>7.7894283937068945E-2</v>
      </c>
      <c r="Y265" s="12">
        <f>0.004919*R265*P265/SQRT(1-P265^2)*N265^(1/3)*K265^(2/3)*Q265</f>
        <v>4.6723946282667218E-2</v>
      </c>
      <c r="Z265" s="12">
        <f>0.004919*R265*SQRT(1-P265^2)*1/3*N265^(-2/3)*K265^(2/3)*O265</f>
        <v>6.4992682538306978E-2</v>
      </c>
      <c r="AA265" s="12">
        <f>0.004919*R265*SQRT(1-P265^2)*N265^(1/3)*2/3*K265^(-1/3)*M265</f>
        <v>4.615957566641124E-2</v>
      </c>
      <c r="AB265" s="12">
        <v>7.0301369863013701</v>
      </c>
      <c r="AC265" s="12">
        <v>8.8000000000000007</v>
      </c>
      <c r="AD265" s="12" t="s">
        <v>1525</v>
      </c>
    </row>
    <row r="266" spans="1:30">
      <c r="A266" s="12" t="s">
        <v>516</v>
      </c>
      <c r="B266" s="12" t="s">
        <v>515</v>
      </c>
      <c r="C266" s="12">
        <v>0.13</v>
      </c>
      <c r="D266" s="12">
        <v>0.19</v>
      </c>
      <c r="E266" s="12">
        <v>0.13</v>
      </c>
      <c r="F266" s="12">
        <v>0.01</v>
      </c>
      <c r="G266" s="12">
        <v>0.01</v>
      </c>
      <c r="H266" s="12">
        <v>1.04</v>
      </c>
      <c r="I266" s="12">
        <v>1.0900000000000001</v>
      </c>
      <c r="J266" s="12">
        <v>1.06</v>
      </c>
      <c r="K266" s="12">
        <v>1.04</v>
      </c>
      <c r="L266" s="12">
        <v>0.09</v>
      </c>
      <c r="M266" s="12">
        <v>0.09</v>
      </c>
      <c r="N266" s="12">
        <v>653.22</v>
      </c>
      <c r="O266" s="12">
        <v>1.21</v>
      </c>
      <c r="P266" s="12">
        <v>0.41</v>
      </c>
      <c r="Q266" s="12">
        <v>0.01</v>
      </c>
      <c r="R266" s="12">
        <v>234.5</v>
      </c>
      <c r="S266" s="12">
        <v>6.4</v>
      </c>
      <c r="T266" s="12">
        <f>(N266/365)^(2/3)*K266^(1/3)</f>
        <v>1.4934436902413561</v>
      </c>
      <c r="U266" s="12">
        <f>SQRT((2/3*(N266/365)^(-1/3)*K266^(1/3)*(O266/365))^2+(1/3*(N266/365)^(2/3)*K266^(-2/3)*M266)^2)</f>
        <v>4.3119565021797687E-2</v>
      </c>
      <c r="V266" s="12">
        <f>0.004919*R266*SQRT(1-P266^2)*N266^(1/3)*K266^(2/3)</f>
        <v>9.3705255477118943</v>
      </c>
      <c r="W266" s="12">
        <f>SQRT(X266^2+Y266^2+Z266^2+AA266^2)</f>
        <v>0.59985511459539853</v>
      </c>
      <c r="X266" s="12">
        <f>0.004919*SQRT(1-P266^2)*N266^(1/3)*K266^(2/3)*S266</f>
        <v>0.25574142219768076</v>
      </c>
      <c r="Y266" s="12">
        <f>0.004919*R266*P266/SQRT(1-P266^2)*N266^(1/3)*K266^(2/3)*Q266</f>
        <v>4.6182419456207199E-2</v>
      </c>
      <c r="Z266" s="12">
        <f>0.004919*R266*SQRT(1-P266^2)*1/3*N266^(-2/3)*K266^(2/3)*O266</f>
        <v>5.785868932739047E-3</v>
      </c>
      <c r="AA266" s="12">
        <f>0.004919*R266*SQRT(1-P266^2)*N266^(1/3)*2/3*K266^(-1/3)*M266</f>
        <v>0.54060724313722475</v>
      </c>
      <c r="AB266" s="12">
        <v>2.4657534246575339</v>
      </c>
      <c r="AC266" s="12">
        <v>8.6999999999999993</v>
      </c>
      <c r="AD266" s="12" t="s">
        <v>292</v>
      </c>
    </row>
    <row r="267" spans="1:30">
      <c r="A267" s="12" t="s">
        <v>518</v>
      </c>
      <c r="B267" s="12" t="s">
        <v>517</v>
      </c>
      <c r="C267" s="12">
        <v>0.09</v>
      </c>
      <c r="D267" s="12">
        <v>0.06</v>
      </c>
      <c r="E267" s="12">
        <v>0.09</v>
      </c>
      <c r="F267" s="12">
        <v>0.05</v>
      </c>
      <c r="G267" s="12">
        <v>0.05</v>
      </c>
      <c r="H267" s="12">
        <v>1.1599999999999999</v>
      </c>
      <c r="I267" s="12">
        <v>1.25</v>
      </c>
      <c r="J267" s="12">
        <v>1.25</v>
      </c>
      <c r="K267" s="12">
        <v>1.1599999999999999</v>
      </c>
      <c r="L267" s="12">
        <v>0.11</v>
      </c>
      <c r="M267" s="12">
        <v>0.11</v>
      </c>
      <c r="N267" s="12">
        <v>349.7</v>
      </c>
      <c r="O267" s="12">
        <v>1.2</v>
      </c>
      <c r="P267" s="12">
        <v>0.17</v>
      </c>
      <c r="Q267" s="12">
        <v>0.06</v>
      </c>
      <c r="R267" s="12">
        <v>33.200000000000003</v>
      </c>
      <c r="S267" s="12">
        <v>2.5</v>
      </c>
      <c r="T267" s="12">
        <f>(N267/365)^(2/3)*K267^(1/3)</f>
        <v>1.0211460027327801</v>
      </c>
      <c r="U267" s="12">
        <f>SQRT((2/3*(N267/365)^(-1/3)*K267^(1/3)*(O267/365))^2+(1/3*(N267/365)^(2/3)*K267^(-2/3)*M267)^2)</f>
        <v>3.2362027456706667E-2</v>
      </c>
      <c r="V267" s="12">
        <f>0.004919*R267*SQRT(1-P267^2)*N267^(1/3)*K267^(2/3)</f>
        <v>1.2517494816962913</v>
      </c>
      <c r="W267" s="12">
        <f>SQRT(X267^2+Y267^2+Z267^2+AA267^2)</f>
        <v>0.12378067880972295</v>
      </c>
      <c r="X267" s="12">
        <f>0.004919*SQRT(1-P267^2)*N267^(1/3)*K267^(2/3)*S267</f>
        <v>9.4258244103636424E-2</v>
      </c>
      <c r="Y267" s="12">
        <f>0.004919*R267*P267/SQRT(1-P267^2)*N267^(1/3)*K267^(2/3)*Q267</f>
        <v>1.314781661343031E-2</v>
      </c>
      <c r="Z267" s="12">
        <f>0.004919*R267*SQRT(1-P267^2)*1/3*N267^(-2/3)*K267^(2/3)*O267</f>
        <v>1.4317980917315316E-3</v>
      </c>
      <c r="AA267" s="12">
        <f>0.004919*R267*SQRT(1-P267^2)*N267^(1/3)*2/3*K267^(-1/3)*M267</f>
        <v>7.913358792332878E-2</v>
      </c>
      <c r="AB267" s="12">
        <v>13.88219178082192</v>
      </c>
      <c r="AC267" s="12">
        <v>11.2</v>
      </c>
      <c r="AD267" s="12" t="s">
        <v>292</v>
      </c>
    </row>
    <row r="268" spans="1:30">
      <c r="A268" s="12" t="s">
        <v>518</v>
      </c>
      <c r="B268" s="12" t="s">
        <v>519</v>
      </c>
      <c r="C268" s="12">
        <v>0.09</v>
      </c>
      <c r="D268" s="12">
        <v>0.06</v>
      </c>
      <c r="E268" s="12">
        <v>0.09</v>
      </c>
      <c r="F268" s="12">
        <v>0.05</v>
      </c>
      <c r="G268" s="12">
        <v>0.05</v>
      </c>
      <c r="H268" s="12">
        <v>1.1599999999999999</v>
      </c>
      <c r="I268" s="12">
        <v>1.25</v>
      </c>
      <c r="J268" s="12">
        <v>1.25</v>
      </c>
      <c r="K268" s="12">
        <v>1.1599999999999999</v>
      </c>
      <c r="L268" s="12">
        <v>0.11</v>
      </c>
      <c r="M268" s="12">
        <v>0.11</v>
      </c>
      <c r="N268" s="12">
        <v>6005</v>
      </c>
      <c r="O268" s="12">
        <v>477</v>
      </c>
      <c r="P268" s="12">
        <v>0.21</v>
      </c>
      <c r="Q268" s="12">
        <v>7.0000000000000007E-2</v>
      </c>
      <c r="R268" s="12">
        <v>55.2</v>
      </c>
      <c r="S268" s="12">
        <v>3</v>
      </c>
      <c r="T268" s="12">
        <f>(N268/365)^(2/3)*K268^(1/3)</f>
        <v>6.7967207665966809</v>
      </c>
      <c r="U268" s="12">
        <f>SQRT((2/3*(N268/365)^(-1/3)*K268^(1/3)*(O268/365))^2+(1/3*(N268/365)^(2/3)*K268^(-2/3)*M268)^2)</f>
        <v>0.41916900679960223</v>
      </c>
      <c r="V268" s="12">
        <f>0.004919*R268*SQRT(1-P268^2)*N268^(1/3)*K268^(2/3)</f>
        <v>5.3271933672521659</v>
      </c>
      <c r="W268" s="12">
        <f>SQRT(X268^2+Y268^2+Z268^2+AA268^2)</f>
        <v>0.47312617066259244</v>
      </c>
      <c r="X268" s="12">
        <f>0.004919*SQRT(1-P268^2)*N268^(1/3)*K268^(2/3)*S268</f>
        <v>0.28952137865500893</v>
      </c>
      <c r="Y268" s="12">
        <f>0.004919*R268*P268/SQRT(1-P268^2)*N268^(1/3)*K268^(2/3)*Q268</f>
        <v>8.1922525890372244E-2</v>
      </c>
      <c r="Z268" s="12">
        <f>0.004919*R268*SQRT(1-P268^2)*1/3*N268^(-2/3)*K268^(2/3)*O268</f>
        <v>0.14105307999885008</v>
      </c>
      <c r="AA268" s="12">
        <f>0.004919*R268*SQRT(1-P268^2)*N268^(1/3)*2/3*K268^(-1/3)*M268</f>
        <v>0.33677659218260819</v>
      </c>
      <c r="AB268" s="12">
        <v>13.88219178082192</v>
      </c>
      <c r="AC268" s="12">
        <v>11.2</v>
      </c>
      <c r="AD268" s="12" t="s">
        <v>292</v>
      </c>
    </row>
    <row r="269" spans="1:30">
      <c r="A269" s="12" t="s">
        <v>521</v>
      </c>
      <c r="B269" s="12" t="s">
        <v>520</v>
      </c>
      <c r="C269" s="12">
        <v>0.19</v>
      </c>
      <c r="D269" s="12">
        <v>0.24</v>
      </c>
      <c r="E269" s="12">
        <v>0.19</v>
      </c>
      <c r="F269" s="12">
        <v>0.03</v>
      </c>
      <c r="G269" s="12">
        <v>0.03</v>
      </c>
      <c r="H269" s="12">
        <v>0.97</v>
      </c>
      <c r="I269" s="12"/>
      <c r="J269" s="12"/>
      <c r="K269" s="12">
        <v>0.97</v>
      </c>
      <c r="L269" s="12">
        <v>0.08</v>
      </c>
      <c r="M269" s="12">
        <v>0.08</v>
      </c>
      <c r="N269" s="12">
        <v>1928</v>
      </c>
      <c r="O269" s="12">
        <v>46</v>
      </c>
      <c r="P269" s="12">
        <v>0.53</v>
      </c>
      <c r="Q269" s="12">
        <v>0.20499999999999999</v>
      </c>
      <c r="R269" s="12">
        <v>92</v>
      </c>
      <c r="S269" s="12">
        <v>65.5</v>
      </c>
      <c r="T269" s="12">
        <f>(N269/365)^(2/3)*K269^(1/3)</f>
        <v>3.0023871189062397</v>
      </c>
      <c r="U269" s="12">
        <f>SQRT((2/3*(N269/365)^(-1/3)*K269^(1/3)*(O269/365))^2+(1/3*(N269/365)^(2/3)*K269^(-2/3)*M269)^2)</f>
        <v>9.5359555008018362E-2</v>
      </c>
      <c r="V269" s="12">
        <f>0.004919*R269*SQRT(1-P269^2)*N269^(1/3)*K269^(2/3)</f>
        <v>4.6803262459687041</v>
      </c>
      <c r="W269" s="12">
        <f>SQRT(X269^2+Y269^2+Z269^2+AA269^2)</f>
        <v>3.416308383501574</v>
      </c>
      <c r="X269" s="12">
        <f>0.004919*SQRT(1-P269^2)*N269^(1/3)*K269^(2/3)*S269</f>
        <v>3.3321887946842406</v>
      </c>
      <c r="Y269" s="12">
        <f>0.004919*R269*P269/SQRT(1-P269^2)*N269^(1/3)*K269^(2/3)*Q269</f>
        <v>0.70715817914684997</v>
      </c>
      <c r="Z269" s="12">
        <f>0.004919*R269*SQRT(1-P269^2)*1/3*N269^(-2/3)*K269^(2/3)*O269</f>
        <v>3.7222511638063713E-2</v>
      </c>
      <c r="AA269" s="12">
        <f>0.004919*R269*SQRT(1-P269^2)*N269^(1/3)*2/3*K269^(-1/3)*M269</f>
        <v>0.25733752555154388</v>
      </c>
      <c r="AB269" s="12">
        <v>5.7534246575342456</v>
      </c>
      <c r="AC269" s="12">
        <v>10.8</v>
      </c>
      <c r="AD269" s="12" t="s">
        <v>292</v>
      </c>
    </row>
    <row r="270" spans="1:30" s="7" customFormat="1">
      <c r="A270" s="12" t="s">
        <v>523</v>
      </c>
      <c r="B270" s="12" t="s">
        <v>522</v>
      </c>
      <c r="C270" s="12">
        <v>0.13</v>
      </c>
      <c r="D270" s="12"/>
      <c r="E270" s="12">
        <v>0.13</v>
      </c>
      <c r="F270" s="12">
        <v>0.04</v>
      </c>
      <c r="G270" s="12">
        <v>0.04</v>
      </c>
      <c r="H270" s="12">
        <v>1.53</v>
      </c>
      <c r="I270" s="12"/>
      <c r="J270" s="12"/>
      <c r="K270" s="12">
        <v>1.53</v>
      </c>
      <c r="L270" s="12">
        <v>0.2</v>
      </c>
      <c r="M270" s="12">
        <v>0.2</v>
      </c>
      <c r="N270" s="12">
        <v>1299</v>
      </c>
      <c r="O270" s="12">
        <v>48</v>
      </c>
      <c r="P270" s="12">
        <v>0.32</v>
      </c>
      <c r="Q270" s="12">
        <v>0.09</v>
      </c>
      <c r="R270" s="12">
        <v>24.8</v>
      </c>
      <c r="S270" s="12">
        <v>2.6</v>
      </c>
      <c r="T270" s="12">
        <f>(N270/365)^(2/3)*K270^(1/3)</f>
        <v>2.686012326330669</v>
      </c>
      <c r="U270" s="12">
        <f>SQRT((2/3*(N270/365)^(-1/3)*K270^(1/3)*(O270/365))^2+(1/3*(N270/365)^(2/3)*K270^(-2/3)*M270)^2)</f>
        <v>0.13444706962822525</v>
      </c>
      <c r="V270" s="12">
        <f>0.004919*R270*SQRT(1-P270^2)*N270^(1/3)*K270^(2/3)</f>
        <v>1.6744310273189704</v>
      </c>
      <c r="W270" s="12">
        <f>SQRT(X270^2+Y270^2+Z270^2+AA270^2)</f>
        <v>0.23541553985480385</v>
      </c>
      <c r="X270" s="12">
        <f>0.004919*SQRT(1-P270^2)*N270^(1/3)*K270^(2/3)*S270</f>
        <v>0.17554518834795657</v>
      </c>
      <c r="Y270" s="12">
        <f>0.004919*R270*P270/SQRT(1-P270^2)*N270^(1/3)*K270^(2/3)*Q270</f>
        <v>5.3725059700073928E-2</v>
      </c>
      <c r="Z270" s="12">
        <f>0.004919*R270*SQRT(1-P270^2)*1/3*N270^(-2/3)*K270^(2/3)*O270</f>
        <v>2.0624246679833348E-2</v>
      </c>
      <c r="AA270" s="12">
        <f>0.004919*R270*SQRT(1-P270^2)*N270^(1/3)*2/3*K270^(-1/3)*M270</f>
        <v>0.14591991523476866</v>
      </c>
      <c r="AB270" s="12">
        <v>4.0136986301369859</v>
      </c>
      <c r="AC270" s="12">
        <v>4.8</v>
      </c>
      <c r="AD270" s="12" t="s">
        <v>1525</v>
      </c>
    </row>
    <row r="271" spans="1:30">
      <c r="A271" s="12" t="s">
        <v>526</v>
      </c>
      <c r="B271" s="12" t="s">
        <v>525</v>
      </c>
      <c r="C271" s="12">
        <v>0.17</v>
      </c>
      <c r="D271" s="12">
        <v>0.1</v>
      </c>
      <c r="E271" s="12">
        <v>0.17</v>
      </c>
      <c r="F271" s="12">
        <v>0.02</v>
      </c>
      <c r="G271" s="12">
        <v>0.02</v>
      </c>
      <c r="H271" s="12">
        <v>1.07</v>
      </c>
      <c r="I271" s="12">
        <v>1.0900000000000001</v>
      </c>
      <c r="J271" s="12">
        <v>1.08</v>
      </c>
      <c r="K271" s="12">
        <v>1.07</v>
      </c>
      <c r="L271" s="12">
        <v>0.09</v>
      </c>
      <c r="M271" s="12">
        <v>0.09</v>
      </c>
      <c r="N271" s="12">
        <v>386.3</v>
      </c>
      <c r="O271" s="12">
        <v>1.6</v>
      </c>
      <c r="P271" s="12">
        <v>0.5</v>
      </c>
      <c r="Q271" s="12">
        <v>0</v>
      </c>
      <c r="R271" s="12">
        <v>51.3</v>
      </c>
      <c r="S271" s="12">
        <v>2.2999999999999998</v>
      </c>
      <c r="T271" s="12">
        <f>(N271/365)^(2/3)*K271^(1/3)</f>
        <v>1.0622232955884172</v>
      </c>
      <c r="U271" s="12">
        <f>SQRT((2/3*(N271/365)^(-1/3)*K271^(1/3)*(O271/365))^2+(1/3*(N271/365)^(2/3)*K271^(-2/3)*M271)^2)</f>
        <v>2.9926042692967586E-2</v>
      </c>
      <c r="V271" s="12">
        <f>0.004919*R271*SQRT(1-P271^2)*N271^(1/3)*K271^(2/3)</f>
        <v>1.6650306810536064</v>
      </c>
      <c r="W271" s="12">
        <f>SQRT(X271^2+Y271^2+Z271^2+AA271^2)</f>
        <v>0.11956266042835462</v>
      </c>
      <c r="X271" s="12">
        <f>0.004919*SQRT(1-P271^2)*N271^(1/3)*K271^(2/3)*S271</f>
        <v>7.465049837082445E-2</v>
      </c>
      <c r="Y271" s="12">
        <f>0.004919*R271*P271/SQRT(1-P271^2)*N271^(1/3)*K271^(2/3)*Q271</f>
        <v>0</v>
      </c>
      <c r="Z271" s="12">
        <f>0.004919*R271*SQRT(1-P271^2)*1/3*N271^(-2/3)*K271^(2/3)*O271</f>
        <v>2.2987739146481763E-3</v>
      </c>
      <c r="AA271" s="12">
        <f>0.004919*R271*SQRT(1-P271^2)*N271^(1/3)*2/3*K271^(-1/3)*M271</f>
        <v>9.3366206414220915E-2</v>
      </c>
      <c r="AB271" s="12">
        <v>4.1890410958904107</v>
      </c>
      <c r="AC271" s="12">
        <v>10.6</v>
      </c>
      <c r="AD271" s="12" t="s">
        <v>1525</v>
      </c>
    </row>
    <row r="272" spans="1:30">
      <c r="A272" s="12" t="s">
        <v>528</v>
      </c>
      <c r="B272" s="12" t="s">
        <v>527</v>
      </c>
      <c r="C272" s="12">
        <v>0.15</v>
      </c>
      <c r="D272" s="12">
        <v>0.08</v>
      </c>
      <c r="E272" s="12">
        <v>0.15</v>
      </c>
      <c r="F272" s="12">
        <v>0.04</v>
      </c>
      <c r="G272" s="12">
        <v>0.04</v>
      </c>
      <c r="H272" s="12">
        <v>1.26</v>
      </c>
      <c r="I272" s="12">
        <v>1.31</v>
      </c>
      <c r="J272" s="12">
        <v>1.31</v>
      </c>
      <c r="K272" s="12">
        <v>1.26</v>
      </c>
      <c r="L272" s="12">
        <v>0.12</v>
      </c>
      <c r="M272" s="12">
        <v>0.12</v>
      </c>
      <c r="N272" s="12">
        <v>2.1974</v>
      </c>
      <c r="O272" s="12">
        <v>2.9999999999999997E-4</v>
      </c>
      <c r="P272" s="12">
        <v>7.0000000000000007E-2</v>
      </c>
      <c r="Q272" s="12">
        <v>3.5000000000000003E-2</v>
      </c>
      <c r="R272" s="12">
        <v>144</v>
      </c>
      <c r="S272" s="12">
        <v>2.6</v>
      </c>
      <c r="T272" s="12">
        <f>(N272/365)^(2/3)*K272^(1/3)</f>
        <v>3.5743824481350599E-2</v>
      </c>
      <c r="U272" s="12">
        <f>SQRT((2/3*(N272/365)^(-1/3)*K272^(1/3)*(O272/365))^2+(1/3*(N272/365)^(2/3)*K272^(-2/3)*M272)^2)</f>
        <v>1.1347292503218044E-3</v>
      </c>
      <c r="V272" s="12">
        <f>0.004919*R272*SQRT(1-P272^2)*N272^(1/3)*K272^(2/3)</f>
        <v>1.0716576814318604</v>
      </c>
      <c r="W272" s="12">
        <f>SQRT(X272^2+Y272^2+Z272^2+AA272^2)</f>
        <v>7.0788721442470143E-2</v>
      </c>
      <c r="X272" s="12">
        <f>0.004919*SQRT(1-P272^2)*N272^(1/3)*K272^(2/3)*S272</f>
        <v>1.934937480363081E-2</v>
      </c>
      <c r="Y272" s="12">
        <f>0.004919*R272*P272/SQRT(1-P272^2)*N272^(1/3)*K272^(2/3)*Q272</f>
        <v>2.6384899201166291E-3</v>
      </c>
      <c r="Z272" s="12">
        <f>0.004919*R272*SQRT(1-P272^2)*1/3*N272^(-2/3)*K272^(2/3)*O272</f>
        <v>4.8769349296070814E-5</v>
      </c>
      <c r="AA272" s="12">
        <f>0.004919*R272*SQRT(1-P272^2)*N272^(1/3)*2/3*K272^(-1/3)*M272</f>
        <v>6.8041757551229237E-2</v>
      </c>
      <c r="AB272" s="12">
        <v>1.156164383561644</v>
      </c>
      <c r="AC272" s="12">
        <v>6.8</v>
      </c>
      <c r="AD272" s="12" t="s">
        <v>422</v>
      </c>
    </row>
    <row r="273" spans="1:30">
      <c r="A273" s="12" t="s">
        <v>530</v>
      </c>
      <c r="B273" s="12" t="s">
        <v>529</v>
      </c>
      <c r="C273" s="12">
        <v>0.22</v>
      </c>
      <c r="D273" s="12">
        <v>0.3</v>
      </c>
      <c r="E273" s="12">
        <v>0.22</v>
      </c>
      <c r="F273" s="12">
        <v>0.03</v>
      </c>
      <c r="G273" s="12">
        <v>0.03</v>
      </c>
      <c r="H273" s="12">
        <v>0.97</v>
      </c>
      <c r="I273" s="12">
        <v>0.96</v>
      </c>
      <c r="J273" s="12">
        <v>0.92</v>
      </c>
      <c r="K273" s="12">
        <v>0.97</v>
      </c>
      <c r="L273" s="12">
        <v>0.08</v>
      </c>
      <c r="M273" s="12">
        <v>0.08</v>
      </c>
      <c r="N273" s="12">
        <v>1057</v>
      </c>
      <c r="O273" s="12">
        <v>20</v>
      </c>
      <c r="P273" s="12">
        <v>0.15</v>
      </c>
      <c r="Q273" s="12">
        <v>0.17</v>
      </c>
      <c r="R273" s="12">
        <v>63</v>
      </c>
      <c r="S273" s="12">
        <v>20</v>
      </c>
      <c r="T273" s="12">
        <f>(N273/365)^(2/3)*K273^(1/3)</f>
        <v>2.0111539980329134</v>
      </c>
      <c r="U273" s="12">
        <f>SQRT((2/3*(N273/365)^(-1/3)*K273^(1/3)*(O273/365))^2+(1/3*(N273/365)^(2/3)*K273^(-2/3)*M273)^2)</f>
        <v>6.0831958630616682E-2</v>
      </c>
      <c r="V273" s="12">
        <f>0.004919*R273*SQRT(1-P273^2)*N273^(1/3)*K273^(2/3)</f>
        <v>3.0583128324426911</v>
      </c>
      <c r="W273" s="12">
        <f>SQRT(X273^2+Y273^2+Z273^2+AA273^2)</f>
        <v>0.9887600259068795</v>
      </c>
      <c r="X273" s="12">
        <f>0.004919*SQRT(1-P273^2)*N273^(1/3)*K273^(2/3)*S273</f>
        <v>0.97089296268021941</v>
      </c>
      <c r="Y273" s="12">
        <f>0.004919*R273*P273/SQRT(1-P273^2)*N273^(1/3)*K273^(2/3)*Q273</f>
        <v>7.9782073889809318E-2</v>
      </c>
      <c r="Z273" s="12">
        <f>0.004919*R273*SQRT(1-P273^2)*1/3*N273^(-2/3)*K273^(2/3)*O273</f>
        <v>1.9289264159209653E-2</v>
      </c>
      <c r="AA273" s="12">
        <f>0.004919*R273*SQRT(1-P273^2)*N273^(1/3)*2/3*K273^(-1/3)*M273</f>
        <v>0.16815465745389369</v>
      </c>
      <c r="AB273" s="12">
        <v>4.484931506849315</v>
      </c>
      <c r="AC273" s="12">
        <v>3.88</v>
      </c>
      <c r="AD273" s="12" t="s">
        <v>115</v>
      </c>
    </row>
    <row r="274" spans="1:30" s="30" customFormat="1">
      <c r="A274" s="30" t="s">
        <v>532</v>
      </c>
      <c r="B274" s="30" t="s">
        <v>531</v>
      </c>
      <c r="D274" s="30">
        <v>0.24</v>
      </c>
      <c r="E274" s="30">
        <v>0.22587415913329639</v>
      </c>
      <c r="G274" s="30">
        <v>4.1492940386763918E-2</v>
      </c>
      <c r="I274" s="30">
        <v>1.32</v>
      </c>
      <c r="J274" s="30">
        <v>1.22</v>
      </c>
      <c r="K274" s="30">
        <v>1.298419553114728</v>
      </c>
      <c r="M274" s="30">
        <v>3.6275189713696337E-2</v>
      </c>
      <c r="N274" s="30">
        <v>4740.26</v>
      </c>
      <c r="O274" s="30">
        <v>5.48</v>
      </c>
      <c r="P274" s="30">
        <v>0.45500000000000002</v>
      </c>
      <c r="Q274" s="30">
        <v>4.0000000000000001E-3</v>
      </c>
      <c r="R274" s="30">
        <v>575</v>
      </c>
      <c r="S274" s="30">
        <v>2.4</v>
      </c>
      <c r="T274" s="30">
        <f>(N274/365)^(2/3)*K274^(1/3)</f>
        <v>6.0276017191869515</v>
      </c>
      <c r="U274" s="30">
        <f>SQRT((2/3*(N274/365)^(-1/3)*K274^(1/3)*(O274/365))^2+(1/3*(N274/365)^(2/3)*K274^(-2/3)*M274)^2)</f>
        <v>5.6324858767886274E-2</v>
      </c>
      <c r="V274" s="30">
        <f>0.004919*R274*SQRT(1-P274^2)*N274^(1/3)*K274^(2/3)</f>
        <v>50.356070634905258</v>
      </c>
      <c r="W274" s="30">
        <f>SQRT(X274^2+Y274^2+Z274^2+AA274^2)</f>
        <v>0.96827765197275339</v>
      </c>
      <c r="X274" s="30">
        <f>0.004919*SQRT(1-P274^2)*N274^(1/3)*K274^(2/3)*S274</f>
        <v>0.2101818600413437</v>
      </c>
      <c r="Y274" s="30">
        <f>0.004919*R274*P274/SQRT(1-P274^2)*N274^(1/3)*K274^(2/3)*Q274</f>
        <v>0.11557495325265942</v>
      </c>
      <c r="Z274" s="30">
        <f>0.004919*R274*SQRT(1-P274^2)*1/3*N274^(-2/3)*K274^(2/3)*O274</f>
        <v>1.940479123362298E-2</v>
      </c>
      <c r="AA274" s="30">
        <f>0.004919*R274*SQRT(1-P274^2)*N274^(1/3)*2/3*K274^(-1/3)*M274</f>
        <v>0.93789715922229699</v>
      </c>
      <c r="AD274" s="30" t="s">
        <v>1552</v>
      </c>
    </row>
    <row r="275" spans="1:30">
      <c r="A275" s="12" t="s">
        <v>534</v>
      </c>
      <c r="B275" s="12" t="s">
        <v>533</v>
      </c>
      <c r="C275" s="12">
        <v>-0.2</v>
      </c>
      <c r="D275" s="12">
        <v>-0.17</v>
      </c>
      <c r="E275" s="12">
        <v>-0.2</v>
      </c>
      <c r="F275" s="12">
        <v>0.01</v>
      </c>
      <c r="G275" s="12">
        <v>0.01</v>
      </c>
      <c r="H275" s="12">
        <v>0.98</v>
      </c>
      <c r="I275" s="12">
        <v>1.02</v>
      </c>
      <c r="J275" s="12">
        <v>1</v>
      </c>
      <c r="K275" s="12">
        <v>0.98</v>
      </c>
      <c r="L275" s="12">
        <v>0.08</v>
      </c>
      <c r="M275" s="12">
        <v>0.08</v>
      </c>
      <c r="N275" s="12">
        <v>39.845799999999997</v>
      </c>
      <c r="O275" s="12">
        <v>1.5E-3</v>
      </c>
      <c r="P275" s="12">
        <v>3.7000000000000012E-2</v>
      </c>
      <c r="Q275" s="12">
        <v>4.0000000000000001E-3</v>
      </c>
      <c r="R275" s="12">
        <v>67.28</v>
      </c>
      <c r="S275" s="12">
        <v>0.25</v>
      </c>
      <c r="T275" s="12">
        <f>(N275/365)^(2/3)*K275^(1/3)</f>
        <v>0.22688292687160555</v>
      </c>
      <c r="U275" s="12">
        <f>SQRT((2/3*(N275/365)^(-1/3)*K275^(1/3)*(O275/365))^2+(1/3*(N275/365)^(2/3)*K275^(-2/3)*M275)^2)</f>
        <v>6.1736877107557118E-3</v>
      </c>
      <c r="V275" s="12">
        <f>0.004919*R275*SQRT(1-P275^2)*N275^(1/3)*K275^(2/3)</f>
        <v>1.1144918436974083</v>
      </c>
      <c r="W275" s="12">
        <f>SQRT(X275^2+Y275^2+Z275^2+AA275^2)</f>
        <v>6.0794057090472774E-2</v>
      </c>
      <c r="X275" s="12">
        <f>0.004919*SQRT(1-P275^2)*N275^(1/3)*K275^(2/3)*S275</f>
        <v>4.1412449602311547E-3</v>
      </c>
      <c r="Y275" s="12">
        <f>0.004919*R275*P275/SQRT(1-P275^2)*N275^(1/3)*K275^(2/3)*Q275</f>
        <v>1.6517091184553302E-4</v>
      </c>
      <c r="Z275" s="12">
        <f>0.004919*R275*SQRT(1-P275^2)*1/3*N275^(-2/3)*K275^(2/3)*O275</f>
        <v>1.3985060454268814E-5</v>
      </c>
      <c r="AA275" s="12">
        <f>0.004919*R275*SQRT(1-P275^2)*N275^(1/3)*2/3*K275^(-1/3)*M275</f>
        <v>6.0652617344076641E-2</v>
      </c>
      <c r="AB275" s="12">
        <v>9.213698630136987</v>
      </c>
      <c r="AC275" s="12">
        <v>2.57</v>
      </c>
      <c r="AD275" s="12" t="s">
        <v>1525</v>
      </c>
    </row>
    <row r="276" spans="1:30">
      <c r="A276" s="29" t="s">
        <v>534</v>
      </c>
      <c r="B276" s="29" t="s">
        <v>535</v>
      </c>
      <c r="C276" s="29">
        <v>-0.2</v>
      </c>
      <c r="D276" s="29">
        <v>-0.17</v>
      </c>
      <c r="E276" s="29">
        <v>-0.2</v>
      </c>
      <c r="F276" s="29">
        <v>0.01</v>
      </c>
      <c r="G276" s="29">
        <v>0.01</v>
      </c>
      <c r="H276" s="29">
        <v>0.98</v>
      </c>
      <c r="I276" s="29">
        <v>1.02</v>
      </c>
      <c r="J276" s="29">
        <v>1</v>
      </c>
      <c r="K276" s="29">
        <v>0.98</v>
      </c>
      <c r="L276" s="29">
        <v>0.08</v>
      </c>
      <c r="M276" s="29">
        <v>0.08</v>
      </c>
      <c r="N276" s="29">
        <v>102.54</v>
      </c>
      <c r="O276" s="29">
        <v>0.17</v>
      </c>
      <c r="P276" s="29">
        <v>0.05</v>
      </c>
      <c r="Q276" s="29">
        <v>4.9000000000000002E-2</v>
      </c>
      <c r="R276" s="29">
        <v>3.74</v>
      </c>
      <c r="S276" s="29">
        <v>0.28000000000000003</v>
      </c>
      <c r="T276" s="29">
        <f>(N276/365)^(2/3)*K276^(1/3)</f>
        <v>0.42606480185233342</v>
      </c>
      <c r="U276" s="29">
        <f>SQRT((2/3*(N276/365)^(-1/3)*K276^(1/3)*(O276/365))^2+(1/3*(N276/365)^(2/3)*K276^(-2/3)*M276)^2)</f>
        <v>1.1603159935774434E-2</v>
      </c>
      <c r="V276" s="29">
        <f>0.004919*R276*SQRT(1-P276^2)*N276^(1/3)*K276^(2/3)</f>
        <v>8.4850296666425934E-2</v>
      </c>
      <c r="W276" s="29">
        <f>SQRT(X276^2+Y276^2+Z276^2+AA276^2)</f>
        <v>7.8563454333528213E-3</v>
      </c>
      <c r="X276" s="29">
        <f>0.004919*SQRT(1-P276^2)*N276^(1/3)*K276^(2/3)*S276</f>
        <v>6.3524286274329583E-3</v>
      </c>
      <c r="Y276" s="29">
        <f>0.004919*R276*P276/SQRT(1-P276^2)*N276^(1/3)*K276^(2/3)*Q276</f>
        <v>2.0840423742630933E-4</v>
      </c>
      <c r="Z276" s="29">
        <f>0.004919*R276*SQRT(1-P276^2)*1/3*N276^(-2/3)*K276^(2/3)*O276</f>
        <v>4.6890808248138685E-5</v>
      </c>
      <c r="AA276" s="29">
        <f>0.004919*R276*SQRT(1-P276^2)*N276^(1/3)*2/3*K276^(-1/3)*M276</f>
        <v>4.6177032199415484E-3</v>
      </c>
      <c r="AB276" s="29">
        <v>9.213698630136987</v>
      </c>
      <c r="AC276" s="29">
        <v>2.57</v>
      </c>
      <c r="AD276" s="29" t="s">
        <v>1525</v>
      </c>
    </row>
    <row r="277" spans="1:30">
      <c r="A277" s="12" t="s">
        <v>537</v>
      </c>
      <c r="B277" s="12" t="s">
        <v>536</v>
      </c>
      <c r="C277" s="12">
        <v>0.12</v>
      </c>
      <c r="D277" s="12">
        <v>-0.01</v>
      </c>
      <c r="E277" s="12">
        <v>0.12</v>
      </c>
      <c r="F277" s="12">
        <v>0.01</v>
      </c>
      <c r="G277" s="12">
        <v>0.01</v>
      </c>
      <c r="H277" s="12">
        <v>1.07</v>
      </c>
      <c r="I277" s="12">
        <v>1.0900000000000001</v>
      </c>
      <c r="J277" s="12">
        <v>1.0900000000000001</v>
      </c>
      <c r="K277" s="12">
        <v>1.07</v>
      </c>
      <c r="L277" s="12">
        <v>0.09</v>
      </c>
      <c r="M277" s="12">
        <v>0.09</v>
      </c>
      <c r="N277" s="12">
        <v>103.95</v>
      </c>
      <c r="O277" s="12">
        <v>0.13</v>
      </c>
      <c r="P277" s="12">
        <v>0.307</v>
      </c>
      <c r="Q277" s="12">
        <v>1.7000000000000001E-2</v>
      </c>
      <c r="R277" s="12">
        <v>242.7</v>
      </c>
      <c r="S277" s="12">
        <v>4.5999999999999996</v>
      </c>
      <c r="T277" s="12">
        <f>(N277/365)^(2/3)*K277^(1/3)</f>
        <v>0.44274025619427532</v>
      </c>
      <c r="U277" s="12">
        <f>SQRT((2/3*(N277/365)^(-1/3)*K277^(1/3)*(O277/365))^2+(1/3*(N277/365)^(2/3)*K277^(-2/3)*M277)^2)</f>
        <v>1.2418765284368662E-2</v>
      </c>
      <c r="V277" s="12">
        <f>0.004919*R277*SQRT(1-P277^2)*N277^(1/3)*K277^(2/3)</f>
        <v>5.5887544198071799</v>
      </c>
      <c r="W277" s="12">
        <f>SQRT(X277^2+Y277^2+Z277^2+AA277^2)</f>
        <v>0.3323776337909643</v>
      </c>
      <c r="X277" s="12">
        <f>0.004919*SQRT(1-P277^2)*N277^(1/3)*K277^(2/3)*S277</f>
        <v>0.10592612414962105</v>
      </c>
      <c r="Y277" s="12">
        <f>0.004919*R277*P277/SQRT(1-P277^2)*N277^(1/3)*K277^(2/3)*Q277</f>
        <v>3.2202790079142805E-2</v>
      </c>
      <c r="Z277" s="12">
        <f>0.004919*R277*SQRT(1-P277^2)*1/3*N277^(-2/3)*K277^(2/3)*O277</f>
        <v>2.3297677555713767E-3</v>
      </c>
      <c r="AA277" s="12">
        <f>0.004919*R277*SQRT(1-P277^2)*N277^(1/3)*2/3*K277^(-1/3)*M277</f>
        <v>0.31338809830694464</v>
      </c>
      <c r="AB277" s="12">
        <v>3.0301369863013701</v>
      </c>
      <c r="AC277" s="12">
        <v>15.3</v>
      </c>
      <c r="AD277" s="12" t="s">
        <v>109</v>
      </c>
    </row>
    <row r="278" spans="1:30">
      <c r="A278" s="12" t="s">
        <v>539</v>
      </c>
      <c r="B278" s="12" t="s">
        <v>538</v>
      </c>
      <c r="C278" s="12">
        <v>-0.13</v>
      </c>
      <c r="D278" s="12"/>
      <c r="E278" s="12">
        <v>-0.13</v>
      </c>
      <c r="F278" s="12">
        <v>0.03</v>
      </c>
      <c r="G278" s="12">
        <v>0.03</v>
      </c>
      <c r="H278" s="12">
        <v>2.15</v>
      </c>
      <c r="I278" s="12"/>
      <c r="J278" s="12"/>
      <c r="K278" s="12">
        <v>2.15</v>
      </c>
      <c r="L278" s="12">
        <v>0.23</v>
      </c>
      <c r="M278" s="12">
        <v>0.23</v>
      </c>
      <c r="N278" s="12">
        <v>176.3</v>
      </c>
      <c r="O278" s="12">
        <v>0.39</v>
      </c>
      <c r="P278" s="12">
        <v>0.112</v>
      </c>
      <c r="Q278" s="12">
        <v>3.5000000000000003E-2</v>
      </c>
      <c r="R278" s="12">
        <v>70.599999999999994</v>
      </c>
      <c r="S278" s="12">
        <v>3.1</v>
      </c>
      <c r="T278" s="12">
        <f>(N278/365)^(2/3)*K278^(1/3)</f>
        <v>0.79454613339876434</v>
      </c>
      <c r="U278" s="12">
        <f>SQRT((2/3*(N278/365)^(-1/3)*K278^(1/3)*(O278/365))^2+(1/3*(N278/365)^(2/3)*K278^(-2/3)*M278)^2)</f>
        <v>2.8356873005429887E-2</v>
      </c>
      <c r="V278" s="12">
        <f>0.004919*R278*SQRT(1-P278^2)*N278^(1/3)*K278^(2/3)</f>
        <v>3.2234193663656603</v>
      </c>
      <c r="W278" s="12">
        <f>SQRT(X278^2+Y278^2+Z278^2+AA278^2)</f>
        <v>0.27027879694525625</v>
      </c>
      <c r="X278" s="12">
        <f>0.004919*SQRT(1-P278^2)*N278^(1/3)*K278^(2/3)*S278</f>
        <v>0.1415382441322032</v>
      </c>
      <c r="Y278" s="12">
        <f>0.004919*R278*P278/SQRT(1-P278^2)*N278^(1/3)*K278^(2/3)*Q278</f>
        <v>1.2796320966355348E-2</v>
      </c>
      <c r="Z278" s="12">
        <f>0.004919*R278*SQRT(1-P278^2)*1/3*N278^(-2/3)*K278^(2/3)*O278</f>
        <v>2.3768832537012811E-3</v>
      </c>
      <c r="AA278" s="12">
        <f>0.004919*R278*SQRT(1-P278^2)*N278^(1/3)*2/3*K278^(-1/3)*M278</f>
        <v>0.22988727264003156</v>
      </c>
      <c r="AB278" s="12">
        <v>3.8082191780821919</v>
      </c>
      <c r="AC278" s="12">
        <v>9.6999999999999993</v>
      </c>
      <c r="AD278" s="12" t="s">
        <v>28</v>
      </c>
    </row>
    <row r="279" spans="1:30">
      <c r="A279" s="29" t="s">
        <v>541</v>
      </c>
      <c r="B279" s="29" t="s">
        <v>540</v>
      </c>
      <c r="C279" s="29">
        <v>0.19</v>
      </c>
      <c r="D279" s="29">
        <v>0.19</v>
      </c>
      <c r="E279" s="29">
        <v>0.19</v>
      </c>
      <c r="F279" s="29">
        <v>0.01</v>
      </c>
      <c r="G279" s="29">
        <v>0.01</v>
      </c>
      <c r="H279" s="29">
        <v>1.04</v>
      </c>
      <c r="I279" s="29">
        <v>1.04</v>
      </c>
      <c r="J279" s="29">
        <v>0.99</v>
      </c>
      <c r="K279" s="29">
        <v>1.04</v>
      </c>
      <c r="L279" s="29">
        <v>0.09</v>
      </c>
      <c r="M279" s="29">
        <v>0.09</v>
      </c>
      <c r="N279" s="29">
        <v>5.7715199999999998</v>
      </c>
      <c r="O279" s="29">
        <v>4.4999999999999999E-4</v>
      </c>
      <c r="P279" s="29">
        <v>0</v>
      </c>
      <c r="Q279" s="29">
        <v>0.19</v>
      </c>
      <c r="R279" s="29">
        <v>2.2799999999999998</v>
      </c>
      <c r="S279" s="29">
        <v>0.15</v>
      </c>
      <c r="T279" s="29">
        <f>(N279/365)^(2/3)*K279^(1/3)</f>
        <v>6.3827721306946389E-2</v>
      </c>
      <c r="U279" s="29">
        <f>SQRT((2/3*(N279/365)^(-1/3)*K279^(1/3)*(O279/365))^2+(1/3*(N279/365)^(2/3)*K279^(-2/3)*M279)^2)</f>
        <v>1.8411872576572347E-3</v>
      </c>
      <c r="V279" s="29">
        <f>0.004919*R279*SQRT(1-P279^2)*N279^(1/3)*K279^(2/3)</f>
        <v>2.0650502818440868E-2</v>
      </c>
      <c r="W279" s="29">
        <f>SQRT(X279^2+Y279^2+Z279^2+AA279^2)</f>
        <v>1.8069671281613316E-3</v>
      </c>
      <c r="X279" s="29">
        <f>0.004919*SQRT(1-P279^2)*N279^(1/3)*K279^(2/3)*S279</f>
        <v>1.3585857117395306E-3</v>
      </c>
      <c r="Y279" s="29">
        <f>0.004919*R279*P279/SQRT(1-P279^2)*N279^(1/3)*K279^(2/3)*Q279</f>
        <v>0</v>
      </c>
      <c r="Z279" s="29">
        <f>0.004919*R279*SQRT(1-P279^2)*1/3*N279^(-2/3)*K279^(2/3)*O279</f>
        <v>5.3670011067554653E-7</v>
      </c>
      <c r="AA279" s="29">
        <f>0.004919*R279*SQRT(1-P279^2)*N279^(1/3)*2/3*K279^(-1/3)*M279</f>
        <v>1.1913751626023577E-3</v>
      </c>
      <c r="AB279" s="29">
        <v>9.2164383561643834</v>
      </c>
      <c r="AC279" s="29">
        <v>3.43</v>
      </c>
      <c r="AD279" s="29" t="s">
        <v>292</v>
      </c>
    </row>
    <row r="280" spans="1:30">
      <c r="A280" s="29" t="s">
        <v>541</v>
      </c>
      <c r="B280" s="29" t="s">
        <v>542</v>
      </c>
      <c r="C280" s="29">
        <v>0.19</v>
      </c>
      <c r="D280" s="29">
        <v>0.19</v>
      </c>
      <c r="E280" s="29">
        <v>0.19</v>
      </c>
      <c r="F280" s="29">
        <v>0.01</v>
      </c>
      <c r="G280" s="29">
        <v>0.01</v>
      </c>
      <c r="H280" s="29">
        <v>1.04</v>
      </c>
      <c r="I280" s="29">
        <v>1.04</v>
      </c>
      <c r="J280" s="29">
        <v>0.99</v>
      </c>
      <c r="K280" s="29">
        <v>1.04</v>
      </c>
      <c r="L280" s="29">
        <v>0.09</v>
      </c>
      <c r="M280" s="29">
        <v>0.09</v>
      </c>
      <c r="N280" s="29">
        <v>13.5052</v>
      </c>
      <c r="O280" s="29">
        <v>2.8999999999999998E-3</v>
      </c>
      <c r="P280" s="29">
        <v>0</v>
      </c>
      <c r="Q280" s="29">
        <v>0</v>
      </c>
      <c r="R280" s="29">
        <v>1.49</v>
      </c>
      <c r="S280" s="29">
        <v>0.17</v>
      </c>
      <c r="T280" s="29">
        <f>(N280/365)^(2/3)*K280^(1/3)</f>
        <v>0.11249931641198505</v>
      </c>
      <c r="U280" s="29">
        <f>SQRT((2/3*(N280/365)^(-1/3)*K280^(1/3)*(O280/365))^2+(1/3*(N280/365)^(2/3)*K280^(-2/3)*M280)^2)</f>
        <v>3.2452125502110494E-3</v>
      </c>
      <c r="V280" s="29">
        <f>0.004919*R280*SQRT(1-P280^2)*N280^(1/3)*K280^(2/3)</f>
        <v>1.7916464932490685E-2</v>
      </c>
      <c r="W280" s="29">
        <f>SQRT(X280^2+Y280^2+Z280^2+AA280^2)</f>
        <v>2.2906352209839617E-3</v>
      </c>
      <c r="X280" s="29">
        <f>0.004919*SQRT(1-P280^2)*N280^(1/3)*K280^(2/3)*S280</f>
        <v>2.044160428539206E-3</v>
      </c>
      <c r="Y280" s="29">
        <f>0.004919*R280*P280/SQRT(1-P280^2)*N280^(1/3)*K280^(2/3)*Q280</f>
        <v>0</v>
      </c>
      <c r="Z280" s="29">
        <f>0.004919*R280*SQRT(1-P280^2)*1/3*N280^(-2/3)*K280^(2/3)*O280</f>
        <v>1.2824133988938331E-6</v>
      </c>
      <c r="AA280" s="29">
        <f>0.004919*R280*SQRT(1-P280^2)*N280^(1/3)*2/3*K280^(-1/3)*M280</f>
        <v>1.0336422076436935E-3</v>
      </c>
      <c r="AB280" s="29">
        <v>9.2164383561643834</v>
      </c>
      <c r="AC280" s="29">
        <v>3.43</v>
      </c>
      <c r="AD280" s="29" t="s">
        <v>292</v>
      </c>
    </row>
    <row r="281" spans="1:30" s="30" customFormat="1">
      <c r="A281" s="30" t="s">
        <v>544</v>
      </c>
      <c r="B281" s="30" t="s">
        <v>543</v>
      </c>
      <c r="D281" s="30">
        <v>7.0000000000000007E-2</v>
      </c>
      <c r="E281" s="30">
        <v>5.9132173229028549E-2</v>
      </c>
      <c r="G281" s="30">
        <v>4.1492940386763918E-2</v>
      </c>
      <c r="I281" s="30">
        <v>0.94</v>
      </c>
      <c r="J281" s="30">
        <v>0.9</v>
      </c>
      <c r="K281" s="30">
        <v>0.92207602745077444</v>
      </c>
      <c r="M281" s="30">
        <v>3.6275189713696337E-2</v>
      </c>
      <c r="N281" s="30">
        <v>79.417900000000003</v>
      </c>
      <c r="O281" s="30">
        <v>2.0999999999999999E-3</v>
      </c>
      <c r="P281" s="30">
        <v>0.47510000000000002</v>
      </c>
      <c r="Q281" s="30">
        <v>1E-3</v>
      </c>
      <c r="R281" s="30">
        <v>2595</v>
      </c>
      <c r="S281" s="30">
        <v>3.6</v>
      </c>
      <c r="T281" s="30">
        <f>(N281/365)^(2/3)*K281^(1/3)</f>
        <v>0.35210533072283023</v>
      </c>
      <c r="U281" s="30">
        <f>SQRT((2/3*(N281/365)^(-1/3)*K281^(1/3)*(O281/365))^2+(1/3*(N281/365)^(2/3)*K281^(-2/3)*M281)^2)</f>
        <v>4.61737023539344E-3</v>
      </c>
      <c r="V281" s="30">
        <f>0.004919*R281*SQRT(1-P281^2)*N281^(1/3)*K281^(2/3)</f>
        <v>45.738349610560952</v>
      </c>
      <c r="W281" s="30">
        <f>SQRT(X281^2+Y281^2+Z281^2+AA281^2)</f>
        <v>1.2015930562532677</v>
      </c>
      <c r="X281" s="30">
        <f>0.004919*SQRT(1-P281^2)*N281^(1/3)*K281^(2/3)*S281</f>
        <v>6.3452045702512311E-2</v>
      </c>
      <c r="Y281" s="30">
        <f>0.004919*R281*P281/SQRT(1-P281^2)*N281^(1/3)*K281^(2/3)*Q281</f>
        <v>2.8065157540720524E-2</v>
      </c>
      <c r="Z281" s="30">
        <f>0.004919*R281*SQRT(1-P281^2)*1/3*N281^(-2/3)*K281^(2/3)*O281</f>
        <v>4.0314393515054767E-4</v>
      </c>
      <c r="AA281" s="30">
        <f>0.004919*R281*SQRT(1-P281^2)*N281^(1/3)*2/3*K281^(-1/3)*M281</f>
        <v>1.1995882189899236</v>
      </c>
      <c r="AB281" s="30">
        <v>3.863287671232877</v>
      </c>
      <c r="AC281" s="30">
        <v>5.26</v>
      </c>
      <c r="AD281" s="30" t="s">
        <v>1551</v>
      </c>
    </row>
    <row r="282" spans="1:30">
      <c r="A282" t="s">
        <v>546</v>
      </c>
      <c r="B282" t="s">
        <v>545</v>
      </c>
      <c r="C282">
        <v>0.1</v>
      </c>
      <c r="D282">
        <v>0.13</v>
      </c>
      <c r="E282">
        <v>0.1</v>
      </c>
      <c r="F282">
        <v>0.05</v>
      </c>
      <c r="G282">
        <v>0.05</v>
      </c>
      <c r="H282">
        <v>0.93</v>
      </c>
      <c r="I282">
        <v>0.93</v>
      </c>
      <c r="J282">
        <v>0.89</v>
      </c>
      <c r="K282">
        <v>0.93</v>
      </c>
      <c r="L282">
        <v>0.08</v>
      </c>
      <c r="M282">
        <v>0.08</v>
      </c>
      <c r="N282">
        <v>44.235999999999997</v>
      </c>
      <c r="O282">
        <v>8.0000000000000002E-3</v>
      </c>
      <c r="P282">
        <v>0.46860000000000002</v>
      </c>
      <c r="Q282">
        <v>8.0999999999999996E-3</v>
      </c>
      <c r="R282" s="12">
        <v>145.33000000000001</v>
      </c>
      <c r="S282" s="12">
        <v>1.66</v>
      </c>
      <c r="T282" s="12">
        <f>(N282/365)^(2/3)*K282^(1/3)</f>
        <v>0.23904682114670528</v>
      </c>
      <c r="U282" s="12">
        <f>SQRT((2/3*(N282/365)^(-1/3)*K282^(1/3)*(O282/365))^2+(1/3*(N282/365)^(2/3)*K282^(-2/3)*M282)^2)</f>
        <v>6.8544497282291917E-3</v>
      </c>
      <c r="V282" s="12">
        <f>0.004919*R282*SQRT(1-P282^2)*N282^(1/3)*K282^(2/3)</f>
        <v>2.1280175986903025</v>
      </c>
      <c r="W282" s="12">
        <f>SQRT(X282^2+Y282^2+Z282^2+AA282^2)</f>
        <v>0.12486373309178476</v>
      </c>
      <c r="X282" s="12">
        <f>0.004919*SQRT(1-P282^2)*N282^(1/3)*K282^(2/3)*S282</f>
        <v>2.4306813554158823E-2</v>
      </c>
      <c r="Y282" s="12">
        <f>0.004919*R282*P282/SQRT(1-P282^2)*N282^(1/3)*K282^(2/3)*Q282</f>
        <v>1.0349930760657296E-2</v>
      </c>
      <c r="Z282" s="12">
        <f>0.004919*R282*SQRT(1-P282^2)*1/3*N282^(-2/3)*K282^(2/3)*O282</f>
        <v>1.2828270179282653E-4</v>
      </c>
      <c r="AA282" s="12">
        <f>0.004919*R282*SQRT(1-P282^2)*N282^(1/3)*2/3*K282^(-1/3)*M282</f>
        <v>0.12203685153779512</v>
      </c>
      <c r="AB282" s="12">
        <v>6.22</v>
      </c>
      <c r="AC282" s="12">
        <v>7.39</v>
      </c>
      <c r="AD282" t="s">
        <v>547</v>
      </c>
    </row>
    <row r="283" spans="1:30">
      <c r="A283" s="12" t="s">
        <v>546</v>
      </c>
      <c r="B283" s="12" t="s">
        <v>548</v>
      </c>
      <c r="C283" s="12">
        <v>0.1</v>
      </c>
      <c r="D283" s="12">
        <v>0.13</v>
      </c>
      <c r="E283" s="12">
        <v>0.1</v>
      </c>
      <c r="F283" s="12">
        <v>0.05</v>
      </c>
      <c r="G283" s="12">
        <v>0.05</v>
      </c>
      <c r="H283" s="12">
        <v>0.93</v>
      </c>
      <c r="I283" s="12">
        <v>0.93</v>
      </c>
      <c r="J283" s="12">
        <v>0.89</v>
      </c>
      <c r="K283" s="12">
        <v>0.93</v>
      </c>
      <c r="L283" s="12">
        <v>0.08</v>
      </c>
      <c r="M283" s="12">
        <v>0.08</v>
      </c>
      <c r="N283" s="12">
        <v>1008</v>
      </c>
      <c r="O283" s="12">
        <v>18</v>
      </c>
      <c r="P283" s="12">
        <v>0.13300000000000001</v>
      </c>
      <c r="Q283" s="12">
        <v>1.0999999999999999E-2</v>
      </c>
      <c r="R283" s="12">
        <v>141.19999999999999</v>
      </c>
      <c r="S283" s="12">
        <v>4.0999999999999996</v>
      </c>
      <c r="T283" s="12">
        <f>(N283/365)^(2/3)*K283^(1/3)</f>
        <v>1.9213482742272054</v>
      </c>
      <c r="U283" s="12">
        <f>SQRT((2/3*(N283/365)^(-1/3)*K283^(1/3)*(O283/365))^2+(1/3*(N283/365)^(2/3)*K283^(-2/3)*M283)^2)</f>
        <v>5.965197510347247E-2</v>
      </c>
      <c r="V283" s="12">
        <f>0.004919*R283*SQRT(1-P283^2)*N283^(1/3)*K283^(2/3)</f>
        <v>6.5762477469991367</v>
      </c>
      <c r="W283" s="12">
        <f>SQRT(X283^2+Y283^2+Z283^2+AA283^2)</f>
        <v>0.42464138908250593</v>
      </c>
      <c r="X283" s="12">
        <f>0.004919*SQRT(1-P283^2)*N283^(1/3)*K283^(2/3)*S283</f>
        <v>0.19095336942419586</v>
      </c>
      <c r="Y283" s="12">
        <f>0.004919*R283*P283/SQRT(1-P283^2)*N283^(1/3)*K283^(2/3)*Q283</f>
        <v>9.7943018594515759E-3</v>
      </c>
      <c r="Z283" s="12">
        <f>0.004919*R283*SQRT(1-P283^2)*1/3*N283^(-2/3)*K283^(2/3)*O283</f>
        <v>3.9144331827375818E-2</v>
      </c>
      <c r="AA283" s="12">
        <f>0.004919*R283*SQRT(1-P283^2)*N283^(1/3)*2/3*K283^(-1/3)*M283</f>
        <v>0.37713248728310456</v>
      </c>
      <c r="AB283" s="12">
        <v>6.22</v>
      </c>
      <c r="AC283" s="12">
        <v>7.39</v>
      </c>
      <c r="AD283" s="12" t="s">
        <v>547</v>
      </c>
    </row>
    <row r="284" spans="1:30" s="7" customFormat="1">
      <c r="A284" s="7" t="s">
        <v>550</v>
      </c>
      <c r="B284" s="7" t="s">
        <v>549</v>
      </c>
      <c r="C284" s="7">
        <v>0.16</v>
      </c>
      <c r="E284" s="7">
        <v>0.16</v>
      </c>
      <c r="F284" s="7">
        <v>0.16</v>
      </c>
      <c r="G284" s="7">
        <v>0.16</v>
      </c>
      <c r="M284" s="7">
        <v>3.6275189713696337E-2</v>
      </c>
      <c r="N284" s="7">
        <v>86.54</v>
      </c>
      <c r="O284" s="7">
        <v>7.0000000000000007E-2</v>
      </c>
      <c r="P284" s="7">
        <v>0.01</v>
      </c>
      <c r="Q284" s="7">
        <v>6.5000000000000002E-2</v>
      </c>
      <c r="R284" s="7">
        <v>5.14</v>
      </c>
      <c r="S284" s="7">
        <v>0.44</v>
      </c>
      <c r="T284" s="7">
        <f>(N284/365)^(2/3)*K284^(1/3)</f>
        <v>0</v>
      </c>
      <c r="U284" s="7" t="e">
        <f>SQRT((2/3*(N284/365)^(-1/3)*K284^(1/3)*(O284/365))^2+(1/3*(N284/365)^(2/3)*K284^(-2/3)*M284)^2)</f>
        <v>#DIV/0!</v>
      </c>
      <c r="V284" s="7">
        <f>0.004919*R284*SQRT(1-P284^2)*N284^(1/3)*K284^(2/3)</f>
        <v>0</v>
      </c>
      <c r="W284" s="7" t="e">
        <f>SQRT(X284^2+Y284^2+Z284^2+AA284^2)</f>
        <v>#DIV/0!</v>
      </c>
      <c r="X284" s="7">
        <f>0.004919*SQRT(1-P284^2)*N284^(1/3)*K284^(2/3)*S284</f>
        <v>0</v>
      </c>
      <c r="Y284" s="7">
        <f>0.004919*R284*P284/SQRT(1-P284^2)*N284^(1/3)*K284^(2/3)*Q284</f>
        <v>0</v>
      </c>
      <c r="Z284" s="7">
        <f>0.004919*R284*SQRT(1-P284^2)*1/3*N284^(-2/3)*K284^(2/3)*O284</f>
        <v>0</v>
      </c>
      <c r="AA284" s="7" t="e">
        <f>0.004919*R284*SQRT(1-P284^2)*N284^(1/3)*2/3*K284^(-1/3)*M284</f>
        <v>#DIV/0!</v>
      </c>
      <c r="AB284" s="7">
        <v>1.646575342465753</v>
      </c>
      <c r="AC284" s="7">
        <v>3.3</v>
      </c>
      <c r="AD284" s="7" t="s">
        <v>551</v>
      </c>
    </row>
    <row r="285" spans="1:30">
      <c r="A285" s="12" t="s">
        <v>553</v>
      </c>
      <c r="B285" s="12" t="s">
        <v>552</v>
      </c>
      <c r="C285" s="12">
        <v>0.03</v>
      </c>
      <c r="D285" s="12">
        <v>-7.0000000000000007E-2</v>
      </c>
      <c r="E285" s="12">
        <v>0.03</v>
      </c>
      <c r="F285" s="12">
        <v>0.01</v>
      </c>
      <c r="G285" s="12">
        <v>0.01</v>
      </c>
      <c r="H285" s="12">
        <v>0.99</v>
      </c>
      <c r="I285" s="12">
        <v>1.04</v>
      </c>
      <c r="J285" s="12">
        <v>1.03</v>
      </c>
      <c r="K285" s="12">
        <v>0.99</v>
      </c>
      <c r="L285" s="12">
        <v>0.08</v>
      </c>
      <c r="M285" s="12">
        <v>0.08</v>
      </c>
      <c r="N285" s="12">
        <v>528.4</v>
      </c>
      <c r="O285" s="12">
        <v>6.3</v>
      </c>
      <c r="P285" s="12">
        <v>0.26</v>
      </c>
      <c r="Q285" s="12">
        <v>0.05</v>
      </c>
      <c r="R285" s="12">
        <v>29.3</v>
      </c>
      <c r="S285" s="12">
        <v>1.8</v>
      </c>
      <c r="T285" s="12">
        <f>(N285/365)^(2/3)*K285^(1/3)</f>
        <v>1.2754350899595355</v>
      </c>
      <c r="U285" s="12">
        <f>SQRT((2/3*(N285/365)^(-1/3)*K285^(1/3)*(O285/365))^2+(1/3*(N285/365)^(2/3)*K285^(-2/3)*M285)^2)</f>
        <v>3.5819716954682709E-2</v>
      </c>
      <c r="V285" s="12">
        <f>0.004919*R285*SQRT(1-P285^2)*N285^(1/3)*K285^(2/3)</f>
        <v>1.1176092168445177</v>
      </c>
      <c r="W285" s="12">
        <f>SQRT(X285^2+Y285^2+Z285^2+AA285^2)</f>
        <v>9.2744429413956803E-2</v>
      </c>
      <c r="X285" s="12">
        <f>0.004919*SQRT(1-P285^2)*N285^(1/3)*K285^(2/3)*S285</f>
        <v>6.8658586700345817E-2</v>
      </c>
      <c r="Y285" s="12">
        <f>0.004919*R285*P285/SQRT(1-P285^2)*N285^(1/3)*K285^(2/3)*Q285</f>
        <v>1.5582282088136777E-2</v>
      </c>
      <c r="Z285" s="12">
        <f>0.004919*R285*SQRT(1-P285^2)*1/3*N285^(-2/3)*K285^(2/3)*O285</f>
        <v>4.4416717550595942E-3</v>
      </c>
      <c r="AA285" s="12">
        <f>0.004919*R285*SQRT(1-P285^2)*N285^(1/3)*2/3*K285^(-1/3)*M285</f>
        <v>6.0207903937751793E-2</v>
      </c>
      <c r="AB285" s="12">
        <v>4.6301369863013697</v>
      </c>
      <c r="AC285" s="12">
        <v>5.7</v>
      </c>
      <c r="AD285" s="12" t="s">
        <v>292</v>
      </c>
    </row>
    <row r="286" spans="1:30">
      <c r="A286" s="12" t="s">
        <v>555</v>
      </c>
      <c r="B286" s="12" t="s">
        <v>554</v>
      </c>
      <c r="C286" s="12">
        <v>0.24</v>
      </c>
      <c r="D286" s="12">
        <v>0.31</v>
      </c>
      <c r="E286" s="12">
        <v>0.24</v>
      </c>
      <c r="F286" s="12">
        <v>0.02</v>
      </c>
      <c r="G286" s="12">
        <v>0.02</v>
      </c>
      <c r="H286" s="12">
        <v>1.35</v>
      </c>
      <c r="I286" s="12">
        <v>1.43</v>
      </c>
      <c r="J286" s="12">
        <v>1.49</v>
      </c>
      <c r="K286" s="12">
        <v>1.35</v>
      </c>
      <c r="L286" s="12">
        <v>0.09</v>
      </c>
      <c r="M286" s="12">
        <v>0.09</v>
      </c>
      <c r="N286" s="12">
        <v>116.596</v>
      </c>
      <c r="O286" s="12">
        <v>2.3E-2</v>
      </c>
      <c r="P286" s="12">
        <v>0.20699999999999999</v>
      </c>
      <c r="Q286" s="12">
        <v>1.2999999999999999E-2</v>
      </c>
      <c r="R286" s="12">
        <v>171.5</v>
      </c>
      <c r="S286" s="12">
        <v>1.2</v>
      </c>
      <c r="T286" s="12">
        <f>(N286/365)^(2/3)*K286^(1/3)</f>
        <v>0.51646208901287738</v>
      </c>
      <c r="U286" s="12">
        <f>SQRT((2/3*(N286/365)^(-1/3)*K286^(1/3)*(O286/365))^2+(1/3*(N286/365)^(2/3)*K286^(-2/3)*M286)^2)</f>
        <v>1.1477136277594261E-2</v>
      </c>
      <c r="V286" s="12">
        <f>0.004919*R286*SQRT(1-P286^2)*N286^(1/3)*K286^(2/3)</f>
        <v>4.9250983245063935</v>
      </c>
      <c r="W286" s="12">
        <f>SQRT(X286^2+Y286^2+Z286^2+AA286^2)</f>
        <v>0.22202179987933798</v>
      </c>
      <c r="X286" s="12">
        <f>0.004919*SQRT(1-P286^2)*N286^(1/3)*K286^(2/3)*S286</f>
        <v>3.4461329384301284E-2</v>
      </c>
      <c r="Y286" s="12">
        <f>0.004919*R286*P286/SQRT(1-P286^2)*N286^(1/3)*K286^(2/3)*Q286</f>
        <v>1.3846759384095823E-2</v>
      </c>
      <c r="Z286" s="12">
        <f>0.004919*R286*SQRT(1-P286^2)*1/3*N286^(-2/3)*K286^(2/3)*O286</f>
        <v>3.2384547629892132E-4</v>
      </c>
      <c r="AA286" s="12">
        <f>0.004919*R286*SQRT(1-P286^2)*N286^(1/3)*2/3*K286^(-1/3)*M286</f>
        <v>0.2188932588669508</v>
      </c>
      <c r="AB286" s="12">
        <v>10.945078787945199</v>
      </c>
      <c r="AC286" s="12">
        <v>2.17</v>
      </c>
      <c r="AD286" s="12" t="s">
        <v>1525</v>
      </c>
    </row>
    <row r="287" spans="1:30">
      <c r="A287" s="12" t="s">
        <v>555</v>
      </c>
      <c r="B287" s="12" t="s">
        <v>556</v>
      </c>
      <c r="C287" s="12">
        <v>0.24</v>
      </c>
      <c r="D287" s="12">
        <v>0.31</v>
      </c>
      <c r="E287" s="12">
        <v>0.24</v>
      </c>
      <c r="F287" s="12">
        <v>0.02</v>
      </c>
      <c r="G287" s="12">
        <v>0.02</v>
      </c>
      <c r="H287" s="12">
        <v>1.35</v>
      </c>
      <c r="I287" s="12">
        <v>1.43</v>
      </c>
      <c r="J287" s="12">
        <v>1.49</v>
      </c>
      <c r="K287" s="12">
        <v>1.35</v>
      </c>
      <c r="L287" s="12">
        <v>0.09</v>
      </c>
      <c r="M287" s="12">
        <v>0.09</v>
      </c>
      <c r="N287" s="12">
        <v>491.54</v>
      </c>
      <c r="O287" s="12">
        <v>0.79</v>
      </c>
      <c r="P287" s="12">
        <v>0.23</v>
      </c>
      <c r="Q287" s="12">
        <v>0.03</v>
      </c>
      <c r="R287" s="12">
        <v>47.9</v>
      </c>
      <c r="S287" s="12">
        <v>1.7</v>
      </c>
      <c r="T287" s="12">
        <f>(N287/365)^(2/3)*K287^(1/3)</f>
        <v>1.3477890488489908</v>
      </c>
      <c r="U287" s="12">
        <f>SQRT((2/3*(N287/365)^(-1/3)*K287^(1/3)*(O287/365))^2+(1/3*(N287/365)^(2/3)*K287^(-2/3)*M287)^2)</f>
        <v>2.9985661898661805E-2</v>
      </c>
      <c r="V287" s="12">
        <f>0.004919*R287*SQRT(1-P287^2)*N287^(1/3)*K287^(2/3)</f>
        <v>2.2104755810821439</v>
      </c>
      <c r="W287" s="12">
        <f>SQRT(X287^2+Y287^2+Z287^2+AA287^2)</f>
        <v>0.12675599688182801</v>
      </c>
      <c r="X287" s="12">
        <f>0.004919*SQRT(1-P287^2)*N287^(1/3)*K287^(2/3)*S287</f>
        <v>7.8451116656360009E-2</v>
      </c>
      <c r="Y287" s="12">
        <f>0.004919*R287*P287/SQRT(1-P287^2)*N287^(1/3)*K287^(2/3)*Q287</f>
        <v>1.6104193336993762E-2</v>
      </c>
      <c r="Z287" s="12">
        <f>0.004919*R287*SQRT(1-P287^2)*1/3*N287^(-2/3)*K287^(2/3)*O287</f>
        <v>1.1842208223507714E-3</v>
      </c>
      <c r="AA287" s="12">
        <f>0.004919*R287*SQRT(1-P287^2)*N287^(1/3)*2/3*K287^(-1/3)*M287</f>
        <v>9.82433591592064E-2</v>
      </c>
      <c r="AB287" s="12">
        <v>10.945078787945199</v>
      </c>
      <c r="AC287" s="12">
        <v>2.17</v>
      </c>
      <c r="AD287" s="12" t="s">
        <v>1525</v>
      </c>
    </row>
    <row r="288" spans="1:30">
      <c r="A288" s="12" t="s">
        <v>558</v>
      </c>
      <c r="B288" s="12" t="s">
        <v>557</v>
      </c>
      <c r="C288" s="12">
        <v>0.25</v>
      </c>
      <c r="D288" s="12">
        <v>0.24</v>
      </c>
      <c r="E288" s="12">
        <v>0.25</v>
      </c>
      <c r="F288" s="12">
        <v>0.02</v>
      </c>
      <c r="G288" s="12">
        <v>0.02</v>
      </c>
      <c r="H288" s="12">
        <v>1.2</v>
      </c>
      <c r="I288" s="12">
        <v>1.21</v>
      </c>
      <c r="J288" s="12">
        <v>1.18</v>
      </c>
      <c r="K288" s="12">
        <v>1.2</v>
      </c>
      <c r="L288" s="12">
        <v>0.11</v>
      </c>
      <c r="M288" s="12">
        <v>0.11</v>
      </c>
      <c r="N288" s="12">
        <v>1010</v>
      </c>
      <c r="O288" s="12">
        <v>28</v>
      </c>
      <c r="P288" s="12">
        <v>0.52</v>
      </c>
      <c r="Q288" s="12">
        <v>0.09</v>
      </c>
      <c r="R288" s="12">
        <v>17.5</v>
      </c>
      <c r="S288" s="12">
        <v>1</v>
      </c>
      <c r="T288" s="12">
        <f>(N288/365)^(2/3)*K288^(1/3)</f>
        <v>2.0944954515082572</v>
      </c>
      <c r="U288" s="12">
        <f>SQRT((2/3*(N288/365)^(-1/3)*K288^(1/3)*(O288/365))^2+(1/3*(N288/365)^(2/3)*K288^(-2/3)*M288)^2)</f>
        <v>7.4794919028326953E-2</v>
      </c>
      <c r="V288" s="12">
        <f>0.004919*R288*SQRT(1-P288^2)*N288^(1/3)*K288^(2/3)</f>
        <v>0.83307718180780277</v>
      </c>
      <c r="W288" s="12">
        <f>SQRT(X288^2+Y288^2+Z288^2+AA288^2)</f>
        <v>8.8163877494626189E-2</v>
      </c>
      <c r="X288" s="12">
        <f>0.004919*SQRT(1-P288^2)*N288^(1/3)*K288^(2/3)*S288</f>
        <v>4.7604410389017311E-2</v>
      </c>
      <c r="Y288" s="12">
        <f>0.004919*R288*P288/SQRT(1-P288^2)*N288^(1/3)*K288^(2/3)*Q288</f>
        <v>5.3437516596224172E-2</v>
      </c>
      <c r="Z288" s="12">
        <f>0.004919*R288*SQRT(1-P288^2)*1/3*N288^(-2/3)*K288^(2/3)*O288</f>
        <v>7.6984030002041261E-3</v>
      </c>
      <c r="AA288" s="12">
        <f>0.004919*R288*SQRT(1-P288^2)*N288^(1/3)*2/3*K288^(-1/3)*M288</f>
        <v>5.0910272221587942E-2</v>
      </c>
      <c r="AB288" s="12">
        <v>5.9397260273972599</v>
      </c>
      <c r="AC288" s="12">
        <v>3.69</v>
      </c>
      <c r="AD288" s="12" t="s">
        <v>109</v>
      </c>
    </row>
    <row r="289" spans="1:30">
      <c r="A289" s="12" t="s">
        <v>560</v>
      </c>
      <c r="B289" s="12" t="s">
        <v>559</v>
      </c>
      <c r="C289" s="12">
        <v>0.03</v>
      </c>
      <c r="D289" s="12"/>
      <c r="E289" s="12">
        <v>0.03</v>
      </c>
      <c r="F289" s="12">
        <v>0.03</v>
      </c>
      <c r="G289" s="12">
        <v>0.03</v>
      </c>
      <c r="H289" s="12">
        <v>1.37</v>
      </c>
      <c r="I289" s="12"/>
      <c r="J289" s="12"/>
      <c r="K289" s="12">
        <v>1.37</v>
      </c>
      <c r="L289" s="12">
        <v>0.15</v>
      </c>
      <c r="M289" s="12">
        <v>0.15</v>
      </c>
      <c r="N289" s="12">
        <v>331.5</v>
      </c>
      <c r="O289" s="12">
        <v>3</v>
      </c>
      <c r="P289" s="12">
        <v>0.16</v>
      </c>
      <c r="Q289" s="12">
        <v>0.08</v>
      </c>
      <c r="R289" s="12">
        <v>27.7</v>
      </c>
      <c r="S289" s="12">
        <v>2</v>
      </c>
      <c r="T289" s="12">
        <f>(N289/365)^(2/3)*K289^(1/3)</f>
        <v>1.0415991925903174</v>
      </c>
      <c r="U289" s="12">
        <f>SQRT((2/3*(N289/365)^(-1/3)*K289^(1/3)*(O289/365))^2+(1/3*(N289/365)^(2/3)*K289^(-2/3)*M289)^2)</f>
        <v>3.8530482787756323E-2</v>
      </c>
      <c r="V289" s="12">
        <f>0.004919*R289*SQRT(1-P289^2)*N289^(1/3)*K289^(2/3)</f>
        <v>1.1482420616653701</v>
      </c>
      <c r="W289" s="12">
        <f>SQRT(X289^2+Y289^2+Z289^2+AA289^2)</f>
        <v>0.11890127804414172</v>
      </c>
      <c r="X289" s="12">
        <f>0.004919*SQRT(1-P289^2)*N289^(1/3)*K289^(2/3)*S289</f>
        <v>8.2905564019160286E-2</v>
      </c>
      <c r="Y289" s="12">
        <f>0.004919*R289*P289/SQRT(1-P289^2)*N289^(1/3)*K289^(2/3)*Q289</f>
        <v>1.5083639562106666E-2</v>
      </c>
      <c r="Z289" s="12">
        <f>0.004919*R289*SQRT(1-P289^2)*1/3*N289^(-2/3)*K289^(2/3)*O289</f>
        <v>3.4637769582665772E-3</v>
      </c>
      <c r="AA289" s="12">
        <f>0.004919*R289*SQRT(1-P289^2)*N289^(1/3)*2/3*K289^(-1/3)*M289</f>
        <v>8.3813289172654751E-2</v>
      </c>
      <c r="AB289" s="12">
        <v>7.5315068493150683</v>
      </c>
      <c r="AC289" s="12">
        <v>7</v>
      </c>
      <c r="AD289" s="12" t="s">
        <v>25</v>
      </c>
    </row>
    <row r="290" spans="1:30">
      <c r="A290" s="12" t="s">
        <v>562</v>
      </c>
      <c r="B290" s="12" t="s">
        <v>561</v>
      </c>
      <c r="C290" s="12">
        <v>0.36</v>
      </c>
      <c r="D290" s="12">
        <v>0.31</v>
      </c>
      <c r="E290" s="12">
        <v>0.36</v>
      </c>
      <c r="F290" s="12">
        <v>0.05</v>
      </c>
      <c r="G290" s="12">
        <v>0.05</v>
      </c>
      <c r="H290" s="12">
        <v>1.27</v>
      </c>
      <c r="I290" s="12">
        <v>1.3</v>
      </c>
      <c r="J290" s="12">
        <v>1.29</v>
      </c>
      <c r="K290" s="12">
        <v>1.27</v>
      </c>
      <c r="L290" s="12">
        <v>0.14000000000000001</v>
      </c>
      <c r="M290" s="12">
        <v>0.14000000000000001</v>
      </c>
      <c r="N290" s="12">
        <v>2.8758911</v>
      </c>
      <c r="O290" s="12">
        <v>2.5000000000000002E-6</v>
      </c>
      <c r="P290" s="12">
        <v>0</v>
      </c>
      <c r="Q290" s="12">
        <v>0</v>
      </c>
      <c r="R290" s="12">
        <v>43.3</v>
      </c>
      <c r="S290" s="12">
        <v>1.2</v>
      </c>
      <c r="T290" s="12">
        <f>(N290/365)^(2/3)*K290^(1/3)</f>
        <v>4.2879951803868756E-2</v>
      </c>
      <c r="U290" s="12">
        <f>SQRT((2/3*(N290/365)^(-1/3)*K290^(1/3)*(O290/365))^2+(1/3*(N290/365)^(2/3)*K290^(-2/3)*M290)^2)</f>
        <v>1.5756412738289357E-3</v>
      </c>
      <c r="V290" s="12">
        <f>0.004919*R290*SQRT(1-P290^2)*N290^(1/3)*K290^(2/3)</f>
        <v>0.35521503949862576</v>
      </c>
      <c r="W290" s="12">
        <f>SQRT(X290^2+Y290^2+Z290^2+AA290^2)</f>
        <v>2.7899523467747656E-2</v>
      </c>
      <c r="X290" s="12">
        <f>0.004919*SQRT(1-P290^2)*N290^(1/3)*K290^(2/3)*S290</f>
        <v>9.844296706659374E-3</v>
      </c>
      <c r="Y290" s="12">
        <f>0.004919*R290*P290/SQRT(1-P290^2)*N290^(1/3)*K290^(2/3)*Q290</f>
        <v>0</v>
      </c>
      <c r="Z290" s="12">
        <f>0.004919*R290*SQRT(1-P290^2)*1/3*N290^(-2/3)*K290^(2/3)*O290</f>
        <v>1.0292897840099767E-7</v>
      </c>
      <c r="AA290" s="12">
        <f>0.004919*R290*SQRT(1-P290^2)*N290^(1/3)*2/3*K290^(-1/3)*M290</f>
        <v>2.6105042272864892E-2</v>
      </c>
      <c r="AB290" s="12">
        <v>0.75894853698630138</v>
      </c>
      <c r="AC290" s="12">
        <v>3.8</v>
      </c>
      <c r="AD290" s="12" t="s">
        <v>563</v>
      </c>
    </row>
    <row r="291" spans="1:30">
      <c r="A291" s="12" t="s">
        <v>565</v>
      </c>
      <c r="B291" s="12" t="s">
        <v>564</v>
      </c>
      <c r="C291" s="12">
        <v>0.32</v>
      </c>
      <c r="D291" s="12"/>
      <c r="E291" s="12">
        <v>0.32</v>
      </c>
      <c r="F291" s="12">
        <v>0.02</v>
      </c>
      <c r="G291" s="12">
        <v>0.02</v>
      </c>
      <c r="H291" s="12">
        <v>1.24</v>
      </c>
      <c r="I291" s="12"/>
      <c r="J291" s="12"/>
      <c r="K291" s="12">
        <v>1.24</v>
      </c>
      <c r="L291" s="12">
        <v>0.12</v>
      </c>
      <c r="M291" s="12">
        <v>0.12</v>
      </c>
      <c r="N291" s="12">
        <v>4.0720599999999996</v>
      </c>
      <c r="O291" s="12">
        <v>3.2004100000000002E-4</v>
      </c>
      <c r="P291" s="12">
        <v>1.23E-2</v>
      </c>
      <c r="Q291" s="12">
        <v>1.04E-2</v>
      </c>
      <c r="R291" s="12">
        <v>149.28</v>
      </c>
      <c r="S291" s="12">
        <v>1.65</v>
      </c>
      <c r="T291" s="12">
        <f>(N291/365)^(2/3)*K291^(1/3)</f>
        <v>5.3639917072363166E-2</v>
      </c>
      <c r="U291" s="12">
        <f>SQRT((2/3*(N291/365)^(-1/3)*K291^(1/3)*(O291/365))^2+(1/3*(N291/365)^(2/3)*K291^(-2/3)*M291)^2)</f>
        <v>1.730322188107959E-3</v>
      </c>
      <c r="V291" s="12">
        <f>0.004919*R291*SQRT(1-P291^2)*N291^(1/3)*K291^(2/3)</f>
        <v>1.353312543556173</v>
      </c>
      <c r="W291" s="12">
        <f>SQRT(X291^2+Y291^2+Z291^2+AA291^2)</f>
        <v>8.8582736406679949E-2</v>
      </c>
      <c r="X291" s="12">
        <f>0.004919*SQRT(1-P291^2)*N291^(1/3)*K291^(2/3)*S291</f>
        <v>1.495823751921011E-2</v>
      </c>
      <c r="Y291" s="12">
        <f>0.004919*R291*P291/SQRT(1-P291^2)*N291^(1/3)*K291^(2/3)*Q291</f>
        <v>1.7314193521508433E-4</v>
      </c>
      <c r="Z291" s="12">
        <f>0.004919*R291*SQRT(1-P291^2)*1/3*N291^(-2/3)*K291^(2/3)*O291</f>
        <v>3.5454249998957228E-5</v>
      </c>
      <c r="AA291" s="12">
        <f>0.004919*R291*SQRT(1-P291^2)*N291^(1/3)*2/3*K291^(-1/3)*M291</f>
        <v>8.7310486681043437E-2</v>
      </c>
      <c r="AB291" s="12">
        <v>0.78356164383561644</v>
      </c>
      <c r="AC291" s="12">
        <v>4.72</v>
      </c>
      <c r="AD291" s="12" t="s">
        <v>1525</v>
      </c>
    </row>
    <row r="292" spans="1:30">
      <c r="A292" s="12" t="s">
        <v>567</v>
      </c>
      <c r="B292" s="12" t="s">
        <v>566</v>
      </c>
      <c r="C292" s="12">
        <v>-0.04</v>
      </c>
      <c r="D292" s="12"/>
      <c r="E292" s="12">
        <v>-0.04</v>
      </c>
      <c r="F292" s="12">
        <v>0.03</v>
      </c>
      <c r="G292" s="12">
        <v>0.03</v>
      </c>
      <c r="H292" s="12">
        <v>1.45</v>
      </c>
      <c r="I292" s="12"/>
      <c r="J292" s="12"/>
      <c r="K292" s="12">
        <v>1.45</v>
      </c>
      <c r="L292" s="12">
        <v>0.14000000000000001</v>
      </c>
      <c r="M292" s="12">
        <v>0.14000000000000001</v>
      </c>
      <c r="N292" s="12">
        <v>431.8</v>
      </c>
      <c r="O292" s="12">
        <v>3.1</v>
      </c>
      <c r="P292" s="12">
        <v>0.10100000000000001</v>
      </c>
      <c r="Q292" s="12">
        <v>3.5999999999999997E-2</v>
      </c>
      <c r="R292" s="12">
        <v>60.7</v>
      </c>
      <c r="S292" s="12">
        <v>1.9</v>
      </c>
      <c r="T292" s="12">
        <f>(N292/365)^(2/3)*K292^(1/3)</f>
        <v>1.2660451186229351</v>
      </c>
      <c r="U292" s="12">
        <f>SQRT((2/3*(N292/365)^(-1/3)*K292^(1/3)*(O292/365))^2+(1/3*(N292/365)^(2/3)*K292^(-2/3)*M292)^2)</f>
        <v>4.1194379229892122E-2</v>
      </c>
      <c r="V292" s="12">
        <f>0.004919*R292*SQRT(1-P292^2)*N292^(1/3)*K292^(2/3)</f>
        <v>2.8763731966231871</v>
      </c>
      <c r="W292" s="12">
        <f>SQRT(X292^2+Y292^2+Z292^2+AA292^2)</f>
        <v>0.2062626305154589</v>
      </c>
      <c r="X292" s="12">
        <f>0.004919*SQRT(1-P292^2)*N292^(1/3)*K292^(2/3)*S292</f>
        <v>9.0034745858056944E-2</v>
      </c>
      <c r="Y292" s="12">
        <f>0.004919*R292*P292/SQRT(1-P292^2)*N292^(1/3)*K292^(2/3)*Q292</f>
        <v>1.0566279560720824E-2</v>
      </c>
      <c r="Z292" s="12">
        <f>0.004919*R292*SQRT(1-P292^2)*1/3*N292^(-2/3)*K292^(2/3)*O292</f>
        <v>6.8834004242179121E-3</v>
      </c>
      <c r="AA292" s="12">
        <f>0.004919*R292*SQRT(1-P292^2)*N292^(1/3)*2/3*K292^(-1/3)*M292</f>
        <v>0.18514586093206725</v>
      </c>
      <c r="AB292" s="12">
        <v>3.4904109589041101</v>
      </c>
      <c r="AC292" s="12">
        <v>4.7</v>
      </c>
      <c r="AD292" s="12" t="s">
        <v>25</v>
      </c>
    </row>
    <row r="293" spans="1:30">
      <c r="A293" s="12" t="s">
        <v>569</v>
      </c>
      <c r="B293" s="12" t="s">
        <v>568</v>
      </c>
      <c r="C293" s="12">
        <v>-0.36</v>
      </c>
      <c r="D293" s="12">
        <v>-0.33</v>
      </c>
      <c r="E293" s="12">
        <v>-0.36</v>
      </c>
      <c r="F293" s="12">
        <v>0.01</v>
      </c>
      <c r="G293" s="12">
        <v>0.01</v>
      </c>
      <c r="H293" s="12">
        <v>0.86</v>
      </c>
      <c r="I293" s="12">
        <v>0.91</v>
      </c>
      <c r="J293" s="12">
        <v>0.91</v>
      </c>
      <c r="K293" s="12">
        <v>0.86</v>
      </c>
      <c r="L293" s="12">
        <v>0.06</v>
      </c>
      <c r="M293" s="12">
        <v>0.06</v>
      </c>
      <c r="N293" s="12">
        <v>1096.2</v>
      </c>
      <c r="O293" s="12">
        <v>27.234000000000002</v>
      </c>
      <c r="P293" s="12">
        <v>0</v>
      </c>
      <c r="Q293" s="12">
        <v>0</v>
      </c>
      <c r="R293" s="12">
        <v>3.85</v>
      </c>
      <c r="S293" s="12">
        <v>0.42</v>
      </c>
      <c r="T293" s="12">
        <f>(N293/365)^(2/3)*K293^(1/3)</f>
        <v>1.9795391982044903</v>
      </c>
      <c r="U293" s="12">
        <f>SQRT((2/3*(N293/365)^(-1/3)*K293^(1/3)*(O293/365))^2+(1/3*(N293/365)^(2/3)*K293^(-2/3)*M293)^2)</f>
        <v>5.6517662579123801E-2</v>
      </c>
      <c r="V293" s="12">
        <f>0.004919*R293*SQRT(1-P293^2)*N293^(1/3)*K293^(2/3)</f>
        <v>0.17659014051898408</v>
      </c>
      <c r="W293" s="12">
        <f>SQRT(X293^2+Y293^2+Z293^2+AA293^2)</f>
        <v>2.0993246908018771E-2</v>
      </c>
      <c r="X293" s="12">
        <f>0.004919*SQRT(1-P293^2)*N293^(1/3)*K293^(2/3)*S293</f>
        <v>1.9264378965707353E-2</v>
      </c>
      <c r="Y293" s="12">
        <f>0.004919*R293*P293/SQRT(1-P293^2)*N293^(1/3)*K293^(2/3)*Q293</f>
        <v>0</v>
      </c>
      <c r="Z293" s="12">
        <f>0.004919*R293*SQRT(1-P293^2)*1/3*N293^(-2/3)*K293^(2/3)*O293</f>
        <v>1.4624022036410682E-3</v>
      </c>
      <c r="AA293" s="12">
        <f>0.004919*R293*SQRT(1-P293^2)*N293^(1/3)*2/3*K293^(-1/3)*M293</f>
        <v>8.2134949078597232E-3</v>
      </c>
      <c r="AB293" s="12">
        <v>5.8328767123287673</v>
      </c>
      <c r="AC293" s="12">
        <v>1.73</v>
      </c>
      <c r="AD293" s="12" t="s">
        <v>292</v>
      </c>
    </row>
    <row r="294" spans="1:30">
      <c r="A294" s="12" t="s">
        <v>571</v>
      </c>
      <c r="B294" s="12" t="s">
        <v>570</v>
      </c>
      <c r="C294" s="12">
        <v>-0.03</v>
      </c>
      <c r="D294" s="12">
        <v>-0.17</v>
      </c>
      <c r="E294" s="12">
        <v>-0.03</v>
      </c>
      <c r="F294" s="12">
        <v>0.02</v>
      </c>
      <c r="G294" s="12">
        <v>0.02</v>
      </c>
      <c r="H294" s="12">
        <v>1</v>
      </c>
      <c r="I294" s="12">
        <v>1.04</v>
      </c>
      <c r="J294" s="12">
        <v>1.03</v>
      </c>
      <c r="K294" s="12">
        <v>1</v>
      </c>
      <c r="L294" s="12">
        <v>0.08</v>
      </c>
      <c r="M294" s="12">
        <v>0.08</v>
      </c>
      <c r="N294" s="12">
        <v>5894</v>
      </c>
      <c r="O294" s="12">
        <v>3541</v>
      </c>
      <c r="P294" s="12">
        <v>0.38</v>
      </c>
      <c r="Q294" s="12">
        <v>0.3</v>
      </c>
      <c r="R294" s="12">
        <v>31.1</v>
      </c>
      <c r="S294" s="12">
        <v>5.55</v>
      </c>
      <c r="T294" s="12">
        <f>(N294/365)^(2/3)*K294^(1/3)</f>
        <v>6.3886855295946896</v>
      </c>
      <c r="U294" s="12">
        <f>SQRT((2/3*(N294/365)^(-1/3)*K294^(1/3)*(O294/365))^2+(1/3*(N294/365)^(2/3)*K294^(-2/3)*M294)^2)</f>
        <v>2.5644634479669599</v>
      </c>
      <c r="V294" s="12">
        <f>0.004919*R294*SQRT(1-P294^2)*N294^(1/3)*K294^(2/3)</f>
        <v>2.5560890314095794</v>
      </c>
      <c r="W294" s="12">
        <f>SQRT(X294^2+Y294^2+Z294^2+AA294^2)</f>
        <v>0.7776065666315658</v>
      </c>
      <c r="X294" s="12">
        <f>0.004919*SQRT(1-P294^2)*N294^(1/3)*K294^(2/3)*S294</f>
        <v>0.45615093647341365</v>
      </c>
      <c r="Y294" s="12">
        <f>0.004919*R294*P294/SQRT(1-P294^2)*N294^(1/3)*K294^(2/3)*Q294</f>
        <v>0.3405728723476999</v>
      </c>
      <c r="Z294" s="12">
        <f>0.004919*R294*SQRT(1-P294^2)*1/3*N294^(-2/3)*K294^(2/3)*O294</f>
        <v>0.51188277684771688</v>
      </c>
      <c r="AA294" s="12">
        <f>0.004919*R294*SQRT(1-P294^2)*N294^(1/3)*2/3*K294^(-1/3)*M294</f>
        <v>0.13632474834184424</v>
      </c>
      <c r="AB294" s="12">
        <v>14.520547945205481</v>
      </c>
      <c r="AC294" s="12">
        <v>15.3</v>
      </c>
      <c r="AD294" s="12" t="s">
        <v>1525</v>
      </c>
    </row>
    <row r="295" spans="1:30">
      <c r="A295" s="12" t="s">
        <v>573</v>
      </c>
      <c r="B295" s="12" t="s">
        <v>572</v>
      </c>
      <c r="C295" s="12">
        <v>0.28999999999999998</v>
      </c>
      <c r="D295" s="12">
        <v>0.28000000000000003</v>
      </c>
      <c r="E295" s="12">
        <v>0.28999999999999998</v>
      </c>
      <c r="F295" s="12">
        <v>0.02</v>
      </c>
      <c r="G295" s="12">
        <v>0.02</v>
      </c>
      <c r="H295" s="12">
        <v>1.08</v>
      </c>
      <c r="I295" s="12">
        <v>1.06</v>
      </c>
      <c r="J295" s="12">
        <v>1.04</v>
      </c>
      <c r="K295" s="12">
        <v>1.08</v>
      </c>
      <c r="L295" s="12">
        <v>0.09</v>
      </c>
      <c r="M295" s="12">
        <v>0.09</v>
      </c>
      <c r="N295" s="12">
        <v>2097</v>
      </c>
      <c r="O295" s="12">
        <v>930</v>
      </c>
      <c r="P295" s="12">
        <v>0.6</v>
      </c>
      <c r="Q295" s="12">
        <v>0.24</v>
      </c>
      <c r="R295" s="12">
        <v>58</v>
      </c>
      <c r="S295" s="12">
        <v>18</v>
      </c>
      <c r="T295" s="12">
        <f>(N295/365)^(2/3)*K295^(1/3)</f>
        <v>3.2911294330680354</v>
      </c>
      <c r="U295" s="12">
        <f>SQRT((2/3*(N295/365)^(-1/3)*K295^(1/3)*(O295/365))^2+(1/3*(N295/365)^(2/3)*K295^(-2/3)*M295)^2)</f>
        <v>0.97734197149386126</v>
      </c>
      <c r="V295" s="12">
        <f>0.004919*R295*SQRT(1-P295^2)*N295^(1/3)*K295^(2/3)</f>
        <v>3.0752241998511405</v>
      </c>
      <c r="W295" s="12">
        <f>SQRT(X295^2+Y295^2+Z295^2+AA295^2)</f>
        <v>1.2749358445319969</v>
      </c>
      <c r="X295" s="12">
        <f>0.004919*SQRT(1-P295^2)*N295^(1/3)*K295^(2/3)*S295</f>
        <v>0.954379924091733</v>
      </c>
      <c r="Y295" s="12">
        <f>0.004919*R295*P295/SQRT(1-P295^2)*N295^(1/3)*K295^(2/3)*Q295</f>
        <v>0.69192544496650643</v>
      </c>
      <c r="Z295" s="12">
        <f>0.004919*R295*SQRT(1-P295^2)*1/3*N295^(-2/3)*K295^(2/3)*O295</f>
        <v>0.45461111204284849</v>
      </c>
      <c r="AA295" s="12">
        <f>0.004919*R295*SQRT(1-P295^2)*N295^(1/3)*2/3*K295^(-1/3)*M295</f>
        <v>0.17084578888061888</v>
      </c>
      <c r="AB295" s="12">
        <v>5.7589041095890412</v>
      </c>
      <c r="AC295" s="12">
        <v>3.58</v>
      </c>
      <c r="AD295" s="12" t="s">
        <v>115</v>
      </c>
    </row>
    <row r="296" spans="1:30">
      <c r="A296" s="12" t="s">
        <v>575</v>
      </c>
      <c r="B296" s="12" t="s">
        <v>574</v>
      </c>
      <c r="C296" s="12">
        <v>-0.3</v>
      </c>
      <c r="D296" s="12"/>
      <c r="E296" s="12">
        <v>-0.3</v>
      </c>
      <c r="F296" s="12">
        <v>0.02</v>
      </c>
      <c r="G296" s="12">
        <v>0.02</v>
      </c>
      <c r="H296" s="12">
        <v>1.4</v>
      </c>
      <c r="I296" s="12"/>
      <c r="J296" s="12"/>
      <c r="K296" s="12">
        <v>1.4</v>
      </c>
      <c r="L296" s="12">
        <v>0.1</v>
      </c>
      <c r="M296" s="12">
        <v>0.1</v>
      </c>
      <c r="N296" s="12">
        <v>689</v>
      </c>
      <c r="O296" s="12">
        <v>13</v>
      </c>
      <c r="P296" s="12">
        <v>0.22</v>
      </c>
      <c r="Q296" s="12">
        <v>0.11</v>
      </c>
      <c r="R296" s="12">
        <v>36.6</v>
      </c>
      <c r="S296" s="12">
        <v>1.8</v>
      </c>
      <c r="T296" s="12">
        <f>(N296/365)^(2/3)*K296^(1/3)</f>
        <v>1.7086780883795782</v>
      </c>
      <c r="U296" s="12">
        <f>SQRT((2/3*(N296/365)^(-1/3)*K296^(1/3)*(O296/365))^2+(1/3*(N296/365)^(2/3)*K296^(-2/3)*M296)^2)</f>
        <v>4.601121469677618E-2</v>
      </c>
      <c r="V296" s="12">
        <f>0.004919*R296*SQRT(1-P296^2)*N296^(1/3)*K296^(2/3)</f>
        <v>1.9412295294318853</v>
      </c>
      <c r="W296" s="12">
        <f>SQRT(X296^2+Y296^2+Z296^2+AA296^2)</f>
        <v>0.14228778173210549</v>
      </c>
      <c r="X296" s="12">
        <f>0.004919*SQRT(1-P296^2)*N296^(1/3)*K296^(2/3)*S296</f>
        <v>9.5470304726158292E-2</v>
      </c>
      <c r="Y296" s="12">
        <f>0.004919*R296*P296/SQRT(1-P296^2)*N296^(1/3)*K296^(2/3)*Q296</f>
        <v>4.9367123384039126E-2</v>
      </c>
      <c r="Z296" s="12">
        <f>0.004919*R296*SQRT(1-P296^2)*1/3*N296^(-2/3)*K296^(2/3)*O296</f>
        <v>1.2208990751143936E-2</v>
      </c>
      <c r="AA296" s="12">
        <f>0.004919*R296*SQRT(1-P296^2)*N296^(1/3)*2/3*K296^(-1/3)*M296</f>
        <v>9.2439501401518354E-2</v>
      </c>
      <c r="AB296" s="12">
        <v>4.0493150684931507</v>
      </c>
      <c r="AC296" s="12">
        <v>4.7</v>
      </c>
      <c r="AD296" s="12" t="s">
        <v>28</v>
      </c>
    </row>
    <row r="297" spans="1:30">
      <c r="A297" s="12" t="s">
        <v>577</v>
      </c>
      <c r="B297" s="12" t="s">
        <v>576</v>
      </c>
      <c r="C297" s="12">
        <v>-0.01</v>
      </c>
      <c r="D297" s="12">
        <v>0.11</v>
      </c>
      <c r="E297" s="12">
        <v>-0.01</v>
      </c>
      <c r="F297" s="12">
        <v>0.01</v>
      </c>
      <c r="G297" s="12">
        <v>0.01</v>
      </c>
      <c r="H297" s="12">
        <v>1.08</v>
      </c>
      <c r="I297" s="12">
        <v>1.24</v>
      </c>
      <c r="J297" s="12">
        <v>1.22</v>
      </c>
      <c r="K297" s="12">
        <v>1.08</v>
      </c>
      <c r="L297" s="12">
        <v>0.09</v>
      </c>
      <c r="M297" s="12">
        <v>0.09</v>
      </c>
      <c r="N297" s="12">
        <v>499.4</v>
      </c>
      <c r="O297" s="12">
        <v>3.6</v>
      </c>
      <c r="P297" s="12">
        <v>0.34</v>
      </c>
      <c r="Q297" s="12">
        <v>2.1000000000000001E-2</v>
      </c>
      <c r="R297" s="12">
        <v>69.150000000000006</v>
      </c>
      <c r="S297" s="12">
        <v>1.2</v>
      </c>
      <c r="T297" s="12">
        <f>(N297/365)^(2/3)*K297^(1/3)</f>
        <v>1.2644792321400771</v>
      </c>
      <c r="U297" s="12">
        <f>SQRT((2/3*(N297/365)^(-1/3)*K297^(1/3)*(O297/365))^2+(1/3*(N297/365)^(2/3)*K297^(-2/3)*M297)^2)</f>
        <v>3.5646213064323959E-2</v>
      </c>
      <c r="V297" s="12">
        <f>0.004919*R297*SQRT(1-P297^2)*N297^(1/3)*K297^(2/3)</f>
        <v>2.6715218072746563</v>
      </c>
      <c r="W297" s="12">
        <f>SQRT(X297^2+Y297^2+Z297^2+AA297^2)</f>
        <v>0.15710996933018589</v>
      </c>
      <c r="X297" s="12">
        <f>0.004919*SQRT(1-P297^2)*N297^(1/3)*K297^(2/3)*S297</f>
        <v>4.6360465202163241E-2</v>
      </c>
      <c r="Y297" s="12">
        <f>0.004919*R297*P297/SQRT(1-P297^2)*N297^(1/3)*K297^(2/3)*Q297</f>
        <v>2.156791689726487E-2</v>
      </c>
      <c r="Z297" s="12">
        <f>0.004919*R297*SQRT(1-P297^2)*1/3*N297^(-2/3)*K297^(2/3)*O297</f>
        <v>6.419355564136143E-3</v>
      </c>
      <c r="AA297" s="12">
        <f>0.004919*R297*SQRT(1-P297^2)*N297^(1/3)*2/3*K297^(-1/3)*M297</f>
        <v>0.14841787818192534</v>
      </c>
      <c r="AB297" s="12">
        <v>4.9068493150684933</v>
      </c>
      <c r="AC297" s="12">
        <v>3.9</v>
      </c>
      <c r="AD297" s="12" t="s">
        <v>109</v>
      </c>
    </row>
    <row r="298" spans="1:30">
      <c r="A298" s="29" t="s">
        <v>579</v>
      </c>
      <c r="B298" s="29" t="s">
        <v>578</v>
      </c>
      <c r="C298" s="29">
        <v>0.28000000000000003</v>
      </c>
      <c r="D298" s="29"/>
      <c r="E298" s="29">
        <v>0.28000000000000003</v>
      </c>
      <c r="F298" s="29">
        <v>0.03</v>
      </c>
      <c r="G298" s="29">
        <v>0.03</v>
      </c>
      <c r="H298" s="29">
        <v>0.95</v>
      </c>
      <c r="I298" s="29"/>
      <c r="J298" s="29"/>
      <c r="K298" s="29">
        <v>0.95</v>
      </c>
      <c r="L298" s="29">
        <v>7.0000000000000007E-2</v>
      </c>
      <c r="M298" s="29">
        <v>7.0000000000000007E-2</v>
      </c>
      <c r="N298" s="29">
        <v>18.596</v>
      </c>
      <c r="O298" s="29">
        <v>2.0500000000000001E-2</v>
      </c>
      <c r="P298" s="29">
        <v>0.38</v>
      </c>
      <c r="Q298" s="29">
        <v>0.15</v>
      </c>
      <c r="R298" s="29">
        <v>1.78</v>
      </c>
      <c r="S298" s="29">
        <v>0.31</v>
      </c>
      <c r="T298" s="29">
        <f>(N298/365)^(2/3)*K298^(1/3)</f>
        <v>0.13510113070851432</v>
      </c>
      <c r="U298" s="29">
        <f>SQRT((2/3*(N298/365)^(-1/3)*K298^(1/3)*(O298/365))^2+(1/3*(N298/365)^(2/3)*K298^(-2/3)*M298)^2)</f>
        <v>3.3197585168156349E-3</v>
      </c>
      <c r="V298" s="29">
        <f>0.004919*R298*SQRT(1-P298^2)*N298^(1/3)*K298^(2/3)</f>
        <v>2.0735815922053254E-2</v>
      </c>
      <c r="W298" s="29">
        <f>SQRT(X298^2+Y298^2+Z298^2+AA298^2)</f>
        <v>3.9984204868404264E-3</v>
      </c>
      <c r="X298" s="29">
        <f>0.004919*SQRT(1-P298^2)*N298^(1/3)*K298^(2/3)*S298</f>
        <v>3.6112937841778136E-3</v>
      </c>
      <c r="Y298" s="29">
        <f>0.004919*R298*P298/SQRT(1-P298^2)*N298^(1/3)*K298^(2/3)*Q298</f>
        <v>1.3814183117777411E-3</v>
      </c>
      <c r="Z298" s="29">
        <f>0.004919*R298*SQRT(1-P298^2)*1/3*N298^(-2/3)*K298^(2/3)*O298</f>
        <v>7.6196355202210485E-6</v>
      </c>
      <c r="AA298" s="29">
        <f>0.004919*R298*SQRT(1-P298^2)*N298^(1/3)*2/3*K298^(-1/3)*M298</f>
        <v>1.0186014838903354E-3</v>
      </c>
      <c r="AB298" s="29">
        <v>5.2712328767123289</v>
      </c>
      <c r="AC298" s="29">
        <v>1.24</v>
      </c>
      <c r="AD298" s="29" t="s">
        <v>292</v>
      </c>
    </row>
    <row r="299" spans="1:30">
      <c r="A299" s="12" t="s">
        <v>581</v>
      </c>
      <c r="B299" s="12" t="s">
        <v>580</v>
      </c>
      <c r="C299" s="12">
        <v>-0.13</v>
      </c>
      <c r="D299" s="12">
        <v>-0.15</v>
      </c>
      <c r="E299" s="12">
        <v>-0.13</v>
      </c>
      <c r="F299" s="12">
        <v>0.02</v>
      </c>
      <c r="G299" s="12">
        <v>0.02</v>
      </c>
      <c r="H299" s="12">
        <v>0.87</v>
      </c>
      <c r="I299" s="12">
        <v>0.91</v>
      </c>
      <c r="J299" s="12">
        <v>0.9</v>
      </c>
      <c r="K299" s="12">
        <v>0.87</v>
      </c>
      <c r="L299" s="12">
        <v>0.06</v>
      </c>
      <c r="M299" s="12">
        <v>0.06</v>
      </c>
      <c r="N299" s="12">
        <v>3538</v>
      </c>
      <c r="O299" s="12">
        <v>300</v>
      </c>
      <c r="P299" s="12">
        <v>0.26</v>
      </c>
      <c r="Q299" s="12">
        <v>0.15</v>
      </c>
      <c r="R299" s="12">
        <v>14.0318</v>
      </c>
      <c r="S299" s="12">
        <v>0.74974099999999999</v>
      </c>
      <c r="T299" s="12">
        <f>(N299/365)^(2/3)*K299^(1/3)</f>
        <v>4.3399333534522251</v>
      </c>
      <c r="U299" s="12">
        <f>SQRT((2/3*(N299/365)^(-1/3)*K299^(1/3)*(O299/365))^2+(1/3*(N299/365)^(2/3)*K299^(-2/3)*M299)^2)</f>
        <v>0.2648430578635787</v>
      </c>
      <c r="V299" s="12">
        <f>0.004919*R299*SQRT(1-P299^2)*N299^(1/3)*K299^(2/3)</f>
        <v>0.92552918668840911</v>
      </c>
      <c r="W299" s="12">
        <f>SQRT(X299^2+Y299^2+Z299^2+AA299^2)</f>
        <v>8.024527989201663E-2</v>
      </c>
      <c r="X299" s="12">
        <f>0.004919*SQRT(1-P299^2)*N299^(1/3)*K299^(2/3)*S299</f>
        <v>4.9452470670687629E-2</v>
      </c>
      <c r="Y299" s="12">
        <f>0.004919*R299*P299/SQRT(1-P299^2)*N299^(1/3)*K299^(2/3)*Q299</f>
        <v>3.871261076882019E-2</v>
      </c>
      <c r="Z299" s="12">
        <f>0.004919*R299*SQRT(1-P299^2)*1/3*N299^(-2/3)*K299^(2/3)*O299</f>
        <v>2.6159671754901359E-2</v>
      </c>
      <c r="AA299" s="12">
        <f>0.004919*R299*SQRT(1-P299^2)*N299^(1/3)*2/3*K299^(-1/3)*M299</f>
        <v>4.2553066054639495E-2</v>
      </c>
      <c r="AB299" s="12">
        <v>10.37808219178082</v>
      </c>
      <c r="AC299" s="12">
        <v>2.6617600000000001</v>
      </c>
      <c r="AD299" s="12" t="s">
        <v>28</v>
      </c>
    </row>
    <row r="300" spans="1:30">
      <c r="A300" s="12" t="s">
        <v>583</v>
      </c>
      <c r="B300" s="12" t="s">
        <v>582</v>
      </c>
      <c r="C300" s="12">
        <v>0.25</v>
      </c>
      <c r="D300" s="12"/>
      <c r="E300" s="12">
        <v>0.25</v>
      </c>
      <c r="F300" s="12">
        <v>0.02</v>
      </c>
      <c r="G300" s="12">
        <v>0.02</v>
      </c>
      <c r="H300" s="12">
        <v>1.1000000000000001</v>
      </c>
      <c r="I300" s="12"/>
      <c r="J300" s="12"/>
      <c r="K300" s="12">
        <v>1.1000000000000001</v>
      </c>
      <c r="L300" s="12">
        <v>0.1</v>
      </c>
      <c r="M300" s="12">
        <v>0.1</v>
      </c>
      <c r="N300" s="12">
        <v>163.91</v>
      </c>
      <c r="O300" s="12">
        <v>0.01</v>
      </c>
      <c r="P300" s="12">
        <v>0.61</v>
      </c>
      <c r="Q300" s="12">
        <v>0.02</v>
      </c>
      <c r="R300" s="12">
        <v>225</v>
      </c>
      <c r="S300" s="12">
        <v>2</v>
      </c>
      <c r="T300" s="12">
        <f>(N300/365)^(2/3)*K300^(1/3)</f>
        <v>0.60534917138276556</v>
      </c>
      <c r="U300" s="12">
        <f>SQRT((2/3*(N300/365)^(-1/3)*K300^(1/3)*(O300/365))^2+(1/3*(N300/365)^(2/3)*K300^(-2/3)*M300)^2)</f>
        <v>1.8343930807606983E-2</v>
      </c>
      <c r="V300" s="12">
        <f>0.004919*R300*SQRT(1-P300^2)*N300^(1/3)*K300^(2/3)</f>
        <v>5.114480444539482</v>
      </c>
      <c r="W300" s="12">
        <f>SQRT(X300^2+Y300^2+Z300^2+AA300^2)</f>
        <v>0.32866760164641179</v>
      </c>
      <c r="X300" s="12">
        <f>0.004919*SQRT(1-P300^2)*N300^(1/3)*K300^(2/3)*S300</f>
        <v>4.54620483959065E-2</v>
      </c>
      <c r="Y300" s="12">
        <f>0.004919*R300*P300/SQRT(1-P300^2)*N300^(1/3)*K300^(2/3)*Q300</f>
        <v>9.9373564936107148E-2</v>
      </c>
      <c r="Z300" s="12">
        <f>0.004919*R300*SQRT(1-P300^2)*1/3*N300^(-2/3)*K300^(2/3)*O300</f>
        <v>1.0400993318568083E-4</v>
      </c>
      <c r="AA300" s="12">
        <f>0.004919*R300*SQRT(1-P300^2)*N300^(1/3)*2/3*K300^(-1/3)*M300</f>
        <v>0.30996851179027163</v>
      </c>
      <c r="AB300" s="12">
        <v>3.5945205479452049</v>
      </c>
      <c r="AC300" s="12">
        <v>4.3600000000000003</v>
      </c>
      <c r="AD300" s="12" t="s">
        <v>115</v>
      </c>
    </row>
    <row r="301" spans="1:30" s="28" customFormat="1">
      <c r="A301" s="28" t="s">
        <v>585</v>
      </c>
      <c r="B301" s="28" t="s">
        <v>584</v>
      </c>
      <c r="D301" s="28">
        <v>0.14000000000000001</v>
      </c>
      <c r="E301" s="28">
        <v>0.12779063801313881</v>
      </c>
      <c r="G301" s="28">
        <v>4.1492940386763918E-2</v>
      </c>
      <c r="I301" s="28">
        <v>0.99</v>
      </c>
      <c r="J301" s="28">
        <v>0.98</v>
      </c>
      <c r="K301" s="28">
        <v>0.96398345696482879</v>
      </c>
      <c r="M301" s="28">
        <v>3.6275189713696337E-2</v>
      </c>
      <c r="N301" s="28">
        <v>1835.9</v>
      </c>
      <c r="O301" s="28">
        <v>2</v>
      </c>
      <c r="P301" s="28">
        <v>0.16500000000000001</v>
      </c>
      <c r="Q301" s="28">
        <v>2E-3</v>
      </c>
      <c r="R301" s="28">
        <v>1230.0999999999999</v>
      </c>
      <c r="S301" s="28">
        <v>8.1</v>
      </c>
      <c r="T301" s="28">
        <f>(N301/365)^(2/3)*K301^(1/3)</f>
        <v>2.8999730721231529</v>
      </c>
      <c r="U301" s="28">
        <f>SQRT((2/3*(N301/365)^(-1/3)*K301^(1/3)*(O301/365))^2+(1/3*(N301/365)^(2/3)*K301^(-2/3)*M301)^2)</f>
        <v>3.6436742654037804E-2</v>
      </c>
      <c r="V301" s="28">
        <f>0.004919*R301*SQRT(1-P301^2)*N301^(1/3)*K301^(2/3)</f>
        <v>71.310394015106709</v>
      </c>
      <c r="W301" s="28">
        <f>SQRT(X301^2+Y301^2+Z301^2+AA301^2)</f>
        <v>1.849903310948009</v>
      </c>
      <c r="X301" s="28">
        <f>0.004919*SQRT(1-P301^2)*N301^(1/3)*K301^(2/3)*S301</f>
        <v>0.46956685759073608</v>
      </c>
      <c r="Y301" s="28">
        <f>0.004919*R301*P301/SQRT(1-P301^2)*N301^(1/3)*K301^(2/3)*Q301</f>
        <v>2.4191030839593144E-2</v>
      </c>
      <c r="Z301" s="28">
        <f>0.004919*R301*SQRT(1-P301^2)*1/3*N301^(-2/3)*K301^(2/3)*O301</f>
        <v>2.5894799649620253E-2</v>
      </c>
      <c r="AA301" s="28">
        <f>0.004919*R301*SQRT(1-P301^2)*N301^(1/3)*2/3*K301^(-1/3)*M301</f>
        <v>1.7889643594791909</v>
      </c>
      <c r="AB301" s="28">
        <v>10.8</v>
      </c>
      <c r="AC301" s="28">
        <v>7.2</v>
      </c>
      <c r="AD301" s="28" t="s">
        <v>1531</v>
      </c>
    </row>
    <row r="302" spans="1:30">
      <c r="A302" s="12" t="s">
        <v>587</v>
      </c>
      <c r="B302" s="12" t="s">
        <v>586</v>
      </c>
      <c r="C302" s="12">
        <v>-0.26</v>
      </c>
      <c r="D302" s="12">
        <v>-0.2</v>
      </c>
      <c r="E302" s="12">
        <v>-0.26</v>
      </c>
      <c r="F302" s="12">
        <v>0.01</v>
      </c>
      <c r="G302" s="12">
        <v>0.01</v>
      </c>
      <c r="H302" s="12">
        <v>1.08</v>
      </c>
      <c r="I302" s="12">
        <v>1.23</v>
      </c>
      <c r="J302" s="12">
        <v>1.28</v>
      </c>
      <c r="K302" s="12">
        <v>1.08</v>
      </c>
      <c r="L302" s="12">
        <v>0.09</v>
      </c>
      <c r="M302" s="12">
        <v>0.09</v>
      </c>
      <c r="N302" s="12">
        <v>408.6</v>
      </c>
      <c r="O302" s="12">
        <v>0.5</v>
      </c>
      <c r="P302" s="12">
        <v>0.46</v>
      </c>
      <c r="Q302" s="12">
        <v>0.02</v>
      </c>
      <c r="R302" s="12">
        <v>48.3</v>
      </c>
      <c r="S302" s="12">
        <v>1</v>
      </c>
      <c r="T302" s="12">
        <f>(N302/365)^(2/3)*K302^(1/3)</f>
        <v>1.1061437854516527</v>
      </c>
      <c r="U302" s="12">
        <f>SQRT((2/3*(N302/365)^(-1/3)*K302^(1/3)*(O302/365))^2+(1/3*(N302/365)^(2/3)*K302^(-2/3)*M302)^2)</f>
        <v>3.0739464290593214E-2</v>
      </c>
      <c r="V302" s="12">
        <f>0.004919*R302*SQRT(1-P302^2)*N302^(1/3)*K302^(2/3)</f>
        <v>1.6478305575650214</v>
      </c>
      <c r="W302" s="12">
        <f>SQRT(X302^2+Y302^2+Z302^2+AA302^2)</f>
        <v>9.9573279653723076E-2</v>
      </c>
      <c r="X302" s="12">
        <f>0.004919*SQRT(1-P302^2)*N302^(1/3)*K302^(2/3)*S302</f>
        <v>3.4116574690787195E-2</v>
      </c>
      <c r="Y302" s="12">
        <f>0.004919*R302*P302/SQRT(1-P302^2)*N302^(1/3)*K302^(2/3)*Q302</f>
        <v>1.9228870027394977E-2</v>
      </c>
      <c r="Z302" s="12">
        <f>0.004919*R302*SQRT(1-P302^2)*1/3*N302^(-2/3)*K302^(2/3)*O302</f>
        <v>6.7214494924336073E-4</v>
      </c>
      <c r="AA302" s="12">
        <f>0.004919*R302*SQRT(1-P302^2)*N302^(1/3)*2/3*K302^(-1/3)*M302</f>
        <v>9.1546142086945628E-2</v>
      </c>
      <c r="AB302" s="12">
        <v>11.257534246575339</v>
      </c>
      <c r="AC302" s="12">
        <v>3.2</v>
      </c>
      <c r="AD302" s="12" t="s">
        <v>1525</v>
      </c>
    </row>
    <row r="303" spans="1:30">
      <c r="A303" t="s">
        <v>587</v>
      </c>
      <c r="B303" t="s">
        <v>588</v>
      </c>
      <c r="C303">
        <v>-0.26</v>
      </c>
      <c r="D303">
        <v>-0.2</v>
      </c>
      <c r="E303">
        <v>-0.26</v>
      </c>
      <c r="F303">
        <v>0.01</v>
      </c>
      <c r="G303">
        <v>0.01</v>
      </c>
      <c r="H303">
        <v>1.08</v>
      </c>
      <c r="I303">
        <v>1.23</v>
      </c>
      <c r="J303">
        <v>1.28</v>
      </c>
      <c r="K303">
        <v>1.08</v>
      </c>
      <c r="L303">
        <v>0.09</v>
      </c>
      <c r="M303">
        <v>0.09</v>
      </c>
      <c r="N303">
        <v>3452</v>
      </c>
      <c r="O303">
        <v>105</v>
      </c>
      <c r="P303">
        <v>0.06</v>
      </c>
      <c r="Q303">
        <v>0.05</v>
      </c>
      <c r="R303">
        <v>24.2</v>
      </c>
      <c r="S303">
        <v>1.1000000000000001</v>
      </c>
      <c r="T303" s="12">
        <f>(N303/365)^(2/3)*K303^(1/3)</f>
        <v>4.5883851643546318</v>
      </c>
      <c r="U303" s="12">
        <f>SQRT((2/3*(N303/365)^(-1/3)*K303^(1/3)*(O303/365))^2+(1/3*(N303/365)^(2/3)*K303^(-2/3)*M303)^2)</f>
        <v>0.15780351575352664</v>
      </c>
      <c r="V303" s="12">
        <f>0.004919*R303*SQRT(1-P303^2)*N303^(1/3)*K303^(2/3)</f>
        <v>1.8903772437499424</v>
      </c>
      <c r="W303" s="12">
        <f>SQRT(X303^2+Y303^2+Z303^2+AA303^2)</f>
        <v>0.13715857348148988</v>
      </c>
      <c r="X303" s="12">
        <f>0.004919*SQRT(1-P303^2)*N303^(1/3)*K303^(2/3)*S303</f>
        <v>8.5926238352270132E-2</v>
      </c>
      <c r="Y303" s="12">
        <f>0.004919*R303*P303/SQRT(1-P303^2)*N303^(1/3)*K303^(2/3)*Q303</f>
        <v>5.6916215688978594E-3</v>
      </c>
      <c r="Z303" s="12">
        <f>0.004919*R303*SQRT(1-P303^2)*1/3*N303^(-2/3)*K303^(2/3)*O303</f>
        <v>1.9166629064672081E-2</v>
      </c>
      <c r="AA303" s="12">
        <f>0.004919*R303*SQRT(1-P303^2)*N303^(1/3)*2/3*K303^(-1/3)*M303</f>
        <v>0.10502095798610792</v>
      </c>
      <c r="AB303">
        <v>11.257534246575339</v>
      </c>
      <c r="AC303" s="12">
        <v>3.2</v>
      </c>
      <c r="AD303" t="s">
        <v>1525</v>
      </c>
    </row>
    <row r="304" spans="1:30">
      <c r="A304" t="s">
        <v>590</v>
      </c>
      <c r="B304" t="s">
        <v>589</v>
      </c>
      <c r="C304">
        <v>0.06</v>
      </c>
      <c r="E304">
        <v>0.06</v>
      </c>
      <c r="F304">
        <v>0.03</v>
      </c>
      <c r="G304">
        <v>0.03</v>
      </c>
      <c r="H304">
        <v>1.56</v>
      </c>
      <c r="K304">
        <v>1.56</v>
      </c>
      <c r="L304">
        <v>0.18</v>
      </c>
      <c r="M304">
        <v>0.18</v>
      </c>
      <c r="N304">
        <v>818.8</v>
      </c>
      <c r="O304">
        <v>12</v>
      </c>
      <c r="P304">
        <v>0.04</v>
      </c>
      <c r="Q304">
        <v>0.04</v>
      </c>
      <c r="R304">
        <v>40.5</v>
      </c>
      <c r="S304">
        <v>3.1</v>
      </c>
      <c r="T304" s="12">
        <f>(N304/365)^(2/3)*K304^(1/3)</f>
        <v>1.9874590042812996</v>
      </c>
      <c r="U304" s="12">
        <f>SQRT((2/3*(N304/365)^(-1/3)*K304^(1/3)*(O304/365))^2+(1/3*(N304/365)^(2/3)*K304^(-2/3)*M304)^2)</f>
        <v>7.886858818649746E-2</v>
      </c>
      <c r="V304" s="12">
        <f>0.004919*R304*SQRT(1-P304^2)*N304^(1/3)*K304^(2/3)</f>
        <v>2.5049158580287769</v>
      </c>
      <c r="W304" s="12">
        <f>SQRT(X304^2+Y304^2+Z304^2+AA304^2)</f>
        <v>0.27213182816915271</v>
      </c>
      <c r="X304" s="12">
        <f>0.004919*SQRT(1-P304^2)*N304^(1/3)*K304^(2/3)*S304</f>
        <v>0.19173430024417798</v>
      </c>
      <c r="Y304" s="12">
        <f>0.004919*R304*P304/SQRT(1-P304^2)*N304^(1/3)*K304^(2/3)*Q304</f>
        <v>4.0142882340204761E-3</v>
      </c>
      <c r="Z304" s="12">
        <f>0.004919*R304*SQRT(1-P304^2)*1/3*N304^(-2/3)*K304^(2/3)*O304</f>
        <v>1.2237009565357979E-2</v>
      </c>
      <c r="AA304" s="12">
        <f>0.004919*R304*SQRT(1-P304^2)*N304^(1/3)*2/3*K304^(-1/3)*M304</f>
        <v>0.19268583523298283</v>
      </c>
      <c r="AB304">
        <v>3.9068493150684929</v>
      </c>
      <c r="AC304">
        <v>10.9</v>
      </c>
      <c r="AD304" t="s">
        <v>1525</v>
      </c>
    </row>
    <row r="305" spans="1:30">
      <c r="A305" s="12" t="s">
        <v>593</v>
      </c>
      <c r="B305" s="12" t="s">
        <v>592</v>
      </c>
      <c r="C305" s="12">
        <v>-0.62</v>
      </c>
      <c r="D305" s="12">
        <v>-0.64</v>
      </c>
      <c r="E305" s="12">
        <v>-0.62</v>
      </c>
      <c r="F305" s="12">
        <v>0.02</v>
      </c>
      <c r="G305" s="12">
        <v>0.02</v>
      </c>
      <c r="H305" s="12">
        <v>0.91</v>
      </c>
      <c r="I305" s="12">
        <v>0.92</v>
      </c>
      <c r="J305" s="12">
        <v>0.93</v>
      </c>
      <c r="K305" s="12">
        <v>0.91</v>
      </c>
      <c r="L305" s="12">
        <v>0.06</v>
      </c>
      <c r="M305" s="12">
        <v>0.06</v>
      </c>
      <c r="N305" s="12">
        <v>194.3</v>
      </c>
      <c r="O305" s="12">
        <v>0.3</v>
      </c>
      <c r="P305" s="12">
        <v>0.17</v>
      </c>
      <c r="Q305" s="12">
        <v>0.03</v>
      </c>
      <c r="R305" s="12">
        <v>32</v>
      </c>
      <c r="S305" s="12">
        <v>2</v>
      </c>
      <c r="T305" s="12">
        <f>(N305/365)^(2/3)*K305^(1/3)</f>
        <v>0.63650295105095545</v>
      </c>
      <c r="U305" s="12">
        <f>SQRT((2/3*(N305/365)^(-1/3)*K305^(1/3)*(O305/365))^2+(1/3*(N305/365)^(2/3)*K305^(-2/3)*M305)^2)</f>
        <v>1.4004409945903332E-2</v>
      </c>
      <c r="V305" s="12">
        <f>0.004919*R305*SQRT(1-P305^2)*N305^(1/3)*K305^(2/3)</f>
        <v>0.8436791304083574</v>
      </c>
      <c r="W305" s="12">
        <f>SQRT(X305^2+Y305^2+Z305^2+AA305^2)</f>
        <v>6.4618495714282423E-2</v>
      </c>
      <c r="X305" s="12">
        <f>0.004919*SQRT(1-P305^2)*N305^(1/3)*K305^(2/3)*S305</f>
        <v>5.2729945650522338E-2</v>
      </c>
      <c r="Y305" s="12">
        <f>0.004919*R305*P305/SQRT(1-P305^2)*N305^(1/3)*K305^(2/3)*Q305</f>
        <v>4.4308140923515829E-3</v>
      </c>
      <c r="Z305" s="12">
        <f>0.004919*R305*SQRT(1-P305^2)*1/3*N305^(-2/3)*K305^(2/3)*O305</f>
        <v>4.3421468368932449E-4</v>
      </c>
      <c r="AA305" s="12">
        <f>0.004919*R305*SQRT(1-P305^2)*N305^(1/3)*2/3*K305^(-1/3)*M305</f>
        <v>3.7084796941026697E-2</v>
      </c>
      <c r="AB305" s="12">
        <v>10.199999999999999</v>
      </c>
      <c r="AC305" s="12">
        <v>6.14</v>
      </c>
      <c r="AD305" s="12" t="s">
        <v>115</v>
      </c>
    </row>
    <row r="306" spans="1:30">
      <c r="A306" s="12" t="s">
        <v>593</v>
      </c>
      <c r="B306" s="12" t="s">
        <v>594</v>
      </c>
      <c r="C306" s="12">
        <v>-0.62</v>
      </c>
      <c r="D306" s="12">
        <v>-0.64</v>
      </c>
      <c r="E306" s="12">
        <v>-0.62</v>
      </c>
      <c r="F306" s="12">
        <v>0.02</v>
      </c>
      <c r="G306" s="12">
        <v>0.02</v>
      </c>
      <c r="H306" s="12">
        <v>0.91</v>
      </c>
      <c r="I306" s="12">
        <v>0.92</v>
      </c>
      <c r="J306" s="12">
        <v>0.93</v>
      </c>
      <c r="K306" s="12">
        <v>0.91</v>
      </c>
      <c r="L306" s="12">
        <v>0.06</v>
      </c>
      <c r="M306" s="12">
        <v>0.06</v>
      </c>
      <c r="N306" s="12">
        <v>391.9</v>
      </c>
      <c r="O306" s="12">
        <v>1</v>
      </c>
      <c r="P306" s="12">
        <v>0.16</v>
      </c>
      <c r="Q306" s="12">
        <v>0.1</v>
      </c>
      <c r="R306" s="12">
        <v>24.9</v>
      </c>
      <c r="S306" s="12">
        <v>1</v>
      </c>
      <c r="T306" s="12">
        <f>(N306/365)^(2/3)*K306^(1/3)</f>
        <v>1.0160975326567656</v>
      </c>
      <c r="U306" s="12">
        <f>SQRT((2/3*(N306/365)^(-1/3)*K306^(1/3)*(O306/365))^2+(1/3*(N306/365)^(2/3)*K306^(-2/3)*M306)^2)</f>
        <v>2.2398607490317947E-2</v>
      </c>
      <c r="V306" s="12">
        <f>0.004919*R306*SQRT(1-P306^2)*N306^(1/3)*K306^(2/3)</f>
        <v>0.83086568594060339</v>
      </c>
      <c r="W306" s="12">
        <f>SQRT(X306^2+Y306^2+Z306^2+AA306^2)</f>
        <v>5.1321428884874898E-2</v>
      </c>
      <c r="X306" s="12">
        <f>0.004919*SQRT(1-P306^2)*N306^(1/3)*K306^(2/3)*S306</f>
        <v>3.3368099836972025E-2</v>
      </c>
      <c r="Y306" s="12">
        <f>0.004919*R306*P306/SQRT(1-P306^2)*N306^(1/3)*K306^(2/3)*Q306</f>
        <v>1.3643114711668359E-2</v>
      </c>
      <c r="Z306" s="12">
        <f>0.004919*R306*SQRT(1-P306^2)*1/3*N306^(-2/3)*K306^(2/3)*O306</f>
        <v>7.0669872071157935E-4</v>
      </c>
      <c r="AA306" s="12">
        <f>0.004919*R306*SQRT(1-P306^2)*N306^(1/3)*2/3*K306^(-1/3)*M306</f>
        <v>3.6521568612773767E-2</v>
      </c>
      <c r="AB306" s="12">
        <v>10.199999999999999</v>
      </c>
      <c r="AC306" s="12">
        <v>6.14</v>
      </c>
      <c r="AD306" s="12" t="s">
        <v>115</v>
      </c>
    </row>
    <row r="307" spans="1:30">
      <c r="A307" s="12" t="s">
        <v>596</v>
      </c>
      <c r="B307" s="12" t="s">
        <v>595</v>
      </c>
      <c r="C307" s="12">
        <v>0.14000000000000001</v>
      </c>
      <c r="D307" s="12"/>
      <c r="E307" s="12">
        <v>0.14000000000000001</v>
      </c>
      <c r="F307" s="12">
        <v>0.01</v>
      </c>
      <c r="G307" s="12">
        <v>0.01</v>
      </c>
      <c r="H307" s="12">
        <v>0.91</v>
      </c>
      <c r="I307" s="12"/>
      <c r="J307" s="12"/>
      <c r="K307" s="12">
        <v>0.91</v>
      </c>
      <c r="L307" s="12">
        <v>7.0000000000000007E-2</v>
      </c>
      <c r="M307" s="12">
        <v>7.0000000000000007E-2</v>
      </c>
      <c r="N307" s="12">
        <v>131.05000000000001</v>
      </c>
      <c r="O307" s="12">
        <v>0.54</v>
      </c>
      <c r="P307" s="12">
        <v>0.70799999999999996</v>
      </c>
      <c r="Q307" s="12">
        <v>1.7999999999999999E-2</v>
      </c>
      <c r="R307" s="12">
        <v>578</v>
      </c>
      <c r="S307" s="12">
        <v>20</v>
      </c>
      <c r="T307" s="12">
        <f>(N307/365)^(2/3)*K307^(1/3)</f>
        <v>0.48952691082880639</v>
      </c>
      <c r="U307" s="12">
        <f>SQRT((2/3*(N307/365)^(-1/3)*K307^(1/3)*(O307/365))^2+(1/3*(N307/365)^(2/3)*K307^(-2/3)*M307)^2)</f>
        <v>1.2623801312793189E-2</v>
      </c>
      <c r="V307" s="12">
        <f>0.004919*R307*SQRT(1-P307^2)*N307^(1/3)*K307^(2/3)</f>
        <v>9.5773778829862373</v>
      </c>
      <c r="W307" s="12">
        <f>SQRT(X307^2+Y307^2+Z307^2+AA307^2)</f>
        <v>0.64118196880722744</v>
      </c>
      <c r="X307" s="12">
        <f>0.004919*SQRT(1-P307^2)*N307^(1/3)*K307^(2/3)*S307</f>
        <v>0.33139715858083862</v>
      </c>
      <c r="Y307" s="12">
        <f>0.004919*R307*P307/SQRT(1-P307^2)*N307^(1/3)*K307^(2/3)*Q307</f>
        <v>0.24472687702667656</v>
      </c>
      <c r="Z307" s="12">
        <f>0.004919*R307*SQRT(1-P307^2)*1/3*N307^(-2/3)*K307^(2/3)*O307</f>
        <v>1.3154734978538904E-2</v>
      </c>
      <c r="AA307" s="12">
        <f>0.004919*R307*SQRT(1-P307^2)*N307^(1/3)*2/3*K307^(-1/3)*M307</f>
        <v>0.49114758374288392</v>
      </c>
      <c r="AB307" s="12">
        <v>0.69643835616438354</v>
      </c>
      <c r="AC307" s="12">
        <v>9.08</v>
      </c>
      <c r="AD307" s="12" t="s">
        <v>597</v>
      </c>
    </row>
    <row r="308" spans="1:30">
      <c r="A308" s="12" t="s">
        <v>599</v>
      </c>
      <c r="B308" s="12" t="s">
        <v>598</v>
      </c>
      <c r="C308" s="12">
        <v>-0.11</v>
      </c>
      <c r="D308" s="12">
        <v>-0.05</v>
      </c>
      <c r="E308" s="12">
        <v>-0.11</v>
      </c>
      <c r="F308" s="12">
        <v>0.01</v>
      </c>
      <c r="G308" s="12">
        <v>0.01</v>
      </c>
      <c r="H308" s="12">
        <v>1.21</v>
      </c>
      <c r="I308" s="12">
        <v>1.27</v>
      </c>
      <c r="J308" s="12">
        <v>1.28</v>
      </c>
      <c r="K308" s="12">
        <v>1.21</v>
      </c>
      <c r="L308" s="12">
        <v>0.11</v>
      </c>
      <c r="M308" s="12">
        <v>0.11</v>
      </c>
      <c r="N308" s="12">
        <v>842.2</v>
      </c>
      <c r="O308" s="12">
        <v>14.5</v>
      </c>
      <c r="P308" s="12">
        <v>0.22</v>
      </c>
      <c r="Q308" s="12">
        <v>0.08</v>
      </c>
      <c r="R308" s="12">
        <v>14</v>
      </c>
      <c r="S308" s="12">
        <v>0.8</v>
      </c>
      <c r="T308" s="12">
        <f>(N308/365)^(2/3)*K308^(1/3)</f>
        <v>1.8607014890970637</v>
      </c>
      <c r="U308" s="12">
        <f>SQRT((2/3*(N308/365)^(-1/3)*K308^(1/3)*(O308/365))^2+(1/3*(N308/365)^(2/3)*K308^(-2/3)*M308)^2)</f>
        <v>6.0294057741098556E-2</v>
      </c>
      <c r="V308" s="12">
        <f>0.004919*R308*SQRT(1-P308^2)*N308^(1/3)*K308^(2/3)</f>
        <v>0.72037848593427978</v>
      </c>
      <c r="W308" s="12">
        <f>SQRT(X308^2+Y308^2+Z308^2+AA308^2)</f>
        <v>6.1605659898906429E-2</v>
      </c>
      <c r="X308" s="12">
        <f>0.004919*SQRT(1-P308^2)*N308^(1/3)*K308^(2/3)*S308</f>
        <v>4.1164484910530277E-2</v>
      </c>
      <c r="Y308" s="12">
        <f>0.004919*R308*P308/SQRT(1-P308^2)*N308^(1/3)*K308^(2/3)*Q308</f>
        <v>1.3323519706224593E-2</v>
      </c>
      <c r="Z308" s="12">
        <f>0.004919*R308*SQRT(1-P308^2)*1/3*N308^(-2/3)*K308^(2/3)*O308</f>
        <v>4.1342072532443049E-3</v>
      </c>
      <c r="AA308" s="12">
        <f>0.004919*R308*SQRT(1-P308^2)*N308^(1/3)*2/3*K308^(-1/3)*M308</f>
        <v>4.365930217783514E-2</v>
      </c>
      <c r="AB308" s="12">
        <v>6.1123287671232873</v>
      </c>
      <c r="AC308" s="12">
        <v>2.94</v>
      </c>
      <c r="AD308" s="12" t="s">
        <v>109</v>
      </c>
    </row>
    <row r="309" spans="1:30">
      <c r="A309" s="29" t="s">
        <v>601</v>
      </c>
      <c r="B309" s="29" t="s">
        <v>600</v>
      </c>
      <c r="C309" s="29">
        <v>-0.02</v>
      </c>
      <c r="D309" s="29"/>
      <c r="E309" s="29">
        <v>-0.02</v>
      </c>
      <c r="F309" s="29">
        <v>0.06</v>
      </c>
      <c r="G309" s="29">
        <v>0.06</v>
      </c>
      <c r="H309" s="29">
        <v>0.76</v>
      </c>
      <c r="I309" s="29"/>
      <c r="J309" s="29"/>
      <c r="K309" s="29">
        <v>0.76</v>
      </c>
      <c r="L309" s="29">
        <v>7.0000000000000007E-2</v>
      </c>
      <c r="M309" s="29">
        <v>7.0000000000000007E-2</v>
      </c>
      <c r="N309" s="29">
        <v>4.6459999999999999</v>
      </c>
      <c r="O309" s="29">
        <v>1.1000000000000001E-3</v>
      </c>
      <c r="P309" s="29">
        <v>0</v>
      </c>
      <c r="Q309" s="29">
        <v>0</v>
      </c>
      <c r="R309" s="29">
        <v>1.89</v>
      </c>
      <c r="S309" s="29">
        <v>0.26</v>
      </c>
      <c r="T309" s="29">
        <f>(N309/365)^(2/3)*K309^(1/3)</f>
        <v>4.9750268019930044E-2</v>
      </c>
      <c r="U309" s="29">
        <f>SQRT((2/3*(N309/365)^(-1/3)*K309^(1/3)*(O309/365))^2+(1/3*(N309/365)^(2/3)*K309^(-2/3)*M309)^2)</f>
        <v>1.5274406950835002E-3</v>
      </c>
      <c r="V309" s="29">
        <f>0.004919*R309*SQRT(1-P309^2)*N309^(1/3)*K309^(2/3)</f>
        <v>1.2919352760972492E-2</v>
      </c>
      <c r="W309" s="29">
        <f>SQRT(X309^2+Y309^2+Z309^2+AA309^2)</f>
        <v>1.946275487402392E-3</v>
      </c>
      <c r="X309" s="29">
        <f>0.004919*SQRT(1-P309^2)*N309^(1/3)*K309^(2/3)*S309</f>
        <v>1.7772654591814015E-3</v>
      </c>
      <c r="Y309" s="29">
        <f>0.004919*R309*P309/SQRT(1-P309^2)*N309^(1/3)*K309^(2/3)*Q309</f>
        <v>0</v>
      </c>
      <c r="Z309" s="29">
        <f>0.004919*R309*SQRT(1-P309^2)*1/3*N309^(-2/3)*K309^(2/3)*O309</f>
        <v>1.0196074068783E-6</v>
      </c>
      <c r="AA309" s="29">
        <f>0.004919*R309*SQRT(1-P309^2)*N309^(1/3)*2/3*K309^(-1/3)*M309</f>
        <v>7.9329359058603042E-4</v>
      </c>
      <c r="AB309" s="29">
        <v>4.5890410958904111</v>
      </c>
      <c r="AC309" s="29">
        <v>1.74</v>
      </c>
      <c r="AD309" s="29" t="s">
        <v>1525</v>
      </c>
    </row>
    <row r="310" spans="1:30">
      <c r="A310" s="12" t="s">
        <v>604</v>
      </c>
      <c r="B310" s="12" t="s">
        <v>603</v>
      </c>
      <c r="C310" s="12">
        <v>0.11</v>
      </c>
      <c r="D310" s="12">
        <v>0.21</v>
      </c>
      <c r="E310" s="12">
        <v>0.11</v>
      </c>
      <c r="F310" s="12">
        <v>0.02</v>
      </c>
      <c r="G310" s="12">
        <v>0.02</v>
      </c>
      <c r="H310" s="12">
        <v>0.92</v>
      </c>
      <c r="I310" s="12">
        <v>0.96</v>
      </c>
      <c r="J310" s="12">
        <v>0.91</v>
      </c>
      <c r="K310" s="12">
        <v>0.92</v>
      </c>
      <c r="L310" s="12">
        <v>7.0000000000000007E-2</v>
      </c>
      <c r="M310" s="12">
        <v>7.0000000000000007E-2</v>
      </c>
      <c r="N310" s="12">
        <v>104.84</v>
      </c>
      <c r="O310" s="12">
        <v>0.13</v>
      </c>
      <c r="P310" s="12">
        <v>0.46</v>
      </c>
      <c r="Q310" s="12">
        <v>0.05</v>
      </c>
      <c r="R310" s="12">
        <v>6.42</v>
      </c>
      <c r="S310" s="12">
        <v>0.43</v>
      </c>
      <c r="T310" s="12">
        <f>(N310/365)^(2/3)*K310^(1/3)</f>
        <v>0.42340115752785534</v>
      </c>
      <c r="U310" s="12">
        <f>SQRT((2/3*(N310/365)^(-1/3)*K310^(1/3)*(O310/365))^2+(1/3*(N310/365)^(2/3)*K310^(-2/3)*M310)^2)</f>
        <v>1.0744137689578442E-2</v>
      </c>
      <c r="V310" s="12">
        <f>0.004919*R310*SQRT(1-P310^2)*N310^(1/3)*K310^(2/3)</f>
        <v>0.1250698745083485</v>
      </c>
      <c r="W310" s="12">
        <f>SQRT(X310^2+Y310^2+Z310^2+AA310^2)</f>
        <v>1.1123699801319289E-2</v>
      </c>
      <c r="X310" s="12">
        <f>0.004919*SQRT(1-P310^2)*N310^(1/3)*K310^(2/3)*S310</f>
        <v>8.3769542116183572E-3</v>
      </c>
      <c r="Y310" s="12">
        <f>0.004919*R310*P310/SQRT(1-P310^2)*N310^(1/3)*K310^(2/3)*Q310</f>
        <v>3.6486645277676506E-3</v>
      </c>
      <c r="Z310" s="12">
        <f>0.004919*R310*SQRT(1-P310^2)*1/3*N310^(-2/3)*K310^(2/3)*O310</f>
        <v>5.1694911885048052E-5</v>
      </c>
      <c r="AA310" s="12">
        <f>0.004919*R310*SQRT(1-P310^2)*N310^(1/3)*2/3*K310^(-1/3)*M310</f>
        <v>6.344124069264055E-3</v>
      </c>
      <c r="AB310" s="12">
        <v>5.9095890410958907</v>
      </c>
      <c r="AC310" s="12">
        <v>1.9</v>
      </c>
      <c r="AD310" s="12" t="s">
        <v>292</v>
      </c>
    </row>
    <row r="311" spans="1:30">
      <c r="A311" s="12" t="s">
        <v>606</v>
      </c>
      <c r="B311" s="12" t="s">
        <v>605</v>
      </c>
      <c r="C311" s="12">
        <v>0.16</v>
      </c>
      <c r="D311" s="12"/>
      <c r="E311" s="12">
        <v>0.16</v>
      </c>
      <c r="F311" s="12">
        <v>0.05</v>
      </c>
      <c r="G311" s="12">
        <v>0.05</v>
      </c>
      <c r="H311" s="12">
        <v>1.71</v>
      </c>
      <c r="I311" s="12"/>
      <c r="J311" s="12"/>
      <c r="K311" s="12">
        <v>1.71</v>
      </c>
      <c r="L311" s="12">
        <v>0.25</v>
      </c>
      <c r="M311" s="12">
        <v>0.25</v>
      </c>
      <c r="N311" s="12">
        <v>521</v>
      </c>
      <c r="O311" s="12">
        <v>6.9</v>
      </c>
      <c r="P311" s="12">
        <v>0.29099999999999998</v>
      </c>
      <c r="Q311" s="12">
        <v>9.3000000000000013E-2</v>
      </c>
      <c r="R311" s="12">
        <v>33.9</v>
      </c>
      <c r="S311" s="12">
        <v>3.3</v>
      </c>
      <c r="T311" s="12">
        <f>(N311/365)^(2/3)*K311^(1/3)</f>
        <v>1.5159862980475216</v>
      </c>
      <c r="U311" s="12">
        <f>SQRT((2/3*(N311/365)^(-1/3)*K311^(1/3)*(O311/365))^2+(1/3*(N311/365)^(2/3)*K311^(-2/3)*M311)^2)</f>
        <v>7.5081187797260737E-2</v>
      </c>
      <c r="V311" s="12">
        <f>0.004919*R311*SQRT(1-P311^2)*N311^(1/3)*K311^(2/3)</f>
        <v>1.8357184556657367</v>
      </c>
      <c r="W311" s="12">
        <f>SQRT(X311^2+Y311^2+Z311^2+AA311^2)</f>
        <v>0.25876048478000729</v>
      </c>
      <c r="X311" s="12">
        <f>0.004919*SQRT(1-P311^2)*N311^(1/3)*K311^(2/3)*S311</f>
        <v>0.17869825674622214</v>
      </c>
      <c r="Y311" s="12">
        <f>0.004919*R311*P311/SQRT(1-P311^2)*N311^(1/3)*K311^(2/3)*Q311</f>
        <v>5.4276212517911072E-2</v>
      </c>
      <c r="Z311" s="12">
        <f>0.004919*R311*SQRT(1-P311^2)*1/3*N311^(-2/3)*K311^(2/3)*O311</f>
        <v>8.1039394395992208E-3</v>
      </c>
      <c r="AA311" s="12">
        <f>0.004919*R311*SQRT(1-P311^2)*N311^(1/3)*2/3*K311^(-1/3)*M311</f>
        <v>0.17891992745280089</v>
      </c>
      <c r="AB311" s="12">
        <v>4.0109589041095894</v>
      </c>
      <c r="AC311" s="12">
        <v>6.3</v>
      </c>
      <c r="AD311" s="12" t="s">
        <v>28</v>
      </c>
    </row>
    <row r="312" spans="1:30">
      <c r="A312" s="12" t="s">
        <v>608</v>
      </c>
      <c r="B312" s="12" t="s">
        <v>607</v>
      </c>
      <c r="C312" s="12">
        <v>-0.2</v>
      </c>
      <c r="D312" s="12"/>
      <c r="E312" s="12">
        <v>-0.2</v>
      </c>
      <c r="F312" s="12">
        <v>0.1</v>
      </c>
      <c r="G312" s="12">
        <v>0.1</v>
      </c>
      <c r="H312" s="12">
        <v>4.1100000000000003</v>
      </c>
      <c r="I312" s="12"/>
      <c r="J312" s="12"/>
      <c r="K312" s="12">
        <v>4.1100000000000003</v>
      </c>
      <c r="L312" s="12">
        <v>0.41</v>
      </c>
      <c r="M312" s="12">
        <v>0.41</v>
      </c>
      <c r="N312" s="12">
        <v>820.2</v>
      </c>
      <c r="O312" s="12">
        <v>14</v>
      </c>
      <c r="P312" s="12">
        <v>0.13</v>
      </c>
      <c r="Q312" s="12">
        <v>0.05</v>
      </c>
      <c r="R312" s="12">
        <v>207</v>
      </c>
      <c r="S312" s="12">
        <v>14</v>
      </c>
      <c r="T312" s="12">
        <f>(N312/365)^(2/3)*K312^(1/3)</f>
        <v>2.7480958374188944</v>
      </c>
      <c r="U312" s="12">
        <f>SQRT((2/3*(N312/365)^(-1/3)*K312^(1/3)*(O312/365))^2+(1/3*(N312/365)^(2/3)*K312^(-2/3)*M312)^2)</f>
        <v>9.6582967429115194E-2</v>
      </c>
      <c r="V312" s="12">
        <f>0.004919*R312*SQRT(1-P312^2)*N312^(1/3)*K312^(2/3)</f>
        <v>24.248254727250064</v>
      </c>
      <c r="W312" s="12">
        <f>SQRT(X312^2+Y312^2+Z312^2+AA312^2)</f>
        <v>2.3097188969230751</v>
      </c>
      <c r="X312" s="12">
        <f>0.004919*SQRT(1-P312^2)*N312^(1/3)*K312^(2/3)*S312</f>
        <v>1.6399785805869609</v>
      </c>
      <c r="Y312" s="12">
        <f>0.004919*R312*P312/SQRT(1-P312^2)*N312^(1/3)*K312^(2/3)*Q312</f>
        <v>0.16032311639418723</v>
      </c>
      <c r="Z312" s="12">
        <f>0.004919*R312*SQRT(1-P312^2)*1/3*N312^(-2/3)*K312^(2/3)*O312</f>
        <v>0.1379645477450627</v>
      </c>
      <c r="AA312" s="12">
        <f>0.004919*R312*SQRT(1-P312^2)*N312^(1/3)*2/3*K312^(-1/3)*M312</f>
        <v>1.6126171027043834</v>
      </c>
      <c r="AB312" s="12">
        <v>6.5776931506849321</v>
      </c>
      <c r="AC312" s="12">
        <v>57.8</v>
      </c>
      <c r="AD312" s="12" t="s">
        <v>609</v>
      </c>
    </row>
    <row r="313" spans="1:30">
      <c r="A313" t="s">
        <v>611</v>
      </c>
      <c r="B313" t="s">
        <v>610</v>
      </c>
      <c r="C313">
        <v>0.05</v>
      </c>
      <c r="D313">
        <v>0.02</v>
      </c>
      <c r="E313">
        <v>0.05</v>
      </c>
      <c r="F313">
        <v>0.04</v>
      </c>
      <c r="G313">
        <v>0.04</v>
      </c>
      <c r="H313">
        <v>1.07</v>
      </c>
      <c r="I313">
        <v>1.1299999999999999</v>
      </c>
      <c r="J313">
        <v>1.1200000000000001</v>
      </c>
      <c r="K313">
        <v>1.07</v>
      </c>
      <c r="L313">
        <v>0.1</v>
      </c>
      <c r="M313">
        <v>0.1</v>
      </c>
      <c r="N313">
        <v>12.62</v>
      </c>
      <c r="O313">
        <v>4.0000000000000001E-3</v>
      </c>
      <c r="P313">
        <v>0.02</v>
      </c>
      <c r="Q313">
        <v>1.7999999999999999E-2</v>
      </c>
      <c r="R313" s="12">
        <v>91.1</v>
      </c>
      <c r="S313" s="12">
        <v>2.1</v>
      </c>
      <c r="T313" s="12">
        <f>(N313/365)^(2/3)*K313^(1/3)</f>
        <v>0.10855227246406804</v>
      </c>
      <c r="U313" s="12">
        <f>SQRT((2/3*(N313/365)^(-1/3)*K313^(1/3)*(O313/365))^2+(1/3*(N313/365)^(2/3)*K313^(-2/3)*M313)^2)</f>
        <v>3.3817685216743667E-3</v>
      </c>
      <c r="V313" s="12">
        <f>0.004919*R313*SQRT(1-P313^2)*N313^(1/3)*K313^(2/3)</f>
        <v>1.0912325033304409</v>
      </c>
      <c r="W313" s="12">
        <f>SQRT(X313^2+Y313^2+Z313^2+AA313^2)</f>
        <v>7.2494860391649374E-2</v>
      </c>
      <c r="X313" s="12">
        <f>0.004919*SQRT(1-P313^2)*N313^(1/3)*K313^(2/3)*S313</f>
        <v>2.5154646070185804E-2</v>
      </c>
      <c r="Y313" s="12">
        <f>0.004919*R313*P313/SQRT(1-P313^2)*N313^(1/3)*K313^(2/3)*Q313</f>
        <v>3.9300090155958259E-4</v>
      </c>
      <c r="Z313" s="12">
        <f>0.004919*R313*SQRT(1-P313^2)*1/3*N313^(-2/3)*K313^(2/3)*O313</f>
        <v>1.1529133685477453E-4</v>
      </c>
      <c r="AA313" s="12">
        <f>0.004919*R313*SQRT(1-P313^2)*N313^(1/3)*2/3*K313^(-1/3)*M313</f>
        <v>6.7989564070432454E-2</v>
      </c>
      <c r="AB313" s="12">
        <v>2.1013698630136992</v>
      </c>
      <c r="AC313" s="12">
        <v>9.4</v>
      </c>
      <c r="AD313" s="12" t="s">
        <v>499</v>
      </c>
    </row>
    <row r="314" spans="1:30">
      <c r="A314" s="12" t="s">
        <v>611</v>
      </c>
      <c r="B314" s="12" t="s">
        <v>612</v>
      </c>
      <c r="C314" s="12">
        <v>0.05</v>
      </c>
      <c r="D314" s="12">
        <v>0.02</v>
      </c>
      <c r="E314" s="12">
        <v>0.05</v>
      </c>
      <c r="F314" s="12">
        <v>0.04</v>
      </c>
      <c r="G314" s="12">
        <v>0.04</v>
      </c>
      <c r="H314" s="12">
        <v>1.07</v>
      </c>
      <c r="I314" s="12">
        <v>1.1299999999999999</v>
      </c>
      <c r="J314" s="12">
        <v>1.1200000000000001</v>
      </c>
      <c r="K314" s="12">
        <v>1.07</v>
      </c>
      <c r="L314" s="12">
        <v>0.1</v>
      </c>
      <c r="M314" s="12">
        <v>0.1</v>
      </c>
      <c r="N314" s="12">
        <v>248.4</v>
      </c>
      <c r="O314" s="12">
        <v>4.9000000000000004</v>
      </c>
      <c r="P314" s="12">
        <v>7.4999999999999997E-2</v>
      </c>
      <c r="Q314" s="12">
        <v>0.05</v>
      </c>
      <c r="R314" s="12">
        <v>56.6</v>
      </c>
      <c r="S314" s="12">
        <v>3.3</v>
      </c>
      <c r="T314" s="12">
        <f>(N314/365)^(2/3)*K314^(1/3)</f>
        <v>0.79134721314349032</v>
      </c>
      <c r="U314" s="12">
        <f>SQRT((2/3*(N314/365)^(-1/3)*K314^(1/3)*(O314/365))^2+(1/3*(N314/365)^(2/3)*K314^(-2/3)*M314)^2)</f>
        <v>2.6759144291189384E-2</v>
      </c>
      <c r="V314" s="12">
        <f>0.004919*R314*SQRT(1-P314^2)*N314^(1/3)*K314^(2/3)</f>
        <v>1.8257503862911222</v>
      </c>
      <c r="W314" s="12">
        <f>SQRT(X314^2+Y314^2+Z314^2+AA314^2)</f>
        <v>0.15640566736991379</v>
      </c>
      <c r="X314" s="12">
        <f>0.004919*SQRT(1-P314^2)*N314^(1/3)*K314^(2/3)*S314</f>
        <v>0.10644834407704422</v>
      </c>
      <c r="Y314" s="12">
        <f>0.004919*R314*P314/SQRT(1-P314^2)*N314^(1/3)*K314^(2/3)*Q314</f>
        <v>6.8852937257993284E-3</v>
      </c>
      <c r="Z314" s="12">
        <f>0.004919*R314*SQRT(1-P314^2)*1/3*N314^(-2/3)*K314^(2/3)*O314</f>
        <v>1.2005068294184787E-2</v>
      </c>
      <c r="AA314" s="12">
        <f>0.004919*R314*SQRT(1-P314^2)*N314^(1/3)*2/3*K314^(-1/3)*M314</f>
        <v>0.11375391814897957</v>
      </c>
      <c r="AB314" s="12">
        <v>2.1013698630136992</v>
      </c>
      <c r="AC314" s="12">
        <v>9.4</v>
      </c>
      <c r="AD314" s="12" t="s">
        <v>499</v>
      </c>
    </row>
    <row r="315" spans="1:30">
      <c r="A315" s="12" t="s">
        <v>614</v>
      </c>
      <c r="B315" s="12" t="s">
        <v>613</v>
      </c>
      <c r="C315" s="12">
        <v>-0.08</v>
      </c>
      <c r="D315" s="12">
        <v>-0.06</v>
      </c>
      <c r="E315" s="12">
        <v>-0.08</v>
      </c>
      <c r="F315" s="12">
        <v>0.01</v>
      </c>
      <c r="G315" s="12">
        <v>0.01</v>
      </c>
      <c r="H315" s="12">
        <v>1.0900000000000001</v>
      </c>
      <c r="I315" s="12">
        <v>1.19</v>
      </c>
      <c r="J315" s="12">
        <v>1.21</v>
      </c>
      <c r="K315" s="12">
        <v>1.0900000000000001</v>
      </c>
      <c r="L315" s="12">
        <v>0.09</v>
      </c>
      <c r="M315" s="12">
        <v>0.09</v>
      </c>
      <c r="N315" s="12">
        <v>1178.4000000000001</v>
      </c>
      <c r="O315" s="12">
        <v>8.8000000000000007</v>
      </c>
      <c r="P315" s="12">
        <v>0.01</v>
      </c>
      <c r="Q315" s="12">
        <v>0.03</v>
      </c>
      <c r="R315" s="12">
        <v>38.299999999999997</v>
      </c>
      <c r="S315" s="12">
        <v>1.1000000000000001</v>
      </c>
      <c r="T315" s="12">
        <f>(N315/365)^(2/3)*K315^(1/3)</f>
        <v>2.2480643860987866</v>
      </c>
      <c r="U315" s="12">
        <f>SQRT((2/3*(N315/365)^(-1/3)*K315^(1/3)*(O315/365))^2+(1/3*(N315/365)^(2/3)*K315^(-2/3)*M315)^2)</f>
        <v>6.2877419503907891E-2</v>
      </c>
      <c r="V315" s="12">
        <f>0.004919*R315*SQRT(1-P315^2)*N315^(1/3)*K315^(2/3)</f>
        <v>2.1075074763704964</v>
      </c>
      <c r="W315" s="12">
        <f>SQRT(X315^2+Y315^2+Z315^2+AA315^2)</f>
        <v>0.13095761746007753</v>
      </c>
      <c r="X315" s="12">
        <f>0.004919*SQRT(1-P315^2)*N315^(1/3)*K315^(2/3)*S315</f>
        <v>6.0528935352677442E-2</v>
      </c>
      <c r="Y315" s="12">
        <f>0.004919*R315*P315/SQRT(1-P315^2)*N315^(1/3)*K315^(2/3)*Q315</f>
        <v>6.3231547445859475E-4</v>
      </c>
      <c r="Z315" s="12">
        <f>0.004919*R315*SQRT(1-P315^2)*1/3*N315^(-2/3)*K315^(2/3)*O315</f>
        <v>5.2461150124633359E-3</v>
      </c>
      <c r="AA315" s="12">
        <f>0.004919*R315*SQRT(1-P315^2)*N315^(1/3)*2/3*K315^(-1/3)*M315</f>
        <v>0.11600958585525666</v>
      </c>
      <c r="AB315" s="12">
        <v>9.4246575342465757</v>
      </c>
      <c r="AC315" s="12">
        <v>5.8</v>
      </c>
      <c r="AD315" s="12" t="s">
        <v>292</v>
      </c>
    </row>
    <row r="316" spans="1:30">
      <c r="A316" s="12" t="s">
        <v>614</v>
      </c>
      <c r="B316" s="12" t="s">
        <v>615</v>
      </c>
      <c r="C316" s="12">
        <v>-0.08</v>
      </c>
      <c r="D316" s="12">
        <v>-0.06</v>
      </c>
      <c r="E316" s="12">
        <v>-0.08</v>
      </c>
      <c r="F316" s="12">
        <v>0.01</v>
      </c>
      <c r="G316" s="12">
        <v>0.01</v>
      </c>
      <c r="H316" s="12">
        <v>1.0900000000000001</v>
      </c>
      <c r="I316" s="12">
        <v>1.19</v>
      </c>
      <c r="J316" s="12">
        <v>1.21</v>
      </c>
      <c r="K316" s="12">
        <v>1.0900000000000001</v>
      </c>
      <c r="L316" s="12">
        <v>0.09</v>
      </c>
      <c r="M316" s="12">
        <v>0.09</v>
      </c>
      <c r="N316" s="12">
        <v>352.3</v>
      </c>
      <c r="O316" s="12">
        <v>1.3</v>
      </c>
      <c r="P316" s="12">
        <v>0.15</v>
      </c>
      <c r="Q316" s="12">
        <v>0.05</v>
      </c>
      <c r="R316" s="12">
        <v>20.100000000000001</v>
      </c>
      <c r="S316" s="12">
        <v>1.1000000000000001</v>
      </c>
      <c r="T316" s="12">
        <f>(N316/365)^(2/3)*K316^(1/3)</f>
        <v>1.0051294976468959</v>
      </c>
      <c r="U316" s="12">
        <f>SQRT((2/3*(N316/365)^(-1/3)*K316^(1/3)*(O316/365))^2+(1/3*(N316/365)^(2/3)*K316^(-2/3)*M316)^2)</f>
        <v>2.7774398323397599E-2</v>
      </c>
      <c r="V316" s="12">
        <f>0.004919*R316*SQRT(1-P316^2)*N316^(1/3)*K316^(2/3)</f>
        <v>0.73122855522403429</v>
      </c>
      <c r="W316" s="12">
        <f>SQRT(X316^2+Y316^2+Z316^2+AA316^2)</f>
        <v>5.7042415458317439E-2</v>
      </c>
      <c r="X316" s="12">
        <f>0.004919*SQRT(1-P316^2)*N316^(1/3)*K316^(2/3)*S316</f>
        <v>4.001748312171332E-2</v>
      </c>
      <c r="Y316" s="12">
        <f>0.004919*R316*P316/SQRT(1-P316^2)*N316^(1/3)*K316^(2/3)*Q316</f>
        <v>5.6104492728186765E-3</v>
      </c>
      <c r="Z316" s="12">
        <f>0.004919*R316*SQRT(1-P316^2)*1/3*N316^(-2/3)*K316^(2/3)*O316</f>
        <v>8.9942011712673328E-4</v>
      </c>
      <c r="AA316" s="12">
        <f>0.004919*R316*SQRT(1-P316^2)*N316^(1/3)*2/3*K316^(-1/3)*M316</f>
        <v>4.025111313159821E-2</v>
      </c>
      <c r="AB316" s="12">
        <v>9.4246575342465757</v>
      </c>
      <c r="AC316" s="12">
        <v>5.8</v>
      </c>
      <c r="AD316" s="12" t="s">
        <v>292</v>
      </c>
    </row>
    <row r="317" spans="1:30">
      <c r="A317" t="s">
        <v>617</v>
      </c>
      <c r="B317" t="s">
        <v>616</v>
      </c>
      <c r="C317">
        <v>0.21</v>
      </c>
      <c r="E317">
        <v>0.21</v>
      </c>
      <c r="F317">
        <v>0.05</v>
      </c>
      <c r="G317">
        <v>0.05</v>
      </c>
      <c r="H317">
        <v>1.33</v>
      </c>
      <c r="K317">
        <v>1.33</v>
      </c>
      <c r="L317">
        <v>0.11</v>
      </c>
      <c r="M317">
        <v>0.11</v>
      </c>
      <c r="N317">
        <v>577.9</v>
      </c>
      <c r="O317">
        <v>5.25</v>
      </c>
      <c r="P317">
        <v>7.8E-2</v>
      </c>
      <c r="Q317">
        <v>5.8500000000000003E-2</v>
      </c>
      <c r="R317">
        <v>19.8</v>
      </c>
      <c r="S317">
        <v>1</v>
      </c>
      <c r="T317" s="12">
        <f>(N317/365)^(2/3)*K317^(1/3)</f>
        <v>1.4939077043199835</v>
      </c>
      <c r="U317" s="12">
        <f>SQRT((2/3*(N317/365)^(-1/3)*K317^(1/3)*(O317/365))^2+(1/3*(N317/365)^(2/3)*K317^(-2/3)*M317)^2)</f>
        <v>4.2167528881868116E-2</v>
      </c>
      <c r="V317" s="12">
        <f>0.004919*R317*SQRT(1-P317^2)*N317^(1/3)*K317^(2/3)</f>
        <v>0.97814261251809043</v>
      </c>
      <c r="W317" s="12">
        <f>SQRT(X317^2+Y317^2+Z317^2+AA317^2)</f>
        <v>7.3335838515490845E-2</v>
      </c>
      <c r="X317" s="12">
        <f>0.004919*SQRT(1-P317^2)*N317^(1/3)*K317^(2/3)*S317</f>
        <v>4.9401142046368203E-2</v>
      </c>
      <c r="Y317" s="12">
        <f>0.004919*R317*P317/SQRT(1-P317^2)*N317^(1/3)*K317^(2/3)*Q317</f>
        <v>4.4905854628761854E-3</v>
      </c>
      <c r="Z317" s="12">
        <f>0.004919*R317*SQRT(1-P317^2)*1/3*N317^(-2/3)*K317^(2/3)*O317</f>
        <v>2.9620169093383941E-3</v>
      </c>
      <c r="AA317" s="12">
        <f>0.004919*R317*SQRT(1-P317^2)*N317^(1/3)*2/3*K317^(-1/3)*M317</f>
        <v>5.3932675376937314E-2</v>
      </c>
      <c r="AB317" s="12">
        <v>8.9890410958904106</v>
      </c>
      <c r="AC317" s="12">
        <v>6.4</v>
      </c>
      <c r="AD317" t="s">
        <v>618</v>
      </c>
    </row>
    <row r="318" spans="1:30">
      <c r="A318" t="s">
        <v>617</v>
      </c>
      <c r="B318" t="s">
        <v>619</v>
      </c>
      <c r="C318">
        <v>0.21</v>
      </c>
      <c r="E318">
        <v>0.21</v>
      </c>
      <c r="F318">
        <v>0.05</v>
      </c>
      <c r="G318">
        <v>0.05</v>
      </c>
      <c r="H318">
        <v>1.33</v>
      </c>
      <c r="K318">
        <v>1.33</v>
      </c>
      <c r="L318">
        <v>0.11</v>
      </c>
      <c r="M318">
        <v>0.11</v>
      </c>
      <c r="N318">
        <v>2111</v>
      </c>
      <c r="O318">
        <v>37</v>
      </c>
      <c r="P318">
        <v>9.8000000000000004E-2</v>
      </c>
      <c r="Q318">
        <v>2.7E-2</v>
      </c>
      <c r="R318" s="12">
        <v>46.5</v>
      </c>
      <c r="S318" s="12">
        <v>1.35</v>
      </c>
      <c r="T318" s="12">
        <f>(N318/365)^(2/3)*K318^(1/3)</f>
        <v>3.5433506008750619</v>
      </c>
      <c r="U318" s="12">
        <f>SQRT((2/3*(N318/365)^(-1/3)*K318^(1/3)*(O318/365))^2+(1/3*(N318/365)^(2/3)*K318^(-2/3)*M318)^2)</f>
        <v>0.1060983917528356</v>
      </c>
      <c r="V318" s="12">
        <f>0.004919*R318*SQRT(1-P318^2)*N318^(1/3)*K318^(2/3)</f>
        <v>3.5315447952897774</v>
      </c>
      <c r="W318" s="12">
        <f>SQRT(X318^2+Y318^2+Z318^2+AA318^2)</f>
        <v>0.2212316347717283</v>
      </c>
      <c r="X318" s="12">
        <f>0.004919*SQRT(1-P318^2)*N318^(1/3)*K318^(2/3)*S318</f>
        <v>0.1025287198632516</v>
      </c>
      <c r="Y318" s="12">
        <f>0.004919*R318*P318/SQRT(1-P318^2)*N318^(1/3)*K318^(2/3)*Q318</f>
        <v>9.4350820564064776E-3</v>
      </c>
      <c r="Z318" s="12">
        <f>0.004919*R318*SQRT(1-P318^2)*1/3*N318^(-2/3)*K318^(2/3)*O318</f>
        <v>2.063274236944922E-2</v>
      </c>
      <c r="AA318" s="12">
        <f>0.004919*R318*SQRT(1-P318^2)*N318^(1/3)*2/3*K318^(-1/3)*M318</f>
        <v>0.1947217681613411</v>
      </c>
      <c r="AB318" s="12">
        <v>8.9890410958904106</v>
      </c>
      <c r="AC318" s="12">
        <v>6.4</v>
      </c>
      <c r="AD318" t="s">
        <v>618</v>
      </c>
    </row>
    <row r="319" spans="1:30">
      <c r="A319" s="12" t="s">
        <v>621</v>
      </c>
      <c r="B319" s="12" t="s">
        <v>620</v>
      </c>
      <c r="C319" s="12">
        <v>0.01</v>
      </c>
      <c r="D319" s="12">
        <v>0.04</v>
      </c>
      <c r="E319" s="12">
        <v>0.01</v>
      </c>
      <c r="F319" s="12">
        <v>0.02</v>
      </c>
      <c r="G319" s="12">
        <v>0.02</v>
      </c>
      <c r="H319" s="12">
        <v>1.26</v>
      </c>
      <c r="I319" s="12">
        <v>1.31</v>
      </c>
      <c r="J319" s="12">
        <v>1.31</v>
      </c>
      <c r="K319" s="12">
        <v>1.26</v>
      </c>
      <c r="L319" s="12">
        <v>0.12</v>
      </c>
      <c r="M319" s="12">
        <v>0.12</v>
      </c>
      <c r="N319" s="12">
        <v>178.9049</v>
      </c>
      <c r="O319" s="12">
        <v>7.4000000000000003E-3</v>
      </c>
      <c r="P319" s="12">
        <v>0.59670000000000001</v>
      </c>
      <c r="Q319" s="12">
        <v>8.9999999999999998E-4</v>
      </c>
      <c r="R319" s="12">
        <v>1825.3</v>
      </c>
      <c r="S319" s="12">
        <v>2.7</v>
      </c>
      <c r="T319" s="12">
        <f>(N319/365)^(2/3)*K319^(1/3)</f>
        <v>0.67144394604355528</v>
      </c>
      <c r="U319" s="12">
        <f>SQRT((2/3*(N319/365)^(-1/3)*K319^(1/3)*(O319/365))^2+(1/3*(N319/365)^(2/3)*K319^(-2/3)*M319)^2)</f>
        <v>2.1315688868087386E-2</v>
      </c>
      <c r="V319" s="12">
        <f>0.004919*R319*SQRT(1-P319^2)*N319^(1/3)*K319^(2/3)</f>
        <v>47.36141021287149</v>
      </c>
      <c r="W319" s="12">
        <f>SQRT(X319^2+Y319^2+Z319^2+AA319^2)</f>
        <v>3.0081490252313325</v>
      </c>
      <c r="X319" s="12">
        <f>0.004919*SQRT(1-P319^2)*N319^(1/3)*K319^(2/3)*S319</f>
        <v>7.0057419369283419E-2</v>
      </c>
      <c r="Y319" s="12">
        <f>0.004919*R319*P319/SQRT(1-P319^2)*N319^(1/3)*K319^(2/3)*Q319</f>
        <v>3.9497683484054157E-2</v>
      </c>
      <c r="Z319" s="12">
        <f>0.004919*R319*SQRT(1-P319^2)*1/3*N319^(-2/3)*K319^(2/3)*O319</f>
        <v>6.5299950900403675E-4</v>
      </c>
      <c r="AA319" s="12">
        <f>0.004919*R319*SQRT(1-P319^2)*N319^(1/3)*2/3*K319^(-1/3)*M319</f>
        <v>3.007073664309301</v>
      </c>
      <c r="AB319" s="12">
        <v>3.386301369863014</v>
      </c>
      <c r="AC319" s="28">
        <v>6.9</v>
      </c>
      <c r="AD319" s="12" t="s">
        <v>129</v>
      </c>
    </row>
    <row r="320" spans="1:30">
      <c r="A320" t="s">
        <v>623</v>
      </c>
      <c r="B320" t="s">
        <v>622</v>
      </c>
      <c r="C320">
        <v>0.16</v>
      </c>
      <c r="D320">
        <v>0.02</v>
      </c>
      <c r="E320">
        <v>0.16</v>
      </c>
      <c r="F320">
        <v>0.01</v>
      </c>
      <c r="G320">
        <v>0.01</v>
      </c>
      <c r="H320">
        <v>1.1299999999999999</v>
      </c>
      <c r="I320">
        <v>1.07</v>
      </c>
      <c r="J320">
        <v>1.06</v>
      </c>
      <c r="K320">
        <v>1.1299999999999999</v>
      </c>
      <c r="L320">
        <v>0.1</v>
      </c>
      <c r="M320">
        <v>0.1</v>
      </c>
      <c r="N320">
        <v>75.819999999999993</v>
      </c>
      <c r="O320">
        <v>0.4</v>
      </c>
      <c r="P320">
        <v>0.28000000000000003</v>
      </c>
      <c r="Q320">
        <v>0.15</v>
      </c>
      <c r="R320">
        <v>11.99</v>
      </c>
      <c r="S320">
        <v>0.87</v>
      </c>
      <c r="T320" s="12">
        <f>(N320/365)^(2/3)*K320^(1/3)</f>
        <v>0.3653311956722653</v>
      </c>
      <c r="U320" s="12">
        <f>SQRT((2/3*(N320/365)^(-1/3)*K320^(1/3)*(O320/365))^2+(1/3*(N320/365)^(2/3)*K320^(-2/3)*M320)^2)</f>
        <v>1.0853060699808001E-2</v>
      </c>
      <c r="V320" s="12">
        <f>0.004919*R320*SQRT(1-P320^2)*N320^(1/3)*K320^(2/3)</f>
        <v>0.25998450268410284</v>
      </c>
      <c r="W320" s="12">
        <f>SQRT(X320^2+Y320^2+Z320^2+AA320^2)</f>
        <v>2.7050455542404227E-2</v>
      </c>
      <c r="X320" s="12">
        <f>0.004919*SQRT(1-P320^2)*N320^(1/3)*K320^(2/3)*S320</f>
        <v>1.8864596942049165E-2</v>
      </c>
      <c r="Y320" s="12">
        <f>0.004919*R320*P320/SQRT(1-P320^2)*N320^(1/3)*K320^(2/3)*Q320</f>
        <v>1.1848252075447397E-2</v>
      </c>
      <c r="Z320" s="12">
        <f>0.004919*R320*SQRT(1-P320^2)*1/3*N320^(-2/3)*K320^(2/3)*O320</f>
        <v>4.5719599522395682E-4</v>
      </c>
      <c r="AA320" s="12">
        <f>0.004919*R320*SQRT(1-P320^2)*N320^(1/3)*2/3*K320^(-1/3)*M320</f>
        <v>1.5338318742424948E-2</v>
      </c>
      <c r="AB320" s="28">
        <f>1219.7446/365</f>
        <v>3.3417660273972603</v>
      </c>
      <c r="AC320">
        <v>3.7</v>
      </c>
      <c r="AD320" t="s">
        <v>292</v>
      </c>
    </row>
    <row r="321" spans="1:30">
      <c r="A321" s="12" t="s">
        <v>625</v>
      </c>
      <c r="B321" s="12" t="s">
        <v>624</v>
      </c>
      <c r="C321" s="12">
        <v>0.37</v>
      </c>
      <c r="D321" s="12">
        <v>0.28999999999999998</v>
      </c>
      <c r="E321" s="12">
        <v>0.37</v>
      </c>
      <c r="F321" s="12">
        <v>0.03</v>
      </c>
      <c r="G321" s="12">
        <v>0.03</v>
      </c>
      <c r="H321" s="12">
        <v>1.3</v>
      </c>
      <c r="I321" s="12">
        <v>1.29</v>
      </c>
      <c r="J321" s="12">
        <v>1.21</v>
      </c>
      <c r="K321" s="12">
        <v>1.3</v>
      </c>
      <c r="L321" s="12">
        <v>0.09</v>
      </c>
      <c r="M321" s="12">
        <v>0.09</v>
      </c>
      <c r="N321" s="12">
        <v>995.4</v>
      </c>
      <c r="O321" s="12">
        <v>2.8</v>
      </c>
      <c r="P321" s="12">
        <v>0.63700000000000001</v>
      </c>
      <c r="Q321" s="12">
        <v>0.02</v>
      </c>
      <c r="R321" s="12">
        <v>103.5</v>
      </c>
      <c r="S321" s="12">
        <v>5</v>
      </c>
      <c r="T321" s="12">
        <f>(N321/365)^(2/3)*K321^(1/3)</f>
        <v>2.1303500239577193</v>
      </c>
      <c r="U321" s="12">
        <f>SQRT((2/3*(N321/365)^(-1/3)*K321^(1/3)*(O321/365))^2+(1/3*(N321/365)^(2/3)*K321^(-2/3)*M321)^2)</f>
        <v>4.9323980007952635E-2</v>
      </c>
      <c r="V321" s="12">
        <f>0.004919*R321*SQRT(1-P321^2)*N321^(1/3)*K321^(2/3)</f>
        <v>4.6675567278565513</v>
      </c>
      <c r="W321" s="12">
        <f>SQRT(X321^2+Y321^2+Z321^2+AA321^2)</f>
        <v>0.32754425897317235</v>
      </c>
      <c r="X321" s="12">
        <f>0.004919*SQRT(1-P321^2)*N321^(1/3)*K321^(2/3)*S321</f>
        <v>0.22548583226360153</v>
      </c>
      <c r="Y321" s="12">
        <f>0.004919*R321*P321/SQRT(1-P321^2)*N321^(1/3)*K321^(2/3)*Q321</f>
        <v>0.10006996052527127</v>
      </c>
      <c r="Z321" s="12">
        <f>0.004919*R321*SQRT(1-P321^2)*1/3*N321^(-2/3)*K321^(2/3)*O321</f>
        <v>4.3765182633441653E-3</v>
      </c>
      <c r="AA321" s="12">
        <f>0.004919*R321*SQRT(1-P321^2)*N321^(1/3)*2/3*K321^(-1/3)*M321</f>
        <v>0.21542569513184082</v>
      </c>
      <c r="AB321" s="12">
        <v>4.2904109589041104</v>
      </c>
      <c r="AC321" s="12">
        <v>9</v>
      </c>
      <c r="AD321" s="12" t="s">
        <v>28</v>
      </c>
    </row>
    <row r="322" spans="1:30">
      <c r="A322" s="12" t="s">
        <v>627</v>
      </c>
      <c r="B322" s="12" t="s">
        <v>626</v>
      </c>
      <c r="C322" s="12">
        <v>0.08</v>
      </c>
      <c r="D322" s="12">
        <v>-0.1</v>
      </c>
      <c r="E322" s="12">
        <v>0.08</v>
      </c>
      <c r="F322" s="12">
        <v>0.02</v>
      </c>
      <c r="G322" s="12">
        <v>0.02</v>
      </c>
      <c r="H322" s="12">
        <v>1.1399999999999999</v>
      </c>
      <c r="I322" s="12">
        <v>1.1399999999999999</v>
      </c>
      <c r="J322" s="12">
        <v>1.17</v>
      </c>
      <c r="K322" s="12">
        <v>1.1399999999999999</v>
      </c>
      <c r="L322" s="12">
        <v>0.1</v>
      </c>
      <c r="M322" s="12">
        <v>0.1</v>
      </c>
      <c r="N322" s="12">
        <v>3117</v>
      </c>
      <c r="O322" s="12">
        <v>42</v>
      </c>
      <c r="P322" s="12">
        <v>0.4</v>
      </c>
      <c r="Q322" s="12">
        <v>0.05</v>
      </c>
      <c r="R322" s="12">
        <v>21</v>
      </c>
      <c r="S322" s="12">
        <v>1</v>
      </c>
      <c r="T322" s="12">
        <f>(N322/365)^(2/3)*K322^(1/3)</f>
        <v>4.3644639336614253</v>
      </c>
      <c r="U322" s="12">
        <f>SQRT((2/3*(N322/365)^(-1/3)*K322^(1/3)*(O322/365))^2+(1/3*(N322/365)^(2/3)*K322^(-2/3)*M322)^2)</f>
        <v>0.13350253443908969</v>
      </c>
      <c r="V322" s="12">
        <f>0.004919*R322*SQRT(1-P322^2)*N322^(1/3)*K322^(2/3)</f>
        <v>1.5092155177759927</v>
      </c>
      <c r="W322" s="12">
        <f>SQRT(X322^2+Y322^2+Z322^2+AA322^2)</f>
        <v>0.1195475548541968</v>
      </c>
      <c r="X322" s="12">
        <f>0.004919*SQRT(1-P322^2)*N322^(1/3)*K322^(2/3)*S322</f>
        <v>7.1867405608380591E-2</v>
      </c>
      <c r="Y322" s="12">
        <f>0.004919*R322*P322/SQRT(1-P322^2)*N322^(1/3)*K322^(2/3)*Q322</f>
        <v>3.5933702804190303E-2</v>
      </c>
      <c r="Z322" s="12">
        <f>0.004919*R322*SQRT(1-P322^2)*1/3*N322^(-2/3)*K322^(2/3)*O322</f>
        <v>6.7786388350541855E-3</v>
      </c>
      <c r="AA322" s="12">
        <f>0.004919*R322*SQRT(1-P322^2)*N322^(1/3)*2/3*K322^(-1/3)*M322</f>
        <v>8.8258217413800744E-2</v>
      </c>
      <c r="AB322" s="12">
        <v>16.936647945205479</v>
      </c>
      <c r="AC322" s="12">
        <v>7.048</v>
      </c>
      <c r="AD322" s="12" t="s">
        <v>1525</v>
      </c>
    </row>
    <row r="323" spans="1:30">
      <c r="A323" s="12" t="s">
        <v>629</v>
      </c>
      <c r="B323" s="12" t="s">
        <v>628</v>
      </c>
      <c r="C323" s="12">
        <v>-0.1</v>
      </c>
      <c r="D323" s="12">
        <v>-0.24</v>
      </c>
      <c r="E323" s="12">
        <v>-0.1</v>
      </c>
      <c r="F323" s="12">
        <v>0.03</v>
      </c>
      <c r="G323" s="12">
        <v>0.03</v>
      </c>
      <c r="H323" s="12">
        <v>0.74</v>
      </c>
      <c r="I323" s="12">
        <v>0.74</v>
      </c>
      <c r="J323" s="12">
        <v>0.74</v>
      </c>
      <c r="K323" s="12">
        <v>0.74</v>
      </c>
      <c r="L323" s="12">
        <v>0.05</v>
      </c>
      <c r="M323" s="12">
        <v>0.05</v>
      </c>
      <c r="N323" s="12">
        <v>8.4281980000000001</v>
      </c>
      <c r="O323" s="12">
        <v>5.6000000000000013E-5</v>
      </c>
      <c r="P323" s="12">
        <v>0.27700000000000002</v>
      </c>
      <c r="Q323" s="12">
        <v>2E-3</v>
      </c>
      <c r="R323" s="12">
        <v>1813</v>
      </c>
      <c r="S323" s="12">
        <v>4</v>
      </c>
      <c r="T323" s="12">
        <f>(N323/365)^(2/3)*K323^(1/3)</f>
        <v>7.3345220200274924E-2</v>
      </c>
      <c r="U323" s="12">
        <f>SQRT((2/3*(N323/365)^(-1/3)*K323^(1/3)*(O323/365))^2+(1/3*(N323/365)^(2/3)*K323^(-2/3)*M323)^2)</f>
        <v>1.6519194058284472E-3</v>
      </c>
      <c r="V323" s="12">
        <f>0.004919*R323*SQRT(1-P323^2)*N323^(1/3)*K323^(2/3)</f>
        <v>14.267195544445345</v>
      </c>
      <c r="W323" s="12">
        <f>SQRT(X323^2+Y323^2+Z323^2+AA323^2)</f>
        <v>0.64349383214046962</v>
      </c>
      <c r="X323" s="12">
        <f>0.004919*SQRT(1-P323^2)*N323^(1/3)*K323^(2/3)*S323</f>
        <v>3.1477541190171744E-2</v>
      </c>
      <c r="Y323" s="12">
        <f>0.004919*R323*P323/SQRT(1-P323^2)*N323^(1/3)*K323^(2/3)*Q323</f>
        <v>8.5608952643619514E-3</v>
      </c>
      <c r="Z323" s="12">
        <f>0.004919*R323*SQRT(1-P323^2)*1/3*N323^(-2/3)*K323^(2/3)*O323</f>
        <v>3.1598804809321418E-5</v>
      </c>
      <c r="AA323" s="12">
        <f>0.004919*R323*SQRT(1-P323^2)*N323^(1/3)*2/3*K323^(-1/3)*M323</f>
        <v>0.64266646596600641</v>
      </c>
      <c r="AB323" s="12">
        <v>2.1917808219178081</v>
      </c>
      <c r="AC323" s="12">
        <v>8.1</v>
      </c>
      <c r="AD323" s="12" t="s">
        <v>100</v>
      </c>
    </row>
    <row r="324" spans="1:30">
      <c r="A324" s="12" t="s">
        <v>631</v>
      </c>
      <c r="B324" s="12" t="s">
        <v>630</v>
      </c>
      <c r="C324" s="12">
        <v>0.22</v>
      </c>
      <c r="D324" s="12"/>
      <c r="E324" s="12">
        <v>0.22</v>
      </c>
      <c r="F324" s="12">
        <v>0.02</v>
      </c>
      <c r="G324" s="12">
        <v>0.02</v>
      </c>
      <c r="H324" s="12">
        <v>1.1499999999999999</v>
      </c>
      <c r="I324" s="12"/>
      <c r="J324" s="12"/>
      <c r="K324" s="12">
        <v>1.1499999999999999</v>
      </c>
      <c r="L324" s="12">
        <v>0.11</v>
      </c>
      <c r="M324" s="12">
        <v>0.11</v>
      </c>
      <c r="N324" s="12">
        <v>75.228999999999999</v>
      </c>
      <c r="O324" s="12">
        <v>0.02</v>
      </c>
      <c r="P324" s="12">
        <v>0.73</v>
      </c>
      <c r="Q324" s="12">
        <v>0.02</v>
      </c>
      <c r="R324" s="12">
        <v>51.1</v>
      </c>
      <c r="S324" s="12">
        <v>1.4</v>
      </c>
      <c r="T324" s="12">
        <f>(N324/365)^(2/3)*K324^(1/3)</f>
        <v>0.365561875178125</v>
      </c>
      <c r="U324" s="12">
        <f>SQRT((2/3*(N324/365)^(-1/3)*K324^(1/3)*(O324/365))^2+(1/3*(N324/365)^(2/3)*K324^(-2/3)*M324)^2)</f>
        <v>1.1655776098251957E-2</v>
      </c>
      <c r="V324" s="12">
        <f>0.004919*R324*SQRT(1-P324^2)*N324^(1/3)*K324^(2/3)</f>
        <v>0.79603038655038094</v>
      </c>
      <c r="W324" s="12">
        <f>SQRT(X324^2+Y324^2+Z324^2+AA324^2)</f>
        <v>6.0592351261172628E-2</v>
      </c>
      <c r="X324" s="12">
        <f>0.004919*SQRT(1-P324^2)*N324^(1/3)*K324^(2/3)*S324</f>
        <v>2.1809051686311809E-2</v>
      </c>
      <c r="Y324" s="12">
        <f>0.004919*R324*P324/SQRT(1-P324^2)*N324^(1/3)*K324^(2/3)*Q324</f>
        <v>2.4881275195109312E-2</v>
      </c>
      <c r="Z324" s="12">
        <f>0.004919*R324*SQRT(1-P324^2)*1/3*N324^(-2/3)*K324^(2/3)*O324</f>
        <v>7.0542865698988545E-5</v>
      </c>
      <c r="AA324" s="12">
        <f>0.004919*R324*SQRT(1-P324^2)*N324^(1/3)*2/3*K324^(-1/3)*M324</f>
        <v>5.0761357982922847E-2</v>
      </c>
      <c r="AB324" s="12">
        <v>6.0082191780821921</v>
      </c>
      <c r="AC324" s="12">
        <v>2.9</v>
      </c>
      <c r="AD324" s="12" t="s">
        <v>28</v>
      </c>
    </row>
    <row r="325" spans="1:30">
      <c r="A325" t="s">
        <v>631</v>
      </c>
      <c r="B325" t="s">
        <v>632</v>
      </c>
      <c r="C325">
        <v>0.22</v>
      </c>
      <c r="E325">
        <v>0.22</v>
      </c>
      <c r="F325">
        <v>0.02</v>
      </c>
      <c r="G325">
        <v>0.02</v>
      </c>
      <c r="H325">
        <v>1.1499999999999999</v>
      </c>
      <c r="K325">
        <v>1.1499999999999999</v>
      </c>
      <c r="L325">
        <v>0.11</v>
      </c>
      <c r="M325">
        <v>0.11</v>
      </c>
      <c r="N325">
        <v>1314</v>
      </c>
      <c r="O325">
        <v>8</v>
      </c>
      <c r="P325">
        <v>0.12</v>
      </c>
      <c r="Q325">
        <v>0.06</v>
      </c>
      <c r="R325" s="12">
        <v>40.4</v>
      </c>
      <c r="S325" s="12">
        <v>1.3</v>
      </c>
      <c r="T325" s="12">
        <f>(N325/365)^(2/3)*K325^(1/3)</f>
        <v>2.4609395578214079</v>
      </c>
      <c r="U325" s="12">
        <f>SQRT((2/3*(N325/365)^(-1/3)*K325^(1/3)*(O325/365))^2+(1/3*(N325/365)^(2/3)*K325^(-2/3)*M325)^2)</f>
        <v>7.9097960374175227E-2</v>
      </c>
      <c r="V325" s="12">
        <f>0.004919*R325*SQRT(1-P325^2)*N325^(1/3)*K325^(2/3)</f>
        <v>2.3719501114177404</v>
      </c>
      <c r="W325" s="12">
        <f>SQRT(X325^2+Y325^2+Z325^2+AA325^2)</f>
        <v>0.17037298032876008</v>
      </c>
      <c r="X325" s="12">
        <f>0.004919*SQRT(1-P325^2)*N325^(1/3)*K325^(2/3)*S325</f>
        <v>7.6325127347600566E-2</v>
      </c>
      <c r="Y325" s="12">
        <f>0.004919*R325*P325/SQRT(1-P325^2)*N325^(1/3)*K325^(2/3)*Q325</f>
        <v>1.7327557632110115E-2</v>
      </c>
      <c r="Z325" s="12">
        <f>0.004919*R325*SQRT(1-P325^2)*1/3*N325^(-2/3)*K325^(2/3)*O325</f>
        <v>4.8136988562511272E-3</v>
      </c>
      <c r="AA325" s="12">
        <f>0.004919*R325*SQRT(1-P325^2)*N325^(1/3)*2/3*K325^(-1/3)*M325</f>
        <v>0.15125478971359504</v>
      </c>
      <c r="AB325" s="12">
        <v>6.0082191780821921</v>
      </c>
      <c r="AC325" s="12">
        <v>2.9</v>
      </c>
      <c r="AD325" s="12" t="s">
        <v>28</v>
      </c>
    </row>
    <row r="326" spans="1:30">
      <c r="A326" s="29" t="s">
        <v>634</v>
      </c>
      <c r="B326" s="29" t="s">
        <v>633</v>
      </c>
      <c r="C326" s="29">
        <v>0.13</v>
      </c>
      <c r="D326" s="29">
        <v>0.15</v>
      </c>
      <c r="E326" s="29">
        <v>0.13</v>
      </c>
      <c r="F326" s="29">
        <v>0.01</v>
      </c>
      <c r="G326" s="29">
        <v>0.01</v>
      </c>
      <c r="H326" s="29">
        <v>1.1499999999999999</v>
      </c>
      <c r="I326" s="29">
        <v>1.1299999999999999</v>
      </c>
      <c r="J326" s="29">
        <v>1.0900000000000001</v>
      </c>
      <c r="K326" s="29">
        <v>1.1499999999999999</v>
      </c>
      <c r="L326" s="29">
        <v>0.1</v>
      </c>
      <c r="M326" s="29">
        <v>0.1</v>
      </c>
      <c r="N326" s="29">
        <v>17.239999999999998</v>
      </c>
      <c r="O326" s="29">
        <v>0.01</v>
      </c>
      <c r="P326" s="29">
        <v>0.2</v>
      </c>
      <c r="Q326" s="29">
        <v>0.09</v>
      </c>
      <c r="R326" s="29">
        <v>5</v>
      </c>
      <c r="S326" s="29">
        <v>0.4</v>
      </c>
      <c r="T326" s="29">
        <f>(N326/365)^(2/3)*K326^(1/3)</f>
        <v>0.13689750870480785</v>
      </c>
      <c r="U326" s="29">
        <f>SQRT((2/3*(N326/365)^(-1/3)*K326^(1/3)*(O326/365))^2+(1/3*(N326/365)^(2/3)*K326^(-2/3)*M326)^2)</f>
        <v>3.9683968391619915E-3</v>
      </c>
      <c r="V326" s="29">
        <f>0.004919*R326*SQRT(1-P326^2)*N326^(1/3)*K326^(2/3)</f>
        <v>6.8332413061194835E-2</v>
      </c>
      <c r="W326" s="29">
        <f>SQRT(X326^2+Y326^2+Z326^2+AA326^2)</f>
        <v>6.8714819092037284E-3</v>
      </c>
      <c r="X326" s="29">
        <f>0.004919*SQRT(1-P326^2)*N326^(1/3)*K326^(2/3)*S326</f>
        <v>5.4665930448955877E-3</v>
      </c>
      <c r="Y326" s="29">
        <f>0.004919*R326*P326/SQRT(1-P326^2)*N326^(1/3)*K326^(2/3)*Q326</f>
        <v>1.2812327448974033E-3</v>
      </c>
      <c r="Z326" s="29">
        <f>0.004919*R326*SQRT(1-P326^2)*1/3*N326^(-2/3)*K326^(2/3)*O326</f>
        <v>1.3211990151043091E-5</v>
      </c>
      <c r="AA326" s="29">
        <f>0.004919*R326*SQRT(1-P326^2)*N326^(1/3)*2/3*K326^(-1/3)*M326</f>
        <v>3.9612993078953539E-3</v>
      </c>
      <c r="AB326" s="29">
        <v>8.794520547945206</v>
      </c>
      <c r="AC326" s="29">
        <v>2.6</v>
      </c>
      <c r="AD326" s="29" t="s">
        <v>292</v>
      </c>
    </row>
    <row r="327" spans="1:30" s="28" customFormat="1">
      <c r="A327" s="28" t="s">
        <v>636</v>
      </c>
      <c r="B327" s="28" t="s">
        <v>635</v>
      </c>
      <c r="D327" s="28">
        <v>0.09</v>
      </c>
      <c r="E327" s="28">
        <v>7.8748877453060057E-2</v>
      </c>
      <c r="G327" s="28">
        <v>4.1492940386763918E-2</v>
      </c>
      <c r="I327" s="28">
        <v>1.1000000000000001</v>
      </c>
      <c r="J327" s="28">
        <v>1.08</v>
      </c>
      <c r="K327" s="28">
        <v>1.0714449986427721</v>
      </c>
      <c r="M327" s="28">
        <v>3.6275189713696337E-2</v>
      </c>
      <c r="N327" s="28">
        <v>108.53700000000001</v>
      </c>
      <c r="O327" s="28">
        <v>1E-3</v>
      </c>
      <c r="P327" s="28">
        <v>0.55100000000000005</v>
      </c>
      <c r="Q327" s="28">
        <v>2E-3</v>
      </c>
      <c r="R327" s="28">
        <v>2231.1</v>
      </c>
      <c r="S327" s="28">
        <v>12.55</v>
      </c>
      <c r="T327" s="28">
        <f>(N327/365)^(2/3)*K327^(1/3)</f>
        <v>0.45587585752868448</v>
      </c>
      <c r="U327" s="28">
        <f>SQRT((2/3*(N327/365)^(-1/3)*K327^(1/3)*(O327/365))^2+(1/3*(N327/365)^(2/3)*K327^(-2/3)*M327)^2)</f>
        <v>5.1447611054995009E-3</v>
      </c>
      <c r="V327" s="28">
        <f>0.004919*R327*SQRT(1-P327^2)*N327^(1/3)*K327^(2/3)</f>
        <v>45.743647069058532</v>
      </c>
      <c r="W327" s="28">
        <f>SQRT(X327^2+Y327^2+Z327^2+AA327^2)</f>
        <v>1.066513681679695</v>
      </c>
      <c r="X327" s="28">
        <f>0.004919*SQRT(1-P327^2)*N327^(1/3)*K327^(2/3)*S327</f>
        <v>0.25730929618425197</v>
      </c>
      <c r="Y327" s="28">
        <f>0.004919*R327*P327/SQRT(1-P327^2)*N327^(1/3)*K327^(2/3)*Q327</f>
        <v>7.238594407818294E-2</v>
      </c>
      <c r="Z327" s="28">
        <f>0.004919*R327*SQRT(1-P327^2)*1/3*N327^(-2/3)*K327^(2/3)*O327</f>
        <v>1.4048557041702688E-4</v>
      </c>
      <c r="AA327" s="28">
        <f>0.004919*R327*SQRT(1-P327^2)*N327^(1/3)*2/3*K327^(-1/3)*M327</f>
        <v>1.0324745104218589</v>
      </c>
      <c r="AB327" s="28">
        <v>10.7</v>
      </c>
      <c r="AC327" s="28">
        <v>6.7</v>
      </c>
      <c r="AD327" s="28" t="s">
        <v>1531</v>
      </c>
    </row>
    <row r="328" spans="1:30">
      <c r="A328" s="12" t="s">
        <v>638</v>
      </c>
      <c r="B328" s="12" t="s">
        <v>637</v>
      </c>
      <c r="C328" s="12">
        <v>0.24</v>
      </c>
      <c r="D328" s="12">
        <v>0.23</v>
      </c>
      <c r="E328" s="12">
        <v>0.24</v>
      </c>
      <c r="F328" s="12">
        <v>0.02</v>
      </c>
      <c r="G328" s="12">
        <v>0.02</v>
      </c>
      <c r="H328" s="12">
        <v>1.1100000000000001</v>
      </c>
      <c r="I328" s="12">
        <v>1.18</v>
      </c>
      <c r="J328" s="12">
        <v>1.1399999999999999</v>
      </c>
      <c r="K328" s="12">
        <v>1.1100000000000001</v>
      </c>
      <c r="L328" s="12">
        <v>0.1</v>
      </c>
      <c r="M328" s="12">
        <v>0.1</v>
      </c>
      <c r="N328" s="12">
        <v>282.39999999999998</v>
      </c>
      <c r="O328" s="12">
        <v>3.8</v>
      </c>
      <c r="P328" s="12">
        <v>0.26</v>
      </c>
      <c r="Q328" s="12">
        <v>0.14000000000000001</v>
      </c>
      <c r="R328" s="12">
        <v>14.2</v>
      </c>
      <c r="S328" s="12">
        <v>2.7</v>
      </c>
      <c r="T328" s="12">
        <f>(N328/365)^(2/3)*K328^(1/3)</f>
        <v>0.87261407057765594</v>
      </c>
      <c r="U328" s="12">
        <f>SQRT((2/3*(N328/365)^(-1/3)*K328^(1/3)*(O328/365))^2+(1/3*(N328/365)^(2/3)*K328^(-2/3)*M328)^2)</f>
        <v>2.734885328158105E-2</v>
      </c>
      <c r="V328" s="12">
        <f>0.004919*R328*SQRT(1-P328^2)*N328^(1/3)*K328^(2/3)</f>
        <v>0.47439108179829481</v>
      </c>
      <c r="W328" s="12">
        <f>SQRT(X328^2+Y328^2+Z328^2+AA328^2)</f>
        <v>9.6413398580386694E-2</v>
      </c>
      <c r="X328" s="12">
        <f>0.004919*SQRT(1-P328^2)*N328^(1/3)*K328^(2/3)*S328</f>
        <v>9.020112118699973E-2</v>
      </c>
      <c r="Y328" s="12">
        <f>0.004919*R328*P328/SQRT(1-P328^2)*N328^(1/3)*K328^(2/3)*Q328</f>
        <v>1.8519771962095588E-2</v>
      </c>
      <c r="Z328" s="12">
        <f>0.004919*R328*SQRT(1-P328^2)*1/3*N328^(-2/3)*K328^(2/3)*O328</f>
        <v>2.1278164669895189E-3</v>
      </c>
      <c r="AA328" s="12">
        <f>0.004919*R328*SQRT(1-P328^2)*N328^(1/3)*2/3*K328^(-1/3)*M328</f>
        <v>2.8491956864762455E-2</v>
      </c>
      <c r="AB328" s="12">
        <v>5.8986301369863012</v>
      </c>
      <c r="AC328" s="12">
        <v>4.9000000000000004</v>
      </c>
      <c r="AD328" s="12" t="s">
        <v>115</v>
      </c>
    </row>
    <row r="329" spans="1:30">
      <c r="A329" s="29" t="s">
        <v>640</v>
      </c>
      <c r="B329" s="29" t="s">
        <v>639</v>
      </c>
      <c r="C329" s="29">
        <v>-0.09</v>
      </c>
      <c r="D329" s="29">
        <v>-0.16</v>
      </c>
      <c r="E329" s="29">
        <v>-0.09</v>
      </c>
      <c r="F329" s="29">
        <v>0.01</v>
      </c>
      <c r="G329" s="29">
        <v>0.01</v>
      </c>
      <c r="H329" s="29">
        <v>0.94</v>
      </c>
      <c r="I329" s="29">
        <v>0.96</v>
      </c>
      <c r="J329" s="29">
        <v>0.97</v>
      </c>
      <c r="K329" s="29">
        <v>0.94</v>
      </c>
      <c r="L329" s="29">
        <v>7.0000000000000007E-2</v>
      </c>
      <c r="M329" s="29">
        <v>7.0000000000000007E-2</v>
      </c>
      <c r="N329" s="29">
        <v>40</v>
      </c>
      <c r="O329" s="29">
        <v>0.24</v>
      </c>
      <c r="P329" s="29">
        <v>8.8000000000000009E-2</v>
      </c>
      <c r="Q329" s="29">
        <v>9.2999999999999999E-2</v>
      </c>
      <c r="R329" s="29">
        <v>3.05</v>
      </c>
      <c r="S329" s="29">
        <v>0.41</v>
      </c>
      <c r="T329" s="29">
        <f>(N329/365)^(2/3)*K329^(1/3)</f>
        <v>0.22433000659646651</v>
      </c>
      <c r="U329" s="29">
        <f>SQRT((2/3*(N329/365)^(-1/3)*K329^(1/3)*(O329/365))^2+(1/3*(N329/365)^(2/3)*K329^(-2/3)*M329)^2)</f>
        <v>5.640310350823091E-3</v>
      </c>
      <c r="V329" s="29">
        <f>0.004919*R329*SQRT(1-P329^2)*N329^(1/3)*K329^(2/3)</f>
        <v>4.9044889636047452E-2</v>
      </c>
      <c r="W329" s="29">
        <f>SQRT(X329^2+Y329^2+Z329^2+AA329^2)</f>
        <v>7.0404794610512498E-3</v>
      </c>
      <c r="X329" s="29">
        <f>0.004919*SQRT(1-P329^2)*N329^(1/3)*K329^(2/3)*S329</f>
        <v>6.5929195904194928E-3</v>
      </c>
      <c r="Y329" s="29">
        <f>0.004919*R329*P329/SQRT(1-P329^2)*N329^(1/3)*K329^(2/3)*Q329</f>
        <v>4.0451594828493087E-4</v>
      </c>
      <c r="Z329" s="29">
        <f>0.004919*R329*SQRT(1-P329^2)*1/3*N329^(-2/3)*K329^(2/3)*O329</f>
        <v>9.8089779272094894E-5</v>
      </c>
      <c r="AA329" s="29">
        <f>0.004919*R329*SQRT(1-P329^2)*N329^(1/3)*2/3*K329^(-1/3)*M329</f>
        <v>2.4348526769668948E-3</v>
      </c>
      <c r="AB329" s="29">
        <v>2.216438356164383</v>
      </c>
      <c r="AC329" s="29">
        <v>2.2999999999999998</v>
      </c>
      <c r="AD329" s="29" t="s">
        <v>1525</v>
      </c>
    </row>
    <row r="330" spans="1:30">
      <c r="A330" t="s">
        <v>642</v>
      </c>
      <c r="B330" t="s">
        <v>641</v>
      </c>
      <c r="C330">
        <v>0.12</v>
      </c>
      <c r="D330">
        <v>0.12</v>
      </c>
      <c r="E330">
        <v>0.12</v>
      </c>
      <c r="F330">
        <v>7.0000000000000007E-2</v>
      </c>
      <c r="G330">
        <v>7.0000000000000007E-2</v>
      </c>
      <c r="H330">
        <v>0.79</v>
      </c>
      <c r="I330">
        <v>0.76</v>
      </c>
      <c r="J330">
        <v>0.76</v>
      </c>
      <c r="K330">
        <v>0.79</v>
      </c>
      <c r="L330">
        <v>0.11</v>
      </c>
      <c r="M330">
        <v>0.11</v>
      </c>
      <c r="N330">
        <v>606.4</v>
      </c>
      <c r="O330">
        <v>9</v>
      </c>
      <c r="P330">
        <v>0.24</v>
      </c>
      <c r="Q330">
        <v>0.14000000000000001</v>
      </c>
      <c r="R330">
        <v>77</v>
      </c>
      <c r="S330">
        <v>32</v>
      </c>
      <c r="T330" s="12">
        <f>(N330/365)^(2/3)*K330^(1/3)</f>
        <v>1.2967410201333682</v>
      </c>
      <c r="U330" s="12">
        <f>SQRT((2/3*(N330/365)^(-1/3)*K330^(1/3)*(O330/365))^2+(1/3*(N330/365)^(2/3)*K330^(-2/3)*M330)^2)</f>
        <v>6.1538709706228274E-2</v>
      </c>
      <c r="V330" s="12">
        <f>0.004919*R330*SQRT(1-P330^2)*N330^(1/3)*K330^(2/3)</f>
        <v>2.659640748553123</v>
      </c>
      <c r="W330" s="12">
        <f>SQRT(X330^2+Y330^2+Z330^2+AA330^2)</f>
        <v>1.1365815867183526</v>
      </c>
      <c r="X330" s="12">
        <f>0.004919*SQRT(1-P330^2)*N330^(1/3)*K330^(2/3)*S330</f>
        <v>1.1053052461519473</v>
      </c>
      <c r="Y330" s="12">
        <f>0.004919*R330*P330/SQRT(1-P330^2)*N330^(1/3)*K330^(2/3)*Q330</f>
        <v>9.4825901051978939E-2</v>
      </c>
      <c r="Z330" s="12">
        <f>0.004919*R330*SQRT(1-P330^2)*1/3*N330^(-2/3)*K330^(2/3)*O330</f>
        <v>1.3157853307485779E-2</v>
      </c>
      <c r="AA330" s="12">
        <f>0.004919*R330*SQRT(1-P330^2)*N330^(1/3)*2/3*K330^(-1/3)*M330</f>
        <v>0.2468864829880536</v>
      </c>
      <c r="AB330" s="12">
        <v>6.0575342465753428</v>
      </c>
      <c r="AC330" s="12">
        <v>7.5</v>
      </c>
      <c r="AD330" t="s">
        <v>115</v>
      </c>
    </row>
    <row r="331" spans="1:30">
      <c r="A331" s="12" t="s">
        <v>644</v>
      </c>
      <c r="B331" s="12" t="s">
        <v>643</v>
      </c>
      <c r="C331" s="12">
        <v>0.14000000000000001</v>
      </c>
      <c r="D331" s="12"/>
      <c r="E331" s="12">
        <v>0.14000000000000001</v>
      </c>
      <c r="F331" s="12">
        <v>0.03</v>
      </c>
      <c r="G331" s="12">
        <v>0.03</v>
      </c>
      <c r="H331" s="12">
        <v>0.92</v>
      </c>
      <c r="I331" s="12"/>
      <c r="J331" s="12"/>
      <c r="K331" s="12">
        <v>0.92</v>
      </c>
      <c r="L331" s="12">
        <v>7.0000000000000007E-2</v>
      </c>
      <c r="M331" s="12">
        <v>7.0000000000000007E-2</v>
      </c>
      <c r="N331" s="12">
        <v>1201.0999999999999</v>
      </c>
      <c r="O331" s="12">
        <v>5.6</v>
      </c>
      <c r="P331" s="12">
        <v>0.126</v>
      </c>
      <c r="Q331" s="12">
        <v>0.05</v>
      </c>
      <c r="R331" s="12">
        <v>7.15</v>
      </c>
      <c r="S331" s="12">
        <v>0.31</v>
      </c>
      <c r="T331" s="12">
        <f>(N331/365)^(2/3)*K331^(1/3)</f>
        <v>2.1517252230100228</v>
      </c>
      <c r="U331" s="12">
        <f>SQRT((2/3*(N331/365)^(-1/3)*K331^(1/3)*(O331/365))^2+(1/3*(N331/365)^(2/3)*K331^(-2/3)*M331)^2)</f>
        <v>5.4981043099852085E-2</v>
      </c>
      <c r="V331" s="12">
        <f>0.004919*R331*SQRT(1-P331^2)*N331^(1/3)*K331^(2/3)</f>
        <v>0.35082676312393402</v>
      </c>
      <c r="W331" s="12">
        <f>SQRT(X331^2+Y331^2+Z331^2+AA331^2)</f>
        <v>2.3524193094250086E-2</v>
      </c>
      <c r="X331" s="12">
        <f>0.004919*SQRT(1-P331^2)*N331^(1/3)*K331^(2/3)*S331</f>
        <v>1.5210670848730004E-2</v>
      </c>
      <c r="Y331" s="12">
        <f>0.004919*R331*P331/SQRT(1-P331^2)*N331^(1/3)*K331^(2/3)*Q331</f>
        <v>2.2458639436501743E-3</v>
      </c>
      <c r="Z331" s="12">
        <f>0.004919*R331*SQRT(1-P331^2)*1/3*N331^(-2/3)*K331^(2/3)*O331</f>
        <v>5.452307255832241E-4</v>
      </c>
      <c r="AA331" s="12">
        <f>0.004919*R331*SQRT(1-P331^2)*N331^(1/3)*2/3*K331^(-1/3)*M331</f>
        <v>1.7795560448315494E-2</v>
      </c>
      <c r="AB331" s="12">
        <v>9.5</v>
      </c>
      <c r="AC331" s="12">
        <v>3.7</v>
      </c>
      <c r="AD331" s="12" t="s">
        <v>115</v>
      </c>
    </row>
    <row r="332" spans="1:30">
      <c r="A332" s="29" t="s">
        <v>644</v>
      </c>
      <c r="B332" s="29" t="s">
        <v>645</v>
      </c>
      <c r="C332" s="29">
        <v>0.14000000000000001</v>
      </c>
      <c r="D332" s="29"/>
      <c r="E332" s="29">
        <v>0.14000000000000001</v>
      </c>
      <c r="F332" s="29">
        <v>0.03</v>
      </c>
      <c r="G332" s="29">
        <v>0.03</v>
      </c>
      <c r="H332" s="29">
        <v>0.92</v>
      </c>
      <c r="I332" s="29"/>
      <c r="J332" s="29"/>
      <c r="K332" s="29">
        <v>0.92</v>
      </c>
      <c r="L332" s="29">
        <v>7.0000000000000007E-2</v>
      </c>
      <c r="M332" s="29">
        <v>7.0000000000000007E-2</v>
      </c>
      <c r="N332" s="29">
        <v>75.765000000000001</v>
      </c>
      <c r="O332" s="29">
        <v>5.8000000000000003E-2</v>
      </c>
      <c r="P332" s="29">
        <v>0.22</v>
      </c>
      <c r="Q332" s="29">
        <v>0.13</v>
      </c>
      <c r="R332" s="29">
        <v>2.2200000000000002</v>
      </c>
      <c r="S332" s="29">
        <v>0.3</v>
      </c>
      <c r="T332" s="29">
        <f>(N332/365)^(2/3)*K332^(1/3)</f>
        <v>0.3409676040573878</v>
      </c>
      <c r="U332" s="29">
        <f>SQRT((2/3*(N332/365)^(-1/3)*K332^(1/3)*(O332/365))^2+(1/3*(N332/365)^(2/3)*K332^(-2/3)*M332)^2)</f>
        <v>8.6494796863890618E-3</v>
      </c>
      <c r="V332" s="29">
        <f>0.004919*R332*SQRT(1-P332^2)*N332^(1/3)*K332^(2/3)</f>
        <v>4.2638813166221201E-2</v>
      </c>
      <c r="W332" s="29">
        <f>SQRT(X332^2+Y332^2+Z332^2+AA332^2)</f>
        <v>6.2865634863652963E-3</v>
      </c>
      <c r="X332" s="29">
        <f>0.004919*SQRT(1-P332^2)*N332^(1/3)*K332^(2/3)*S332</f>
        <v>5.7620017792190826E-3</v>
      </c>
      <c r="Y332" s="29">
        <f>0.004919*R332*P332/SQRT(1-P332^2)*N332^(1/3)*K332^(2/3)*Q332</f>
        <v>1.2814943847771403E-3</v>
      </c>
      <c r="Z332" s="29">
        <f>0.004919*R332*SQRT(1-P332^2)*1/3*N332^(-2/3)*K332^(2/3)*O332</f>
        <v>1.0880358844852862E-5</v>
      </c>
      <c r="AA332" s="29">
        <f>0.004919*R332*SQRT(1-P332^2)*N332^(1/3)*2/3*K332^(-1/3)*M332</f>
        <v>2.1628383490112208E-3</v>
      </c>
      <c r="AB332" s="29">
        <v>9.5</v>
      </c>
      <c r="AC332" s="29">
        <v>3.7</v>
      </c>
      <c r="AD332" s="29" t="s">
        <v>115</v>
      </c>
    </row>
    <row r="333" spans="1:30">
      <c r="A333" s="12" t="s">
        <v>647</v>
      </c>
      <c r="B333" s="12" t="s">
        <v>646</v>
      </c>
      <c r="C333" s="12">
        <v>0.12</v>
      </c>
      <c r="D333" s="12">
        <v>0.28999999999999998</v>
      </c>
      <c r="E333" s="12">
        <v>0.12</v>
      </c>
      <c r="F333" s="12">
        <v>0.02</v>
      </c>
      <c r="G333" s="12">
        <v>0.02</v>
      </c>
      <c r="H333" s="12">
        <v>0.9</v>
      </c>
      <c r="I333" s="12">
        <v>0.94</v>
      </c>
      <c r="J333" s="12">
        <v>0.92</v>
      </c>
      <c r="K333" s="12">
        <v>0.9</v>
      </c>
      <c r="L333" s="12">
        <v>0.06</v>
      </c>
      <c r="M333" s="12">
        <v>0.06</v>
      </c>
      <c r="N333" s="12">
        <v>434.5</v>
      </c>
      <c r="O333" s="12">
        <v>2.1</v>
      </c>
      <c r="P333" s="12">
        <v>0.2</v>
      </c>
      <c r="Q333" s="12">
        <v>0.03</v>
      </c>
      <c r="R333" s="12">
        <v>75.8</v>
      </c>
      <c r="S333" s="12">
        <v>3</v>
      </c>
      <c r="T333" s="12">
        <f>(N333/365)^(2/3)*K333^(1/3)</f>
        <v>1.0844564447278839</v>
      </c>
      <c r="U333" s="12">
        <f>SQRT((2/3*(N333/365)^(-1/3)*K333^(1/3)*(O333/365))^2+(1/3*(N333/365)^(2/3)*K333^(-2/3)*M333)^2)</f>
        <v>2.4351035476289241E-2</v>
      </c>
      <c r="V333" s="12">
        <f>0.004919*R333*SQRT(1-P333^2)*N333^(1/3)*K333^(2/3)</f>
        <v>2.5793280312757569</v>
      </c>
      <c r="W333" s="12">
        <f>SQRT(X333^2+Y333^2+Z333^2+AA333^2)</f>
        <v>0.15440185393946965</v>
      </c>
      <c r="X333" s="12">
        <f>0.004919*SQRT(1-P333^2)*N333^(1/3)*K333^(2/3)*S333</f>
        <v>0.10208422287371072</v>
      </c>
      <c r="Y333" s="12">
        <f>0.004919*R333*P333/SQRT(1-P333^2)*N333^(1/3)*K333^(2/3)*Q333</f>
        <v>1.6120800195473482E-2</v>
      </c>
      <c r="Z333" s="12">
        <f>0.004919*R333*SQRT(1-P333^2)*1/3*N333^(-2/3)*K333^(2/3)*O333</f>
        <v>4.1554191528032931E-3</v>
      </c>
      <c r="AA333" s="12">
        <f>0.004919*R333*SQRT(1-P333^2)*N333^(1/3)*2/3*K333^(-1/3)*M333</f>
        <v>0.11463680139003363</v>
      </c>
      <c r="AB333" s="12">
        <v>7.5085947073972603</v>
      </c>
      <c r="AC333" s="12">
        <v>4.6130000000000004</v>
      </c>
      <c r="AD333" s="12" t="s">
        <v>1525</v>
      </c>
    </row>
    <row r="334" spans="1:30">
      <c r="A334" s="12" t="s">
        <v>649</v>
      </c>
      <c r="B334" s="12" t="s">
        <v>648</v>
      </c>
      <c r="C334" s="12">
        <v>0.39</v>
      </c>
      <c r="D334" s="12">
        <v>0.3</v>
      </c>
      <c r="E334" s="12">
        <v>0.39</v>
      </c>
      <c r="F334" s="12">
        <v>0.04</v>
      </c>
      <c r="G334" s="12">
        <v>0.04</v>
      </c>
      <c r="H334" s="12">
        <v>1.44</v>
      </c>
      <c r="I334" s="12">
        <v>1.43</v>
      </c>
      <c r="J334" s="12">
        <v>1.44</v>
      </c>
      <c r="K334" s="12">
        <v>1.44</v>
      </c>
      <c r="L334" s="12">
        <v>0.1</v>
      </c>
      <c r="M334" s="12">
        <v>0.1</v>
      </c>
      <c r="N334" s="12">
        <v>270</v>
      </c>
      <c r="O334" s="12">
        <v>0.85000000000000009</v>
      </c>
      <c r="P334" s="12">
        <v>0.63</v>
      </c>
      <c r="Q334" s="12">
        <v>0.03</v>
      </c>
      <c r="R334" s="12">
        <v>199.4</v>
      </c>
      <c r="S334" s="12">
        <v>7.15</v>
      </c>
      <c r="T334" s="12">
        <f>(N334/365)^(2/3)*K334^(1/3)</f>
        <v>0.92363723073543724</v>
      </c>
      <c r="U334" s="12">
        <f>SQRT((2/3*(N334/365)^(-1/3)*K334^(1/3)*(O334/365))^2+(1/3*(N334/365)^(2/3)*K334^(-2/3)*M334)^2)</f>
        <v>2.1468190161585299E-2</v>
      </c>
      <c r="V334" s="12">
        <f>0.004919*R334*SQRT(1-P334^2)*N334^(1/3)*K334^(2/3)</f>
        <v>6.2780710091928249</v>
      </c>
      <c r="W334" s="12">
        <f>SQRT(X334^2+Y334^2+Z334^2+AA334^2)</f>
        <v>0.41702128358452162</v>
      </c>
      <c r="X334" s="12">
        <f>0.004919*SQRT(1-P334^2)*N334^(1/3)*K334^(2/3)*S334</f>
        <v>0.22511638774186907</v>
      </c>
      <c r="Y334" s="12">
        <f>0.004919*R334*P334/SQRT(1-P334^2)*N334^(1/3)*K334^(2/3)*Q334</f>
        <v>0.19674273267077499</v>
      </c>
      <c r="Z334" s="12">
        <f>0.004919*R334*SQRT(1-P334^2)*1/3*N334^(-2/3)*K334^(2/3)*O334</f>
        <v>6.5880992071776561E-3</v>
      </c>
      <c r="AA334" s="12">
        <f>0.004919*R334*SQRT(1-P334^2)*N334^(1/3)*2/3*K334^(-1/3)*M334</f>
        <v>0.29065143561077894</v>
      </c>
      <c r="AB334" s="12">
        <v>8.6712328767123292</v>
      </c>
      <c r="AC334" s="12">
        <v>35.6</v>
      </c>
      <c r="AD334" s="12" t="s">
        <v>1525</v>
      </c>
    </row>
    <row r="335" spans="1:30">
      <c r="A335" s="12" t="s">
        <v>651</v>
      </c>
      <c r="B335" s="12" t="s">
        <v>650</v>
      </c>
      <c r="C335" s="12">
        <v>-0.09</v>
      </c>
      <c r="D335" s="12">
        <v>7.0000000000000007E-2</v>
      </c>
      <c r="E335" s="12">
        <v>-0.09</v>
      </c>
      <c r="F335" s="12">
        <v>0.03</v>
      </c>
      <c r="G335" s="12">
        <v>0.03</v>
      </c>
      <c r="H335" s="12">
        <v>0.79</v>
      </c>
      <c r="I335" s="12">
        <v>0.82</v>
      </c>
      <c r="J335" s="12">
        <v>0.83</v>
      </c>
      <c r="K335" s="12">
        <v>0.79</v>
      </c>
      <c r="L335" s="12">
        <v>0.05</v>
      </c>
      <c r="M335" s="12">
        <v>0.05</v>
      </c>
      <c r="N335" s="12">
        <v>8100</v>
      </c>
      <c r="O335" s="12">
        <v>586</v>
      </c>
      <c r="P335" s="12">
        <v>0.7340000000000001</v>
      </c>
      <c r="Q335" s="12">
        <v>0.02</v>
      </c>
      <c r="R335" s="12">
        <v>71</v>
      </c>
      <c r="S335" s="12">
        <v>1.7</v>
      </c>
      <c r="T335" s="12">
        <f>(N335/365)^(2/3)*K335^(1/3)</f>
        <v>7.3002399212943283</v>
      </c>
      <c r="U335" s="12">
        <f>SQRT((2/3*(N335/365)^(-1/3)*K335^(1/3)*(O335/365))^2+(1/3*(N335/365)^(2/3)*K335^(-2/3)*M335)^2)</f>
        <v>0.38430489961105779</v>
      </c>
      <c r="V335" s="12">
        <f>0.004919*R335*SQRT(1-P335^2)*N335^(1/3)*K335^(2/3)</f>
        <v>4.0708047254762372</v>
      </c>
      <c r="W335" s="12">
        <f>SQRT(X335^2+Y335^2+Z335^2+AA335^2)</f>
        <v>0.25578588895490406</v>
      </c>
      <c r="X335" s="12">
        <f>0.004919*SQRT(1-P335^2)*N335^(1/3)*K335^(2/3)*S335</f>
        <v>9.7469972300135252E-2</v>
      </c>
      <c r="Y335" s="12">
        <f>0.004919*R335*P335/SQRT(1-P335^2)*N335^(1/3)*K335^(2/3)*Q335</f>
        <v>0.12956138913458209</v>
      </c>
      <c r="Z335" s="12">
        <f>0.004919*R335*SQRT(1-P335^2)*1/3*N335^(-2/3)*K335^(2/3)*O335</f>
        <v>9.8168377330414711E-2</v>
      </c>
      <c r="AA335" s="12">
        <f>0.004919*R335*SQRT(1-P335^2)*N335^(1/3)*2/3*K335^(-1/3)*M335</f>
        <v>0.17176391246735179</v>
      </c>
      <c r="AB335" s="12">
        <v>10.95890410958904</v>
      </c>
      <c r="AC335" s="12">
        <v>8.9499999999999993</v>
      </c>
      <c r="AD335" s="12" t="s">
        <v>100</v>
      </c>
    </row>
    <row r="336" spans="1:30" s="30" customFormat="1">
      <c r="A336" s="30" t="s">
        <v>653</v>
      </c>
      <c r="B336" s="30" t="s">
        <v>652</v>
      </c>
      <c r="D336" s="30">
        <v>-0.25</v>
      </c>
      <c r="E336" s="30">
        <v>-0.25473509435547559</v>
      </c>
      <c r="G336" s="30">
        <v>4.1492940386763918E-2</v>
      </c>
      <c r="I336" s="30">
        <v>0.98</v>
      </c>
      <c r="J336" s="30">
        <v>0.94</v>
      </c>
      <c r="K336" s="30">
        <v>0.96042255950844635</v>
      </c>
      <c r="M336" s="30">
        <v>3.6275189713696337E-2</v>
      </c>
      <c r="N336" s="30">
        <v>72.8322</v>
      </c>
      <c r="O336" s="30">
        <v>2.3E-3</v>
      </c>
      <c r="P336" s="30">
        <v>0.13730000000000001</v>
      </c>
      <c r="Q336" s="30">
        <v>1.6999999999999999E-3</v>
      </c>
      <c r="R336" s="30">
        <v>2423.6999999999998</v>
      </c>
      <c r="S336" s="30">
        <v>3</v>
      </c>
      <c r="T336" s="30">
        <f>(N336/365)^(2/3)*K336^(1/3)</f>
        <v>0.33690528752360138</v>
      </c>
      <c r="U336" s="30">
        <f>SQRT((2/3*(N336/365)^(-1/3)*K336^(1/3)*(O336/365))^2+(1/3*(N336/365)^(2/3)*K336^(-2/3)*M336)^2)</f>
        <v>4.2416469661524375E-3</v>
      </c>
      <c r="V336" s="30">
        <f>0.004919*R336*SQRT(1-P336^2)*N336^(1/3)*K336^(2/3)</f>
        <v>48.00713795274293</v>
      </c>
      <c r="W336" s="30">
        <f>SQRT(X336^2+Y336^2+Z336^2+AA336^2)</f>
        <v>1.2103343390464711</v>
      </c>
      <c r="X336" s="30">
        <f>0.004919*SQRT(1-P336^2)*N336^(1/3)*K336^(2/3)*S336</f>
        <v>5.9422128917864747E-2</v>
      </c>
      <c r="Y336" s="30">
        <f>0.004919*R336*P336/SQRT(1-P336^2)*N336^(1/3)*K336^(2/3)*Q336</f>
        <v>1.1420639863604086E-2</v>
      </c>
      <c r="Z336" s="30">
        <f>0.004919*R336*SQRT(1-P336^2)*1/3*N336^(-2/3)*K336^(2/3)*O336</f>
        <v>5.0534615774940549E-4</v>
      </c>
      <c r="AA336" s="30">
        <f>0.004919*R336*SQRT(1-P336^2)*N336^(1/3)*2/3*K336^(-1/3)*M336</f>
        <v>1.2088207213976327</v>
      </c>
      <c r="AB336" s="30">
        <v>3.1175342465753428</v>
      </c>
      <c r="AC336" s="30">
        <v>7.85</v>
      </c>
      <c r="AD336" s="30" t="s">
        <v>1551</v>
      </c>
    </row>
    <row r="337" spans="1:30">
      <c r="A337" s="12" t="s">
        <v>655</v>
      </c>
      <c r="B337" s="12" t="s">
        <v>654</v>
      </c>
      <c r="C337" s="12">
        <v>0.03</v>
      </c>
      <c r="D337" s="12"/>
      <c r="E337" s="12">
        <v>0.03</v>
      </c>
      <c r="F337" s="12">
        <v>0.04</v>
      </c>
      <c r="G337" s="12">
        <v>0.04</v>
      </c>
      <c r="H337" s="12">
        <v>1.45</v>
      </c>
      <c r="I337" s="12"/>
      <c r="J337" s="12"/>
      <c r="K337" s="12">
        <v>1.45</v>
      </c>
      <c r="L337" s="12">
        <v>0.21</v>
      </c>
      <c r="M337" s="12">
        <v>0.21</v>
      </c>
      <c r="N337" s="12">
        <v>416.1</v>
      </c>
      <c r="O337" s="12">
        <v>4</v>
      </c>
      <c r="P337" s="12">
        <v>0.03</v>
      </c>
      <c r="Q337" s="12">
        <v>0.04</v>
      </c>
      <c r="R337" s="12">
        <v>32.159999999999997</v>
      </c>
      <c r="S337" s="12">
        <v>1.32</v>
      </c>
      <c r="T337" s="12">
        <f>(N337/365)^(2/3)*K337^(1/3)</f>
        <v>1.2351676301060142</v>
      </c>
      <c r="U337" s="12">
        <f>SQRT((2/3*(N337/365)^(-1/3)*K337^(1/3)*(O337/365))^2+(1/3*(N337/365)^(2/3)*K337^(-2/3)*M337)^2)</f>
        <v>6.0151909005521385E-2</v>
      </c>
      <c r="V337" s="12">
        <f>0.004919*R337*SQRT(1-P337^2)*N337^(1/3)*K337^(2/3)</f>
        <v>1.5123138013586164</v>
      </c>
      <c r="W337" s="12">
        <f>SQRT(X337^2+Y337^2+Z337^2+AA337^2)</f>
        <v>0.15874699397733177</v>
      </c>
      <c r="X337" s="12">
        <f>0.004919*SQRT(1-P337^2)*N337^(1/3)*K337^(2/3)*S337</f>
        <v>6.2072581399047692E-2</v>
      </c>
      <c r="Y337" s="12">
        <f>0.004919*R337*P337/SQRT(1-P337^2)*N337^(1/3)*K337^(2/3)*Q337</f>
        <v>1.8164113318289855E-3</v>
      </c>
      <c r="Z337" s="12">
        <f>0.004919*R337*SQRT(1-P337^2)*1/3*N337^(-2/3)*K337^(2/3)*O337</f>
        <v>4.8459947171629143E-3</v>
      </c>
      <c r="AA337" s="12">
        <f>0.004919*R337*SQRT(1-P337^2)*N337^(1/3)*2/3*K337^(-1/3)*M337</f>
        <v>0.14601650495876295</v>
      </c>
      <c r="AB337" s="12">
        <v>5.27</v>
      </c>
      <c r="AC337" s="12">
        <v>7.7</v>
      </c>
      <c r="AD337" s="12" t="s">
        <v>25</v>
      </c>
    </row>
    <row r="338" spans="1:30" s="30" customFormat="1">
      <c r="A338" s="30" t="s">
        <v>657</v>
      </c>
      <c r="B338" s="30" t="s">
        <v>656</v>
      </c>
      <c r="D338" s="30">
        <v>-0.41</v>
      </c>
      <c r="E338" s="30">
        <v>-0.41166872814772759</v>
      </c>
      <c r="G338" s="30">
        <v>4.1492940386763918E-2</v>
      </c>
      <c r="I338" s="30">
        <v>1.0900000000000001</v>
      </c>
      <c r="J338" s="30">
        <v>1.07</v>
      </c>
      <c r="K338" s="30">
        <v>1.061858365628354</v>
      </c>
      <c r="M338" s="30">
        <v>3.6275189713696337E-2</v>
      </c>
      <c r="N338" s="30">
        <v>632</v>
      </c>
      <c r="O338" s="30">
        <v>169.5</v>
      </c>
      <c r="P338" s="30">
        <v>0.37</v>
      </c>
      <c r="Q338" s="30">
        <v>9.5000000000000001E-2</v>
      </c>
      <c r="R338" s="30">
        <v>2143</v>
      </c>
      <c r="S338" s="30">
        <v>460</v>
      </c>
      <c r="T338" s="30">
        <f>(N338/365)^(2/3)*K338^(1/3)</f>
        <v>1.4710869408747764</v>
      </c>
      <c r="U338" s="30">
        <f>SQRT((2/3*(N338/365)^(-1/3)*K338^(1/3)*(O338/365))^2+(1/3*(N338/365)^(2/3)*K338^(-2/3)*M338)^2)</f>
        <v>0.26355952716179532</v>
      </c>
      <c r="V338" s="30">
        <f>0.004919*R338*SQRT(1-P338^2)*N338^(1/3)*K338^(2/3)</f>
        <v>87.474131643470912</v>
      </c>
      <c r="W338" s="30">
        <f>SQRT(X338^2+Y338^2+Z338^2+AA338^2)</f>
        <v>20.745390265538692</v>
      </c>
      <c r="X338" s="30">
        <f>0.004919*SQRT(1-P338^2)*N338^(1/3)*K338^(2/3)*S338</f>
        <v>18.776528490899032</v>
      </c>
      <c r="Y338" s="30">
        <f>0.004919*R338*P338/SQRT(1-P338^2)*N338^(1/3)*K338^(2/3)*Q338</f>
        <v>3.5624096017471931</v>
      </c>
      <c r="Z338" s="30">
        <f>0.004919*R338*SQRT(1-P338^2)*1/3*N338^(-2/3)*K338^(2/3)*O338</f>
        <v>7.8200766421773888</v>
      </c>
      <c r="AA338" s="30">
        <f>0.004919*R338*SQRT(1-P338^2)*N338^(1/3)*2/3*K338^(-1/3)*M338</f>
        <v>1.9921933239059626</v>
      </c>
      <c r="AB338" s="30">
        <v>1.197260273972603</v>
      </c>
      <c r="AC338" s="30">
        <v>7.92</v>
      </c>
      <c r="AD338" s="30" t="s">
        <v>1551</v>
      </c>
    </row>
    <row r="339" spans="1:30">
      <c r="A339" s="12" t="s">
        <v>659</v>
      </c>
      <c r="B339" s="12" t="s">
        <v>658</v>
      </c>
      <c r="C339" s="12"/>
      <c r="D339" s="12">
        <v>0.01</v>
      </c>
      <c r="E339" s="12">
        <v>2.8206055693401171E-4</v>
      </c>
      <c r="F339" s="12"/>
      <c r="G339" s="12">
        <v>4.1492940386763918E-2</v>
      </c>
      <c r="H339" s="12"/>
      <c r="I339" s="12">
        <v>0.99</v>
      </c>
      <c r="J339" s="12">
        <v>0.99</v>
      </c>
      <c r="K339" s="12">
        <v>0.96197487844548357</v>
      </c>
      <c r="L339" s="12"/>
      <c r="M339" s="12">
        <v>3.6275189713696337E-2</v>
      </c>
      <c r="N339" s="12">
        <v>466.47</v>
      </c>
      <c r="O339" s="12">
        <v>0.35</v>
      </c>
      <c r="P339" s="12">
        <v>8.4000000000000005E-2</v>
      </c>
      <c r="Q339" s="12">
        <v>3.0000000000000001E-3</v>
      </c>
      <c r="R339" s="12">
        <v>407.71</v>
      </c>
      <c r="S339" s="12">
        <v>0.84</v>
      </c>
      <c r="T339" s="12">
        <f>(N339/365)^(2/3)*K339^(1/3)</f>
        <v>1.1625415383911926</v>
      </c>
      <c r="U339" s="12">
        <f>SQRT((2/3*(N339/365)^(-1/3)*K339^(1/3)*(O339/365))^2+(1/3*(N339/365)^(2/3)*K339^(-2/3)*M339)^2)</f>
        <v>1.4624357586499073E-2</v>
      </c>
      <c r="V339" s="12">
        <f>0.004919*R339*SQRT(1-P339^2)*N339^(1/3)*K339^(2/3)</f>
        <v>15.103384916711866</v>
      </c>
      <c r="W339" s="12">
        <f>SQRT(X339^2+Y339^2+Z339^2+AA339^2)</f>
        <v>0.38100083386796468</v>
      </c>
      <c r="X339" s="12">
        <f>0.004919*SQRT(1-P339^2)*N339^(1/3)*K339^(2/3)*S339</f>
        <v>3.1117321944612513E-2</v>
      </c>
      <c r="Y339" s="12">
        <f>0.004919*R339*P339/SQRT(1-P339^2)*N339^(1/3)*K339^(2/3)*Q339</f>
        <v>3.833099348010956E-3</v>
      </c>
      <c r="Z339" s="12">
        <f>0.004919*R339*SQRT(1-P339^2)*1/3*N339^(-2/3)*K339^(2/3)*O339</f>
        <v>3.7774381495409882E-3</v>
      </c>
      <c r="AA339" s="12">
        <f>0.004919*R339*SQRT(1-P339^2)*N339^(1/3)*2/3*K339^(-1/3)*M339</f>
        <v>0.3796898550047057</v>
      </c>
      <c r="AB339" s="12">
        <v>4.0493150684931507</v>
      </c>
      <c r="AC339" s="12">
        <v>4.3</v>
      </c>
      <c r="AD339" s="12" t="s">
        <v>660</v>
      </c>
    </row>
    <row r="340" spans="1:30" s="28" customFormat="1">
      <c r="A340" s="28" t="s">
        <v>662</v>
      </c>
      <c r="B340" s="28" t="s">
        <v>661</v>
      </c>
      <c r="D340" s="28">
        <v>-0.18</v>
      </c>
      <c r="E340" s="28">
        <v>-0.18607662957136531</v>
      </c>
      <c r="G340" s="28">
        <v>4.1492940386763918E-2</v>
      </c>
      <c r="I340" s="28">
        <v>1.1399999999999999</v>
      </c>
      <c r="J340" s="28">
        <v>1.17</v>
      </c>
      <c r="K340" s="28">
        <v>1.0997486381037169</v>
      </c>
      <c r="M340" s="28">
        <v>3.6275189713696337E-2</v>
      </c>
      <c r="N340" s="28">
        <v>4451.8</v>
      </c>
      <c r="O340" s="28">
        <v>27.45</v>
      </c>
      <c r="P340" s="28">
        <v>0.34</v>
      </c>
      <c r="Q340" s="28">
        <v>5.0000000000000001E-3</v>
      </c>
      <c r="R340" s="28">
        <v>609.5</v>
      </c>
      <c r="S340" s="28">
        <v>3.3</v>
      </c>
      <c r="T340" s="28">
        <f>(N340/365)^(2/3)*K340^(1/3)</f>
        <v>5.4692318141857612</v>
      </c>
      <c r="U340" s="28">
        <f>SQRT((2/3*(N340/365)^(-1/3)*K340^(1/3)*(O340/365))^2+(1/3*(N340/365)^(2/3)*K340^(-2/3)*M340)^2)</f>
        <v>6.4199492858971058E-2</v>
      </c>
      <c r="V340" s="28">
        <f>0.004919*R340*SQRT(1-P340^2)*N340^(1/3)*K340^(2/3)</f>
        <v>49.417685717037656</v>
      </c>
      <c r="W340" s="28">
        <f>SQRT(X340^2+Y340^2+Z340^2+AA340^2)</f>
        <v>1.1277558624187611</v>
      </c>
      <c r="X340" s="28">
        <f>0.004919*SQRT(1-P340^2)*N340^(1/3)*K340^(2/3)*S340</f>
        <v>0.26756089067469119</v>
      </c>
      <c r="Y340" s="28">
        <f>0.004919*R340*P340/SQRT(1-P340^2)*N340^(1/3)*K340^(2/3)*Q340</f>
        <v>9.499102862840797E-2</v>
      </c>
      <c r="Z340" s="28">
        <f>0.004919*R340*SQRT(1-P340^2)*1/3*N340^(-2/3)*K340^(2/3)*O340</f>
        <v>0.1015705611911799</v>
      </c>
      <c r="AA340" s="28">
        <f>0.004919*R340*SQRT(1-P340^2)*N340^(1/3)*2/3*K340^(-1/3)*M340</f>
        <v>1.0866943363157258</v>
      </c>
      <c r="AB340" s="28">
        <v>10.9</v>
      </c>
      <c r="AC340" s="28">
        <v>5</v>
      </c>
      <c r="AD340" s="28" t="s">
        <v>1531</v>
      </c>
    </row>
    <row r="341" spans="1:30">
      <c r="A341" s="12" t="s">
        <v>664</v>
      </c>
      <c r="B341" s="12" t="s">
        <v>663</v>
      </c>
      <c r="C341" s="12">
        <v>0.06</v>
      </c>
      <c r="D341" s="12">
        <v>0.09</v>
      </c>
      <c r="E341" s="12">
        <v>0.06</v>
      </c>
      <c r="F341" s="12">
        <v>0.01</v>
      </c>
      <c r="G341" s="12">
        <v>0.01</v>
      </c>
      <c r="H341" s="12">
        <v>1.06</v>
      </c>
      <c r="I341" s="12">
        <v>1.04</v>
      </c>
      <c r="J341" s="12">
        <v>1</v>
      </c>
      <c r="K341" s="12">
        <v>1.06</v>
      </c>
      <c r="L341" s="12">
        <v>0.09</v>
      </c>
      <c r="M341" s="12">
        <v>0.09</v>
      </c>
      <c r="N341" s="12">
        <v>58.112469999999988</v>
      </c>
      <c r="O341" s="12">
        <v>2.9999999999999997E-4</v>
      </c>
      <c r="P341" s="12">
        <v>0.52883000000000002</v>
      </c>
      <c r="Q341" s="12">
        <v>1.0300000000000001E-3</v>
      </c>
      <c r="R341" s="12">
        <v>475.13299999999998</v>
      </c>
      <c r="S341" s="12">
        <v>0.91020000000000001</v>
      </c>
      <c r="T341" s="12">
        <f>(N341/365)^(2/3)*K341^(1/3)</f>
        <v>0.29951570686990914</v>
      </c>
      <c r="U341" s="12">
        <f>SQRT((2/3*(N341/365)^(-1/3)*K341^(1/3)*(O341/365))^2+(1/3*(N341/365)^(2/3)*K341^(-2/3)*M341)^2)</f>
        <v>8.4768596910688269E-3</v>
      </c>
      <c r="V341" s="12">
        <f>0.004919*R341*SQRT(1-P341^2)*N341^(1/3)*K341^(2/3)</f>
        <v>7.9876823581822567</v>
      </c>
      <c r="W341" s="12">
        <f>SQRT(X341^2+Y341^2+Z341^2+AA341^2)</f>
        <v>0.45243214260095127</v>
      </c>
      <c r="X341" s="12">
        <f>0.004919*SQRT(1-P341^2)*N341^(1/3)*K341^(2/3)*S341</f>
        <v>1.5301796512592242E-2</v>
      </c>
      <c r="Y341" s="12">
        <f>0.004919*R341*P341/SQRT(1-P341^2)*N341^(1/3)*K341^(2/3)*Q341</f>
        <v>6.0400045860055096E-3</v>
      </c>
      <c r="Z341" s="12">
        <f>0.004919*R341*SQRT(1-P341^2)*1/3*N341^(-2/3)*K341^(2/3)*O341</f>
        <v>1.3745212272309647E-5</v>
      </c>
      <c r="AA341" s="12">
        <f>0.004919*R341*SQRT(1-P341^2)*N341^(1/3)*2/3*K341^(-1/3)*M341</f>
        <v>0.45213296367069378</v>
      </c>
      <c r="AB341" s="12">
        <v>14.68493150684932</v>
      </c>
      <c r="AC341" s="12">
        <v>3.9</v>
      </c>
      <c r="AD341" s="12" t="s">
        <v>1525</v>
      </c>
    </row>
    <row r="342" spans="1:30">
      <c r="A342" s="12" t="s">
        <v>664</v>
      </c>
      <c r="B342" s="12" t="s">
        <v>665</v>
      </c>
      <c r="C342" s="12">
        <v>0.06</v>
      </c>
      <c r="D342" s="12">
        <v>0.09</v>
      </c>
      <c r="E342" s="12">
        <v>0.06</v>
      </c>
      <c r="F342" s="12">
        <v>0.01</v>
      </c>
      <c r="G342" s="12">
        <v>0.01</v>
      </c>
      <c r="H342" s="12">
        <v>1.06</v>
      </c>
      <c r="I342" s="12">
        <v>1.04</v>
      </c>
      <c r="J342" s="12">
        <v>1</v>
      </c>
      <c r="K342" s="12">
        <v>1.06</v>
      </c>
      <c r="L342" s="12">
        <v>0.09</v>
      </c>
      <c r="M342" s="12">
        <v>0.09</v>
      </c>
      <c r="N342" s="12">
        <v>1749.83</v>
      </c>
      <c r="O342" s="12">
        <v>0.56999999999999995</v>
      </c>
      <c r="P342" s="12">
        <v>0.21129999999999999</v>
      </c>
      <c r="Q342" s="12">
        <v>1.6999999999999999E-3</v>
      </c>
      <c r="R342" s="12">
        <v>297.7</v>
      </c>
      <c r="S342" s="12">
        <v>0.61799999999999999</v>
      </c>
      <c r="T342" s="12">
        <f>(N342/365)^(2/3)*K342^(1/3)</f>
        <v>2.8989270329181496</v>
      </c>
      <c r="U342" s="12">
        <f>SQRT((2/3*(N342/365)^(-1/3)*K342^(1/3)*(O342/365))^2+(1/3*(N342/365)^(2/3)*K342^(-2/3)*M342)^2)</f>
        <v>8.2047519949074693E-2</v>
      </c>
      <c r="V342" s="12">
        <f>0.004919*R342*SQRT(1-P342^2)*N342^(1/3)*K342^(2/3)</f>
        <v>17.931087606962127</v>
      </c>
      <c r="W342" s="12">
        <f>SQRT(X342^2+Y342^2+Z342^2+AA342^2)</f>
        <v>1.0156738121832523</v>
      </c>
      <c r="X342" s="12">
        <f>0.004919*SQRT(1-P342^2)*N342^(1/3)*K342^(2/3)*S342</f>
        <v>3.7223420023858228E-2</v>
      </c>
      <c r="Y342" s="12">
        <f>0.004919*R342*P342/SQRT(1-P342^2)*N342^(1/3)*K342^(2/3)*Q342</f>
        <v>6.7420426076081463E-3</v>
      </c>
      <c r="Z342" s="12">
        <f>0.004919*R342*SQRT(1-P342^2)*1/3*N342^(-2/3)*K342^(2/3)*O342</f>
        <v>1.9469929337837426E-3</v>
      </c>
      <c r="AA342" s="12">
        <f>0.004919*R342*SQRT(1-P342^2)*N342^(1/3)*2/3*K342^(-1/3)*M342</f>
        <v>1.0149672230355919</v>
      </c>
      <c r="AB342" s="12">
        <v>14.68493150684932</v>
      </c>
      <c r="AC342" s="12">
        <v>3.9</v>
      </c>
      <c r="AD342" s="12" t="s">
        <v>1525</v>
      </c>
    </row>
    <row r="343" spans="1:30">
      <c r="A343" s="12" t="s">
        <v>667</v>
      </c>
      <c r="B343" s="12" t="s">
        <v>666</v>
      </c>
      <c r="C343" s="12">
        <v>-0.1</v>
      </c>
      <c r="D343" s="12">
        <v>0</v>
      </c>
      <c r="E343" s="12">
        <v>-0.1</v>
      </c>
      <c r="F343" s="12">
        <v>0.01</v>
      </c>
      <c r="G343" s="12">
        <v>0.01</v>
      </c>
      <c r="H343" s="12">
        <v>0.92</v>
      </c>
      <c r="I343" s="12">
        <v>0.94</v>
      </c>
      <c r="J343" s="12">
        <v>0.92</v>
      </c>
      <c r="K343" s="12">
        <v>0.92</v>
      </c>
      <c r="L343" s="12">
        <v>7.0000000000000007E-2</v>
      </c>
      <c r="M343" s="12">
        <v>7.0000000000000007E-2</v>
      </c>
      <c r="N343" s="12">
        <v>6.4029999999999996</v>
      </c>
      <c r="O343" s="12">
        <v>1E-3</v>
      </c>
      <c r="P343" s="12">
        <v>8.1000000000000003E-2</v>
      </c>
      <c r="Q343" s="12">
        <v>2.9000000000000001E-2</v>
      </c>
      <c r="R343" s="12">
        <v>28.6</v>
      </c>
      <c r="S343" s="12">
        <v>1.7</v>
      </c>
      <c r="T343" s="12">
        <f>(N343/365)^(2/3)*K343^(1/3)</f>
        <v>6.566334974556258E-2</v>
      </c>
      <c r="U343" s="12">
        <f>SQRT((2/3*(N343/365)^(-1/3)*K343^(1/3)*(O343/365))^2+(1/3*(N343/365)^(2/3)*K343^(-2/3)*M343)^2)</f>
        <v>1.665388845458663E-3</v>
      </c>
      <c r="V343" s="12">
        <f>0.004919*R343*SQRT(1-P343^2)*N343^(1/3)*K343^(2/3)</f>
        <v>0.24630119022644792</v>
      </c>
      <c r="W343" s="12">
        <f>SQRT(X343^2+Y343^2+Z343^2+AA343^2)</f>
        <v>1.92552760468085E-2</v>
      </c>
      <c r="X343" s="12">
        <f>0.004919*SQRT(1-P343^2)*N343^(1/3)*K343^(2/3)*S343</f>
        <v>1.464028053793571E-2</v>
      </c>
      <c r="Y343" s="12">
        <f>0.004919*R343*P343/SQRT(1-P343^2)*N343^(1/3)*K343^(2/3)*Q343</f>
        <v>5.8238250747345952E-4</v>
      </c>
      <c r="Z343" s="12">
        <f>0.004919*R343*SQRT(1-P343^2)*1/3*N343^(-2/3)*K343^(2/3)*O343</f>
        <v>1.2822176595681605E-5</v>
      </c>
      <c r="AA343" s="12">
        <f>0.004919*R343*SQRT(1-P343^2)*N343^(1/3)*2/3*K343^(-1/3)*M343</f>
        <v>1.2493538634674896E-2</v>
      </c>
      <c r="AB343" s="12">
        <v>1.205479452054794</v>
      </c>
      <c r="AC343" s="12">
        <v>3.9</v>
      </c>
      <c r="AD343" s="12" t="s">
        <v>292</v>
      </c>
    </row>
    <row r="344" spans="1:30">
      <c r="A344" s="12" t="s">
        <v>669</v>
      </c>
      <c r="B344" s="12" t="s">
        <v>668</v>
      </c>
      <c r="C344" s="12">
        <v>-0.28999999999999998</v>
      </c>
      <c r="D344" s="12"/>
      <c r="E344" s="12">
        <v>-0.28999999999999998</v>
      </c>
      <c r="F344" s="12">
        <v>0.06</v>
      </c>
      <c r="G344" s="12">
        <v>0.06</v>
      </c>
      <c r="H344" s="12">
        <v>2.6</v>
      </c>
      <c r="I344" s="12"/>
      <c r="J344" s="12"/>
      <c r="K344" s="12">
        <v>2.6</v>
      </c>
      <c r="L344" s="12">
        <v>0.65</v>
      </c>
      <c r="M344" s="12">
        <v>0.65</v>
      </c>
      <c r="N344" s="12">
        <v>533</v>
      </c>
      <c r="O344" s="12">
        <v>1.7</v>
      </c>
      <c r="P344" s="12">
        <v>0.64</v>
      </c>
      <c r="Q344" s="12">
        <v>0.04</v>
      </c>
      <c r="R344" s="12">
        <v>190</v>
      </c>
      <c r="S344" s="12">
        <v>29</v>
      </c>
      <c r="T344" s="12">
        <f>(N344/365)^(2/3)*K344^(1/3)</f>
        <v>1.7698943615503095</v>
      </c>
      <c r="U344" s="12">
        <f>SQRT((2/3*(N344/365)^(-1/3)*K344^(1/3)*(O344/365))^2+(1/3*(N344/365)^(2/3)*K344^(-2/3)*M344)^2)</f>
        <v>0.14753920205645571</v>
      </c>
      <c r="V344" s="12">
        <f>0.004919*R344*SQRT(1-P344^2)*N344^(1/3)*K344^(2/3)</f>
        <v>11.009347150019897</v>
      </c>
      <c r="W344" s="12">
        <f>SQRT(X344^2+Y344^2+Z344^2+AA344^2)</f>
        <v>2.5334762237472925</v>
      </c>
      <c r="X344" s="12">
        <f>0.004919*SQRT(1-P344^2)*N344^(1/3)*K344^(2/3)*S344</f>
        <v>1.6803740386872474</v>
      </c>
      <c r="Y344" s="12">
        <f>0.004919*R344*P344/SQRT(1-P344^2)*N344^(1/3)*K344^(2/3)*Q344</f>
        <v>0.47737006612552385</v>
      </c>
      <c r="Z344" s="12">
        <f>0.004919*R344*SQRT(1-P344^2)*1/3*N344^(-2/3)*K344^(2/3)*O344</f>
        <v>1.1704746813654687E-2</v>
      </c>
      <c r="AA344" s="12">
        <f>0.004919*R344*SQRT(1-P344^2)*N344^(1/3)*2/3*K344^(-1/3)*M344</f>
        <v>1.834891191669983</v>
      </c>
      <c r="AB344" s="12">
        <v>6.978082191780822</v>
      </c>
      <c r="AC344" s="12">
        <v>29</v>
      </c>
      <c r="AD344" s="12" t="s">
        <v>25</v>
      </c>
    </row>
    <row r="345" spans="1:30">
      <c r="A345" s="12" t="s">
        <v>671</v>
      </c>
      <c r="B345" s="12" t="s">
        <v>670</v>
      </c>
      <c r="C345" s="12">
        <v>0.18</v>
      </c>
      <c r="D345" s="12">
        <v>0.23</v>
      </c>
      <c r="E345" s="12">
        <v>0.18</v>
      </c>
      <c r="F345" s="12">
        <v>0.02</v>
      </c>
      <c r="G345" s="12">
        <v>0.02</v>
      </c>
      <c r="H345" s="12">
        <v>1.35</v>
      </c>
      <c r="I345" s="12">
        <v>1.4</v>
      </c>
      <c r="J345" s="12">
        <v>1.42</v>
      </c>
      <c r="K345" s="12">
        <v>1.35</v>
      </c>
      <c r="L345" s="12">
        <v>0.09</v>
      </c>
      <c r="M345" s="12">
        <v>0.09</v>
      </c>
      <c r="N345" s="12">
        <v>225.62</v>
      </c>
      <c r="O345" s="12">
        <v>0.22</v>
      </c>
      <c r="P345" s="12">
        <v>0.31</v>
      </c>
      <c r="Q345" s="12">
        <v>0.01</v>
      </c>
      <c r="R345" s="12">
        <v>80.7</v>
      </c>
      <c r="S345" s="12">
        <v>0.9</v>
      </c>
      <c r="T345" s="12">
        <f>(N345/365)^(2/3)*K345^(1/3)</f>
        <v>0.80198776557951468</v>
      </c>
      <c r="U345" s="12">
        <f>SQRT((2/3*(N345/365)^(-1/3)*K345^(1/3)*(O345/365))^2+(1/3*(N345/365)^(2/3)*K345^(-2/3)*M345)^2)</f>
        <v>1.7829574032833338E-2</v>
      </c>
      <c r="V345" s="12">
        <f>0.004919*R345*SQRT(1-P345^2)*N345^(1/3)*K345^(2/3)</f>
        <v>2.8064604594358209</v>
      </c>
      <c r="W345" s="12">
        <f>SQRT(X345^2+Y345^2+Z345^2+AA345^2)</f>
        <v>0.1289614453633128</v>
      </c>
      <c r="X345" s="12">
        <f>0.004919*SQRT(1-P345^2)*N345^(1/3)*K345^(2/3)*S345</f>
        <v>3.129881553274149E-2</v>
      </c>
      <c r="Y345" s="12">
        <f>0.004919*R345*P345/SQRT(1-P345^2)*N345^(1/3)*K345^(2/3)*Q345</f>
        <v>9.6249888530269313E-3</v>
      </c>
      <c r="Z345" s="12">
        <f>0.004919*R345*SQRT(1-P345^2)*1/3*N345^(-2/3)*K345^(2/3)*O345</f>
        <v>9.1218464834069203E-4</v>
      </c>
      <c r="AA345" s="12">
        <f>0.004919*R345*SQRT(1-P345^2)*N345^(1/3)*2/3*K345^(-1/3)*M345</f>
        <v>0.12473157597492535</v>
      </c>
      <c r="AB345" s="12">
        <v>4.1260273972602741</v>
      </c>
      <c r="AC345" s="12">
        <v>8.9</v>
      </c>
      <c r="AD345" s="12" t="s">
        <v>292</v>
      </c>
    </row>
    <row r="346" spans="1:30">
      <c r="A346" s="12" t="s">
        <v>671</v>
      </c>
      <c r="B346" s="12" t="s">
        <v>672</v>
      </c>
      <c r="C346" s="12">
        <v>0.18</v>
      </c>
      <c r="D346" s="12">
        <v>0.23</v>
      </c>
      <c r="E346" s="12">
        <v>0.18</v>
      </c>
      <c r="F346" s="12">
        <v>0.02</v>
      </c>
      <c r="G346" s="12">
        <v>0.02</v>
      </c>
      <c r="H346" s="12">
        <v>1.35</v>
      </c>
      <c r="I346" s="12">
        <v>1.4</v>
      </c>
      <c r="J346" s="12">
        <v>1.42</v>
      </c>
      <c r="K346" s="12">
        <v>1.35</v>
      </c>
      <c r="L346" s="12">
        <v>0.09</v>
      </c>
      <c r="M346" s="12">
        <v>0.09</v>
      </c>
      <c r="N346" s="12">
        <v>2102</v>
      </c>
      <c r="O346" s="12">
        <v>264</v>
      </c>
      <c r="P346" s="12">
        <v>0.33</v>
      </c>
      <c r="Q346" s="12">
        <v>0.02</v>
      </c>
      <c r="R346" s="12">
        <v>54.3</v>
      </c>
      <c r="S346" s="12">
        <v>3.6</v>
      </c>
      <c r="T346" s="12">
        <f>(N346/365)^(2/3)*K346^(1/3)</f>
        <v>3.550894923057061</v>
      </c>
      <c r="U346" s="12">
        <f>SQRT((2/3*(N346/365)^(-1/3)*K346^(1/3)*(O346/365))^2+(1/3*(N346/365)^(2/3)*K346^(-2/3)*M346)^2)</f>
        <v>0.30760883204006656</v>
      </c>
      <c r="V346" s="12">
        <f>0.004919*R346*SQRT(1-P346^2)*N346^(1/3)*K346^(2/3)</f>
        <v>3.9452387510127296</v>
      </c>
      <c r="W346" s="12">
        <f>SQRT(X346^2+Y346^2+Z346^2+AA346^2)</f>
        <v>0.35678365453105321</v>
      </c>
      <c r="X346" s="12">
        <f>0.004919*SQRT(1-P346^2)*N346^(1/3)*K346^(2/3)*S346</f>
        <v>0.26156279012239086</v>
      </c>
      <c r="Y346" s="12">
        <f>0.004919*R346*P346/SQRT(1-P346^2)*N346^(1/3)*K346^(2/3)*Q346</f>
        <v>2.9220711207141755E-2</v>
      </c>
      <c r="Z346" s="12">
        <f>0.004919*R346*SQRT(1-P346^2)*1/3*N346^(-2/3)*K346^(2/3)*O346</f>
        <v>0.16516698862470039</v>
      </c>
      <c r="AA346" s="12">
        <f>0.004919*R346*SQRT(1-P346^2)*N346^(1/3)*2/3*K346^(-1/3)*M346</f>
        <v>0.17534394448945462</v>
      </c>
      <c r="AB346" s="12">
        <v>4.1260273972602741</v>
      </c>
      <c r="AC346" s="12">
        <v>8.9</v>
      </c>
      <c r="AD346" s="12" t="s">
        <v>292</v>
      </c>
    </row>
    <row r="347" spans="1:30">
      <c r="A347" s="12" t="s">
        <v>674</v>
      </c>
      <c r="B347" s="12" t="s">
        <v>673</v>
      </c>
      <c r="C347" s="12">
        <v>0.3</v>
      </c>
      <c r="D347" s="12">
        <v>0.31</v>
      </c>
      <c r="E347" s="12">
        <v>0.3</v>
      </c>
      <c r="F347" s="12">
        <v>0.02</v>
      </c>
      <c r="G347" s="12">
        <v>0.02</v>
      </c>
      <c r="H347" s="12">
        <v>1.1599999999999999</v>
      </c>
      <c r="I347" s="12">
        <v>1.1299999999999999</v>
      </c>
      <c r="J347" s="12">
        <v>1.1000000000000001</v>
      </c>
      <c r="K347" s="12">
        <v>1.1599999999999999</v>
      </c>
      <c r="L347" s="12">
        <v>0.13</v>
      </c>
      <c r="M347" s="12">
        <v>0.13</v>
      </c>
      <c r="N347" s="12">
        <v>1145</v>
      </c>
      <c r="O347" s="12">
        <v>18</v>
      </c>
      <c r="P347" s="12">
        <v>0.11</v>
      </c>
      <c r="Q347" s="12">
        <v>0.08</v>
      </c>
      <c r="R347" s="12">
        <v>12</v>
      </c>
      <c r="S347" s="12">
        <v>1.9</v>
      </c>
      <c r="T347" s="12">
        <f>(N347/365)^(2/3)*K347^(1/3)</f>
        <v>2.2516164413233595</v>
      </c>
      <c r="U347" s="12">
        <f>SQRT((2/3*(N347/365)^(-1/3)*K347^(1/3)*(O347/365))^2+(1/3*(N347/365)^(2/3)*K347^(-2/3)*M347)^2)</f>
        <v>8.7359598790970494E-2</v>
      </c>
      <c r="V347" s="12">
        <f>0.004919*R347*SQRT(1-P347^2)*N347^(1/3)*K347^(2/3)</f>
        <v>0.67762338158258173</v>
      </c>
      <c r="W347" s="12">
        <f>SQRT(X347^2+Y347^2+Z347^2+AA347^2)</f>
        <v>0.1188417571588776</v>
      </c>
      <c r="X347" s="12">
        <f>0.004919*SQRT(1-P347^2)*N347^(1/3)*K347^(2/3)*S347</f>
        <v>0.10729036875057546</v>
      </c>
      <c r="Y347" s="12">
        <f>0.004919*R347*P347/SQRT(1-P347^2)*N347^(1/3)*K347^(2/3)*Q347</f>
        <v>6.0361228443432738E-3</v>
      </c>
      <c r="Z347" s="12">
        <f>0.004919*R347*SQRT(1-P347^2)*1/3*N347^(-2/3)*K347^(2/3)*O347</f>
        <v>3.55086488165545E-3</v>
      </c>
      <c r="AA347" s="12">
        <f>0.004919*R347*SQRT(1-P347^2)*N347^(1/3)*2/3*K347^(-1/3)*M347</f>
        <v>5.0627034256169906E-2</v>
      </c>
      <c r="AB347" s="12">
        <v>6.9726027397260273</v>
      </c>
      <c r="AC347" s="12">
        <v>4.18</v>
      </c>
      <c r="AD347" s="12" t="s">
        <v>115</v>
      </c>
    </row>
    <row r="348" spans="1:30">
      <c r="A348" s="12" t="s">
        <v>676</v>
      </c>
      <c r="B348" s="12" t="s">
        <v>675</v>
      </c>
      <c r="C348" s="12">
        <v>0.05</v>
      </c>
      <c r="D348" s="12"/>
      <c r="E348" s="12">
        <v>0.05</v>
      </c>
      <c r="F348" s="12">
        <v>0.04</v>
      </c>
      <c r="G348" s="12">
        <v>0.04</v>
      </c>
      <c r="H348" s="12">
        <v>2.4500000000000002</v>
      </c>
      <c r="I348" s="12"/>
      <c r="J348" s="12"/>
      <c r="K348" s="12">
        <v>2.4500000000000002</v>
      </c>
      <c r="L348" s="12">
        <v>0.39</v>
      </c>
      <c r="M348" s="12">
        <v>0.39</v>
      </c>
      <c r="N348" s="12">
        <v>359.9</v>
      </c>
      <c r="O348" s="12">
        <v>2.4</v>
      </c>
      <c r="P348" s="12">
        <v>0.16600000000000001</v>
      </c>
      <c r="Q348" s="12">
        <v>5.1999999999999998E-2</v>
      </c>
      <c r="R348" s="12">
        <v>82.4</v>
      </c>
      <c r="S348" s="12">
        <v>3.2</v>
      </c>
      <c r="T348" s="12">
        <f>(N348/365)^(2/3)*K348^(1/3)</f>
        <v>1.335512681459823</v>
      </c>
      <c r="U348" s="12">
        <f>SQRT((2/3*(N348/365)^(-1/3)*K348^(1/3)*(O348/365))^2+(1/3*(N348/365)^(2/3)*K348^(-2/3)*M348)^2)</f>
        <v>7.1112226847741711E-2</v>
      </c>
      <c r="V348" s="12">
        <f>0.004919*R348*SQRT(1-P348^2)*N348^(1/3)*K348^(2/3)</f>
        <v>5.1670302795353615</v>
      </c>
      <c r="W348" s="12">
        <f>SQRT(X348^2+Y348^2+Z348^2+AA348^2)</f>
        <v>0.58581142254800234</v>
      </c>
      <c r="X348" s="12">
        <f>0.004919*SQRT(1-P348^2)*N348^(1/3)*K348^(2/3)*S348</f>
        <v>0.20066137007904317</v>
      </c>
      <c r="Y348" s="12">
        <f>0.004919*R348*P348/SQRT(1-P348^2)*N348^(1/3)*K348^(2/3)*Q348</f>
        <v>4.5865680052475259E-2</v>
      </c>
      <c r="Z348" s="12">
        <f>0.004919*R348*SQRT(1-P348^2)*1/3*N348^(-2/3)*K348^(2/3)*O348</f>
        <v>1.1485479921167798E-2</v>
      </c>
      <c r="AA348" s="12">
        <f>0.004919*R348*SQRT(1-P348^2)*N348^(1/3)*2/3*K348^(-1/3)*M348</f>
        <v>0.54833790721599751</v>
      </c>
      <c r="AB348" s="12">
        <v>3.0136986301369859</v>
      </c>
      <c r="AC348" s="12">
        <v>16</v>
      </c>
      <c r="AD348" s="12" t="s">
        <v>28</v>
      </c>
    </row>
    <row r="349" spans="1:30">
      <c r="A349" t="s">
        <v>678</v>
      </c>
      <c r="B349" t="s">
        <v>677</v>
      </c>
      <c r="C349">
        <v>-0.48</v>
      </c>
      <c r="D349">
        <v>-0.52</v>
      </c>
      <c r="E349">
        <v>-0.48</v>
      </c>
      <c r="F349">
        <v>0.01</v>
      </c>
      <c r="G349">
        <v>0.01</v>
      </c>
      <c r="H349">
        <v>1.0900000000000001</v>
      </c>
      <c r="K349">
        <v>1.0900000000000001</v>
      </c>
      <c r="L349">
        <v>0.1</v>
      </c>
      <c r="M349">
        <v>0.1</v>
      </c>
      <c r="N349">
        <v>550</v>
      </c>
      <c r="O349">
        <v>3</v>
      </c>
      <c r="P349">
        <v>0.59</v>
      </c>
      <c r="Q349">
        <v>0.01</v>
      </c>
      <c r="R349" s="12">
        <v>60.6</v>
      </c>
      <c r="S349" s="12">
        <v>1</v>
      </c>
      <c r="T349" s="12">
        <f>(N349/365)^(2/3)*K349^(1/3)</f>
        <v>1.3526602132548344</v>
      </c>
      <c r="U349" s="12">
        <f>SQRT((2/3*(N349/365)^(-1/3)*K349^(1/3)*(O349/365))^2+(1/3*(N349/365)^(2/3)*K349^(-2/3)*M349)^2)</f>
        <v>4.1657172163857739E-2</v>
      </c>
      <c r="V349" s="12">
        <f>0.004919*R349*SQRT(1-P349^2)*N349^(1/3)*K349^(2/3)</f>
        <v>2.0885513895565424</v>
      </c>
      <c r="W349" s="12">
        <f>SQRT(X349^2+Y349^2+Z349^2+AA349^2)</f>
        <v>0.13370515784625733</v>
      </c>
      <c r="X349" s="12">
        <f>0.004919*SQRT(1-P349^2)*N349^(1/3)*K349^(2/3)*S349</f>
        <v>3.4464544382121161E-2</v>
      </c>
      <c r="Y349" s="12">
        <f>0.004919*R349*P349/SQRT(1-P349^2)*N349^(1/3)*K349^(2/3)*Q349</f>
        <v>1.8902367231758851E-2</v>
      </c>
      <c r="Z349" s="12">
        <f>0.004919*R349*SQRT(1-P349^2)*1/3*N349^(-2/3)*K349^(2/3)*O349</f>
        <v>3.7973661628300788E-3</v>
      </c>
      <c r="AA349" s="12">
        <f>0.004919*R349*SQRT(1-P349^2)*N349^(1/3)*2/3*K349^(-1/3)*M349</f>
        <v>0.1277401461502472</v>
      </c>
      <c r="AB349" s="12">
        <v>2.7397260273972601</v>
      </c>
      <c r="AC349" s="12">
        <v>2.2999999999999998</v>
      </c>
      <c r="AD349" s="12" t="s">
        <v>320</v>
      </c>
    </row>
    <row r="350" spans="1:30">
      <c r="A350" s="12" t="s">
        <v>680</v>
      </c>
      <c r="B350" s="12" t="s">
        <v>679</v>
      </c>
      <c r="C350" s="12">
        <v>0.17</v>
      </c>
      <c r="D350" s="12">
        <v>0.14000000000000001</v>
      </c>
      <c r="E350" s="12">
        <v>0.17</v>
      </c>
      <c r="F350" s="12">
        <v>7.0000000000000007E-2</v>
      </c>
      <c r="G350" s="12">
        <v>7.0000000000000007E-2</v>
      </c>
      <c r="H350" s="12">
        <v>0.95</v>
      </c>
      <c r="I350" s="12">
        <v>0.91</v>
      </c>
      <c r="J350" s="12">
        <v>0.88</v>
      </c>
      <c r="K350" s="12">
        <v>0.95</v>
      </c>
      <c r="L350" s="12">
        <v>0.08</v>
      </c>
      <c r="M350" s="12">
        <v>0.08</v>
      </c>
      <c r="N350" s="12">
        <v>1523</v>
      </c>
      <c r="O350" s="12">
        <v>45</v>
      </c>
      <c r="P350" s="12">
        <v>0.4</v>
      </c>
      <c r="Q350" s="12">
        <v>6.5000000000000002E-2</v>
      </c>
      <c r="R350" s="12">
        <v>52.2</v>
      </c>
      <c r="S350" s="12">
        <v>1.8</v>
      </c>
      <c r="T350" s="12">
        <f>(N350/365)^(2/3)*K350^(1/3)</f>
        <v>2.5478815132027766</v>
      </c>
      <c r="U350" s="12">
        <f>SQRT((2/3*(N350/365)^(-1/3)*K350^(1/3)*(O350/365))^2+(1/3*(N350/365)^(2/3)*K350^(-2/3)*M350)^2)</f>
        <v>8.7372075159565174E-2</v>
      </c>
      <c r="V350" s="12">
        <f>0.004919*R350*SQRT(1-P350^2)*N350^(1/3)*K350^(2/3)</f>
        <v>2.61659198386451</v>
      </c>
      <c r="W350" s="12">
        <f>SQRT(X350^2+Y350^2+Z350^2+AA350^2)</f>
        <v>0.19220559261660702</v>
      </c>
      <c r="X350" s="12">
        <f>0.004919*SQRT(1-P350^2)*N350^(1/3)*K350^(2/3)*S350</f>
        <v>9.0227309788431381E-2</v>
      </c>
      <c r="Y350" s="12">
        <f>0.004919*R350*P350/SQRT(1-P350^2)*N350^(1/3)*K350^(2/3)*Q350</f>
        <v>8.098975188152055E-2</v>
      </c>
      <c r="Z350" s="12">
        <f>0.004919*R350*SQRT(1-P350^2)*1/3*N350^(-2/3)*K350^(2/3)*O350</f>
        <v>2.5770768061699065E-2</v>
      </c>
      <c r="AA350" s="12">
        <f>0.004919*R350*SQRT(1-P350^2)*N350^(1/3)*2/3*K350^(-1/3)*M350</f>
        <v>0.14689639207660407</v>
      </c>
      <c r="AB350" s="12">
        <v>6.82</v>
      </c>
      <c r="AC350" s="12">
        <v>10.25</v>
      </c>
      <c r="AD350" s="12" t="s">
        <v>547</v>
      </c>
    </row>
    <row r="351" spans="1:30">
      <c r="A351" t="s">
        <v>682</v>
      </c>
      <c r="B351" t="s">
        <v>681</v>
      </c>
      <c r="C351">
        <v>0.23</v>
      </c>
      <c r="E351">
        <v>0.23</v>
      </c>
      <c r="F351">
        <v>0.04</v>
      </c>
      <c r="G351">
        <v>0.04</v>
      </c>
      <c r="H351">
        <v>1.2</v>
      </c>
      <c r="K351">
        <v>1.2</v>
      </c>
      <c r="L351">
        <v>0.11</v>
      </c>
      <c r="M351">
        <v>0.11</v>
      </c>
      <c r="N351">
        <v>21.216629999999999</v>
      </c>
      <c r="O351">
        <v>4.4999999999999999E-4</v>
      </c>
      <c r="P351">
        <v>0.68189999999999995</v>
      </c>
      <c r="Q351">
        <v>4.4000000000000003E-3</v>
      </c>
      <c r="R351" s="12">
        <v>279.8</v>
      </c>
      <c r="S351">
        <v>0.06</v>
      </c>
      <c r="T351" s="12">
        <f>(N351/365)^(2/3)*K351^(1/3)</f>
        <v>0.15945914857186244</v>
      </c>
      <c r="U351" s="12">
        <f>SQRT((2/3*(N351/365)^(-1/3)*K351^(1/3)*(O351/365))^2+(1/3*(N351/365)^(2/3)*K351^(-2/3)*M351)^2)</f>
        <v>4.872363394726853E-3</v>
      </c>
      <c r="V351" s="12">
        <f>0.004919*R351*SQRT(1-P351^2)*N351^(1/3)*K351^(2/3)</f>
        <v>3.1471643096286726</v>
      </c>
      <c r="W351" s="12">
        <f>SQRT(X351^2+Y351^2+Z351^2+AA351^2)</f>
        <v>0.19313601003431619</v>
      </c>
      <c r="X351" s="12">
        <f>0.004919*SQRT(1-P351^2)*N351^(1/3)*K351^(2/3)*S351</f>
        <v>6.7487440520986545E-4</v>
      </c>
      <c r="Y351" s="12">
        <f>0.004919*R351*P351/SQRT(1-P351^2)*N351^(1/3)*K351^(2/3)*Q351</f>
        <v>1.7649359313038491E-2</v>
      </c>
      <c r="Z351" s="12">
        <f>0.004919*R351*SQRT(1-P351^2)*1/3*N351^(-2/3)*K351^(2/3)*O351</f>
        <v>2.2250218175285193E-5</v>
      </c>
      <c r="AA351" s="12">
        <f>0.004919*R351*SQRT(1-P351^2)*N351^(1/3)*2/3*K351^(-1/3)*M351</f>
        <v>0.19232670781064112</v>
      </c>
      <c r="AB351">
        <v>1.0739726027397261</v>
      </c>
      <c r="AC351">
        <v>3.97</v>
      </c>
      <c r="AD351" t="s">
        <v>563</v>
      </c>
    </row>
    <row r="352" spans="1:30" s="28" customFormat="1">
      <c r="A352" s="28" t="s">
        <v>684</v>
      </c>
      <c r="B352" s="28" t="s">
        <v>683</v>
      </c>
      <c r="D352" s="28">
        <v>-0.11</v>
      </c>
      <c r="E352" s="28">
        <v>-0.1174181647872551</v>
      </c>
      <c r="G352" s="28">
        <v>4.1492940386763918E-2</v>
      </c>
      <c r="I352" s="28">
        <v>1.06</v>
      </c>
      <c r="J352" s="28">
        <v>1.07</v>
      </c>
      <c r="K352" s="28">
        <v>1.027072731027064</v>
      </c>
      <c r="M352" s="28">
        <v>3.6275189713696337E-2</v>
      </c>
      <c r="N352" s="28">
        <v>562.1</v>
      </c>
      <c r="O352" s="28">
        <v>0.4</v>
      </c>
      <c r="P352" s="28">
        <v>0.53200000000000003</v>
      </c>
      <c r="Q352" s="28">
        <v>4.0000000000000001E-3</v>
      </c>
      <c r="R352" s="28">
        <v>1414.5</v>
      </c>
      <c r="S352" s="28">
        <v>10</v>
      </c>
      <c r="T352" s="28">
        <f>(N352/365)^(2/3)*K352^(1/3)</f>
        <v>1.3454912572617406</v>
      </c>
      <c r="U352" s="28">
        <f>SQRT((2/3*(N352/365)^(-1/3)*K352^(1/3)*(O352/365))^2+(1/3*(N352/365)^(2/3)*K352^(-2/3)*M352)^2)</f>
        <v>1.5853327792699531E-2</v>
      </c>
      <c r="V352" s="28">
        <f>0.004919*R352*SQRT(1-P352^2)*N352^(1/3)*K352^(2/3)</f>
        <v>49.496073107812258</v>
      </c>
      <c r="W352" s="28">
        <f>SQRT(X352^2+Y352^2+Z352^2+AA352^2)</f>
        <v>1.2257245828728482</v>
      </c>
      <c r="X352" s="28">
        <f>0.004919*SQRT(1-P352^2)*N352^(1/3)*K352^(2/3)*S352</f>
        <v>0.34991921603260695</v>
      </c>
      <c r="Y352" s="28">
        <f>0.004919*R352*P352/SQRT(1-P352^2)*N352^(1/3)*K352^(2/3)*Q352</f>
        <v>0.14690539651735138</v>
      </c>
      <c r="Z352" s="28">
        <f>0.004919*R352*SQRT(1-P352^2)*1/3*N352^(-2/3)*K352^(2/3)*O352</f>
        <v>1.1740751493284058E-2</v>
      </c>
      <c r="AA352" s="28">
        <f>0.004919*R352*SQRT(1-P352^2)*N352^(1/3)*2/3*K352^(-1/3)*M352</f>
        <v>1.1654347920576236</v>
      </c>
      <c r="AB352" s="28">
        <v>11.3</v>
      </c>
      <c r="AC352" s="28">
        <v>6.6</v>
      </c>
      <c r="AD352" s="28" t="s">
        <v>1531</v>
      </c>
    </row>
    <row r="353" spans="1:30">
      <c r="A353" s="12" t="s">
        <v>686</v>
      </c>
      <c r="B353" s="12" t="s">
        <v>685</v>
      </c>
      <c r="C353" s="12">
        <v>-0.15</v>
      </c>
      <c r="D353" s="12"/>
      <c r="E353" s="12">
        <v>-0.15</v>
      </c>
      <c r="F353" s="12">
        <v>0.03</v>
      </c>
      <c r="G353" s="12">
        <v>0.03</v>
      </c>
      <c r="H353" s="12">
        <v>2.5499999999999998</v>
      </c>
      <c r="I353" s="12"/>
      <c r="J353" s="12"/>
      <c r="K353" s="12">
        <v>2.5499999999999998</v>
      </c>
      <c r="L353" s="12">
        <v>0.25</v>
      </c>
      <c r="M353" s="12">
        <v>0.25</v>
      </c>
      <c r="N353" s="12">
        <v>323.60000000000002</v>
      </c>
      <c r="O353" s="12">
        <v>2.2000000000000002</v>
      </c>
      <c r="P353" s="12">
        <v>0.21</v>
      </c>
      <c r="Q353" s="12">
        <v>0.04</v>
      </c>
      <c r="R353" s="12">
        <v>51.8</v>
      </c>
      <c r="S353" s="12">
        <v>2</v>
      </c>
      <c r="T353" s="12">
        <f>(N353/365)^(2/3)*K353^(1/3)</f>
        <v>1.260831815432645</v>
      </c>
      <c r="U353" s="12">
        <f>SQRT((2/3*(N353/365)^(-1/3)*K353^(1/3)*(O353/365))^2+(1/3*(N353/365)^(2/3)*K353^(-2/3)*M353)^2)</f>
        <v>4.1598039577721048E-2</v>
      </c>
      <c r="V353" s="12">
        <f>0.004919*R353*SQRT(1-P353^2)*N353^(1/3)*K353^(2/3)</f>
        <v>3.1923397407058003</v>
      </c>
      <c r="W353" s="12">
        <f>SQRT(X353^2+Y353^2+Z353^2+AA353^2)</f>
        <v>0.24406168168467138</v>
      </c>
      <c r="X353" s="12">
        <f>0.004919*SQRT(1-P353^2)*N353^(1/3)*K353^(2/3)*S353</f>
        <v>0.12325636064501161</v>
      </c>
      <c r="Y353" s="12">
        <f>0.004919*R353*P353/SQRT(1-P353^2)*N353^(1/3)*K353^(2/3)*Q353</f>
        <v>2.8052781485436471E-2</v>
      </c>
      <c r="Z353" s="12">
        <f>0.004919*R353*SQRT(1-P353^2)*1/3*N353^(-2/3)*K353^(2/3)*O353</f>
        <v>7.2343916662059755E-3</v>
      </c>
      <c r="AA353" s="12">
        <f>0.004919*R353*SQRT(1-P353^2)*N353^(1/3)*2/3*K353^(-1/3)*M353</f>
        <v>0.20864965625528112</v>
      </c>
      <c r="AB353" s="12">
        <v>3.4986301369863009</v>
      </c>
      <c r="AC353" s="12">
        <v>18.5</v>
      </c>
      <c r="AD353" s="12" t="s">
        <v>28</v>
      </c>
    </row>
    <row r="354" spans="1:30" s="30" customFormat="1">
      <c r="A354" s="30" t="s">
        <v>688</v>
      </c>
      <c r="B354" s="30" t="s">
        <v>687</v>
      </c>
      <c r="D354" s="30">
        <v>-0.11</v>
      </c>
      <c r="E354" s="30">
        <v>-0.1174181647872551</v>
      </c>
      <c r="G354" s="30">
        <v>4.1492940386763918E-2</v>
      </c>
      <c r="I354" s="30">
        <v>1.04</v>
      </c>
      <c r="J354" s="30">
        <v>1.04</v>
      </c>
      <c r="K354" s="30">
        <v>1.0099080435175729</v>
      </c>
      <c r="M354" s="30">
        <v>3.6275189713696337E-2</v>
      </c>
      <c r="N354" s="30">
        <v>840.8</v>
      </c>
      <c r="O354" s="30">
        <v>0.05</v>
      </c>
      <c r="P354" s="30">
        <v>0.23</v>
      </c>
      <c r="Q354" s="30">
        <v>0.01</v>
      </c>
      <c r="R354" s="30">
        <v>1250</v>
      </c>
      <c r="S354" s="30">
        <v>10</v>
      </c>
      <c r="T354" s="30">
        <f>(N354/365)^(2/3)*K354^(1/3)</f>
        <v>1.7499561623725584</v>
      </c>
      <c r="U354" s="30">
        <f>SQRT((2/3*(N354/365)^(-1/3)*K354^(1/3)*(O354/365))^2+(1/3*(N354/365)^(2/3)*K354^(-2/3)*M354)^2)</f>
        <v>2.0952514827599009E-2</v>
      </c>
      <c r="V354" s="30">
        <f>0.004919*R354*SQRT(1-P354^2)*N354^(1/3)*K354^(2/3)</f>
        <v>56.850838649848754</v>
      </c>
      <c r="W354" s="30">
        <f>SQRT(X354^2+Y354^2+Z354^2+AA354^2)</f>
        <v>1.4419487900649937</v>
      </c>
      <c r="X354" s="30">
        <f>0.004919*SQRT(1-P354^2)*N354^(1/3)*K354^(2/3)*S354</f>
        <v>0.45480670919879007</v>
      </c>
      <c r="Y354" s="30">
        <f>0.004919*R354*P354/SQRT(1-P354^2)*N354^(1/3)*K354^(2/3)*Q354</f>
        <v>0.13806031981274644</v>
      </c>
      <c r="Z354" s="30">
        <f>0.004919*R354*SQRT(1-P354^2)*1/3*N354^(-2/3)*K354^(2/3)*O354</f>
        <v>1.126919573617364E-3</v>
      </c>
      <c r="AA354" s="30">
        <f>0.004919*R354*SQRT(1-P354^2)*N354^(1/3)*2/3*K354^(-1/3)*M354</f>
        <v>1.3613615422007275</v>
      </c>
      <c r="AD354" s="30" t="s">
        <v>1554</v>
      </c>
    </row>
    <row r="355" spans="1:30">
      <c r="A355" s="12" t="s">
        <v>690</v>
      </c>
      <c r="B355" s="12" t="s">
        <v>689</v>
      </c>
      <c r="C355" s="12">
        <v>0.28000000000000003</v>
      </c>
      <c r="D355" s="12"/>
      <c r="E355" s="12">
        <v>0.28000000000000003</v>
      </c>
      <c r="F355" s="12">
        <v>0.02</v>
      </c>
      <c r="G355" s="12">
        <v>0.02</v>
      </c>
      <c r="H355" s="12">
        <v>1.17</v>
      </c>
      <c r="I355" s="12"/>
      <c r="J355" s="12"/>
      <c r="K355" s="12">
        <v>1.17</v>
      </c>
      <c r="L355" s="12">
        <v>0.12</v>
      </c>
      <c r="M355" s="12">
        <v>0.12</v>
      </c>
      <c r="N355" s="12">
        <v>1290</v>
      </c>
      <c r="O355" s="12">
        <v>22</v>
      </c>
      <c r="P355" s="12">
        <v>0.54</v>
      </c>
      <c r="Q355" s="12">
        <v>0.09</v>
      </c>
      <c r="R355" s="12">
        <v>161</v>
      </c>
      <c r="S355" s="12">
        <v>55</v>
      </c>
      <c r="T355" s="12">
        <f>(N355/365)^(2/3)*K355^(1/3)</f>
        <v>2.4448929664169698</v>
      </c>
      <c r="U355" s="12">
        <f>SQRT((2/3*(N355/365)^(-1/3)*K355^(1/3)*(O355/365))^2+(1/3*(N355/365)^(2/3)*K355^(-2/3)*M355)^2)</f>
        <v>8.8087000389789685E-2</v>
      </c>
      <c r="V355" s="12">
        <f>0.004919*R355*SQRT(1-P355^2)*N355^(1/3)*K355^(2/3)</f>
        <v>8.0567975849908127</v>
      </c>
      <c r="W355" s="12">
        <f>SQRT(X355^2+Y355^2+Z355^2+AA355^2)</f>
        <v>2.8611846527438471</v>
      </c>
      <c r="X355" s="12">
        <f>0.004919*SQRT(1-P355^2)*N355^(1/3)*K355^(2/3)*S355</f>
        <v>2.7523221563633209</v>
      </c>
      <c r="Y355" s="12">
        <f>0.004919*R355*P355/SQRT(1-P355^2)*N355^(1/3)*K355^(2/3)*Q355</f>
        <v>0.552739077682882</v>
      </c>
      <c r="Z355" s="12">
        <f>0.004919*R355*SQRT(1-P355^2)*1/3*N355^(-2/3)*K355^(2/3)*O355</f>
        <v>4.5800916503823765E-2</v>
      </c>
      <c r="AA355" s="12">
        <f>0.004919*R355*SQRT(1-P355^2)*N355^(1/3)*2/3*K355^(-1/3)*M355</f>
        <v>0.55089214256347441</v>
      </c>
      <c r="AB355" s="12">
        <v>5.0082191780821921</v>
      </c>
      <c r="AC355" s="12">
        <v>6.91</v>
      </c>
      <c r="AD355" s="12" t="s">
        <v>115</v>
      </c>
    </row>
    <row r="356" spans="1:30">
      <c r="A356" s="12" t="s">
        <v>692</v>
      </c>
      <c r="B356" s="12" t="s">
        <v>691</v>
      </c>
      <c r="C356" s="12">
        <v>-0.52</v>
      </c>
      <c r="D356" s="12"/>
      <c r="E356" s="12">
        <v>-0.52</v>
      </c>
      <c r="F356" s="12">
        <v>7.0000000000000007E-2</v>
      </c>
      <c r="G356" s="12">
        <v>7.0000000000000007E-2</v>
      </c>
      <c r="H356" s="12">
        <v>3.42</v>
      </c>
      <c r="I356" s="12"/>
      <c r="J356" s="12"/>
      <c r="K356" s="12">
        <v>3.42</v>
      </c>
      <c r="L356" s="12">
        <v>0.46</v>
      </c>
      <c r="M356" s="12">
        <v>0.46</v>
      </c>
      <c r="N356" s="12">
        <v>349.5</v>
      </c>
      <c r="O356" s="12">
        <v>4.5</v>
      </c>
      <c r="P356" s="12">
        <v>0.22</v>
      </c>
      <c r="Q356" s="12">
        <v>0.1</v>
      </c>
      <c r="R356" s="12">
        <v>133</v>
      </c>
      <c r="S356" s="12">
        <v>25</v>
      </c>
      <c r="T356" s="12">
        <f>(N356/365)^(2/3)*K356^(1/3)</f>
        <v>1.4636758675593444</v>
      </c>
      <c r="U356" s="12">
        <f>SQRT((2/3*(N356/365)^(-1/3)*K356^(1/3)*(O356/365))^2+(1/3*(N356/365)^(2/3)*K356^(-2/3)*M356)^2)</f>
        <v>6.6814758089889861E-2</v>
      </c>
      <c r="V356" s="12">
        <f>0.004919*R356*SQRT(1-P356^2)*N356^(1/3)*K356^(2/3)</f>
        <v>10.2044314114936</v>
      </c>
      <c r="W356" s="12">
        <f>SQRT(X356^2+Y356^2+Z356^2+AA356^2)</f>
        <v>2.1387003155434745</v>
      </c>
      <c r="X356" s="12">
        <f>0.004919*SQRT(1-P356^2)*N356^(1/3)*K356^(2/3)*S356</f>
        <v>1.9181262051679699</v>
      </c>
      <c r="Y356" s="12">
        <f>0.004919*R356*P356/SQRT(1-P356^2)*N356^(1/3)*K356^(2/3)*Q356</f>
        <v>0.23591581657509383</v>
      </c>
      <c r="Z356" s="12">
        <f>0.004919*R356*SQRT(1-P356^2)*1/3*N356^(-2/3)*K356^(2/3)*O356</f>
        <v>4.3795842967783716E-2</v>
      </c>
      <c r="AA356" s="12">
        <f>0.004919*R356*SQRT(1-P356^2)*N356^(1/3)*2/3*K356^(-1/3)*M356</f>
        <v>0.91501724157642428</v>
      </c>
      <c r="AB356" s="12">
        <v>5.3260273972602743</v>
      </c>
      <c r="AC356" s="12">
        <v>47.4</v>
      </c>
      <c r="AD356" s="12" t="s">
        <v>693</v>
      </c>
    </row>
    <row r="357" spans="1:30">
      <c r="A357" s="12" t="s">
        <v>695</v>
      </c>
      <c r="B357" s="12" t="s">
        <v>694</v>
      </c>
      <c r="C357" s="12">
        <v>-0.11</v>
      </c>
      <c r="D357" s="12"/>
      <c r="E357" s="12">
        <v>-0.11</v>
      </c>
      <c r="F357" s="12">
        <v>0.03</v>
      </c>
      <c r="G357" s="12">
        <v>0.03</v>
      </c>
      <c r="H357" s="12">
        <v>1.23</v>
      </c>
      <c r="I357" s="12"/>
      <c r="J357" s="12"/>
      <c r="K357" s="12">
        <v>1.23</v>
      </c>
      <c r="L357" s="12">
        <v>0.15</v>
      </c>
      <c r="M357" s="12">
        <v>0.15</v>
      </c>
      <c r="N357" s="12">
        <v>297.3</v>
      </c>
      <c r="O357" s="12">
        <v>6</v>
      </c>
      <c r="P357" s="12">
        <v>0.33</v>
      </c>
      <c r="Q357" s="12">
        <v>0.2</v>
      </c>
      <c r="R357" s="12">
        <v>14</v>
      </c>
      <c r="S357" s="12">
        <v>2</v>
      </c>
      <c r="T357" s="12">
        <f>(N357/365)^(2/3)*K357^(1/3)</f>
        <v>0.93447940337568325</v>
      </c>
      <c r="U357" s="12">
        <f>SQRT((2/3*(N357/365)^(-1/3)*K357^(1/3)*(O357/365))^2+(1/3*(N357/365)^(2/3)*K357^(-2/3)*M357)^2)</f>
        <v>4.0013585857380254E-2</v>
      </c>
      <c r="V357" s="12">
        <f>0.004919*R357*SQRT(1-P357^2)*N357^(1/3)*K357^(2/3)</f>
        <v>0.49808461131787563</v>
      </c>
      <c r="W357" s="12">
        <f>SQRT(X357^2+Y357^2+Z357^2+AA357^2)</f>
        <v>8.9861114681879795E-2</v>
      </c>
      <c r="X357" s="12">
        <f>0.004919*SQRT(1-P357^2)*N357^(1/3)*K357^(2/3)*S357</f>
        <v>7.1154944473982226E-2</v>
      </c>
      <c r="Y357" s="12">
        <f>0.004919*R357*P357/SQRT(1-P357^2)*N357^(1/3)*K357^(2/3)*Q357</f>
        <v>3.6891015988081914E-2</v>
      </c>
      <c r="Z357" s="12">
        <f>0.004919*R357*SQRT(1-P357^2)*1/3*N357^(-2/3)*K357^(2/3)*O357</f>
        <v>3.3507205604969776E-3</v>
      </c>
      <c r="AA357" s="12">
        <f>0.004919*R357*SQRT(1-P357^2)*N357^(1/3)*2/3*K357^(-1/3)*M357</f>
        <v>4.0494683846981752E-2</v>
      </c>
      <c r="AB357" s="12">
        <v>10.0958904109589</v>
      </c>
      <c r="AC357" s="12">
        <v>5.6</v>
      </c>
      <c r="AD357" s="12" t="s">
        <v>25</v>
      </c>
    </row>
    <row r="358" spans="1:30">
      <c r="A358" s="29" t="s">
        <v>697</v>
      </c>
      <c r="B358" s="29" t="s">
        <v>696</v>
      </c>
      <c r="C358" s="29">
        <v>-0.62</v>
      </c>
      <c r="D358" s="29">
        <v>-0.56999999999999995</v>
      </c>
      <c r="E358" s="29">
        <v>-0.62</v>
      </c>
      <c r="F358" s="29">
        <v>0.01</v>
      </c>
      <c r="G358" s="29">
        <v>0.01</v>
      </c>
      <c r="H358" s="29">
        <v>0.75</v>
      </c>
      <c r="I358" s="29">
        <v>0.84</v>
      </c>
      <c r="J358" s="29">
        <v>0.84</v>
      </c>
      <c r="K358" s="29">
        <v>0.75</v>
      </c>
      <c r="L358" s="29">
        <v>0.04</v>
      </c>
      <c r="M358" s="29">
        <v>0.04</v>
      </c>
      <c r="N358" s="29">
        <v>29.01</v>
      </c>
      <c r="O358" s="29">
        <v>0.02</v>
      </c>
      <c r="P358" s="29">
        <v>0.11</v>
      </c>
      <c r="Q358" s="29">
        <v>0.09</v>
      </c>
      <c r="R358" s="29">
        <v>2.37</v>
      </c>
      <c r="S358" s="29">
        <v>0.3</v>
      </c>
      <c r="T358" s="29">
        <f>(N358/365)^(2/3)*K358^(1/3)</f>
        <v>0.16795399196261412</v>
      </c>
      <c r="U358" s="29">
        <f>SQRT((2/3*(N358/365)^(-1/3)*K358^(1/3)*(O358/365))^2+(1/3*(N358/365)^(2/3)*K358^(-2/3)*M358)^2)</f>
        <v>2.9868464284379089E-3</v>
      </c>
      <c r="V358" s="29">
        <f>0.004919*R358*SQRT(1-P358^2)*N358^(1/3)*K358^(2/3)</f>
        <v>2.9390371780173685E-2</v>
      </c>
      <c r="W358" s="29">
        <f>SQRT(X358^2+Y358^2+Z358^2+AA358^2)</f>
        <v>3.8754912707874146E-3</v>
      </c>
      <c r="X358" s="29">
        <f>0.004919*SQRT(1-P358^2)*N358^(1/3)*K358^(2/3)*S358</f>
        <v>3.7203002253384412E-3</v>
      </c>
      <c r="Y358" s="29">
        <f>0.004919*R358*P358/SQRT(1-P358^2)*N358^(1/3)*K358^(2/3)*Q358</f>
        <v>2.9452847517331667E-4</v>
      </c>
      <c r="Z358" s="29">
        <f>0.004919*R358*SQRT(1-P358^2)*1/3*N358^(-2/3)*K358^(2/3)*O358</f>
        <v>6.7540783132652397E-6</v>
      </c>
      <c r="AA358" s="29">
        <f>0.004919*R358*SQRT(1-P358^2)*N358^(1/3)*2/3*K358^(-1/3)*M358</f>
        <v>1.0449909966283976E-3</v>
      </c>
      <c r="AB358" s="29">
        <v>9.287671232876713</v>
      </c>
      <c r="AC358" s="29">
        <v>5</v>
      </c>
      <c r="AD358" s="29" t="s">
        <v>320</v>
      </c>
    </row>
    <row r="359" spans="1:30">
      <c r="A359" s="12" t="s">
        <v>699</v>
      </c>
      <c r="B359" s="12" t="s">
        <v>698</v>
      </c>
      <c r="C359" s="12">
        <v>-0.16</v>
      </c>
      <c r="D359" s="12">
        <v>-0.21</v>
      </c>
      <c r="E359" s="12">
        <v>-0.16</v>
      </c>
      <c r="F359" s="12">
        <v>0.02</v>
      </c>
      <c r="G359" s="12">
        <v>0.02</v>
      </c>
      <c r="H359" s="12">
        <v>1</v>
      </c>
      <c r="I359" s="12">
        <v>1.02</v>
      </c>
      <c r="J359" s="12">
        <v>1.05</v>
      </c>
      <c r="K359" s="12">
        <v>1</v>
      </c>
      <c r="L359" s="12">
        <v>0.08</v>
      </c>
      <c r="M359" s="12">
        <v>0.08</v>
      </c>
      <c r="N359" s="12">
        <v>623.79999999999995</v>
      </c>
      <c r="O359" s="12">
        <v>1.55</v>
      </c>
      <c r="P359" s="12">
        <v>0</v>
      </c>
      <c r="Q359" s="12">
        <v>6.5000000000000002E-2</v>
      </c>
      <c r="R359" s="12">
        <v>21.1</v>
      </c>
      <c r="S359" s="12">
        <v>0.55000000000000004</v>
      </c>
      <c r="T359" s="12">
        <f>(N359/365)^(2/3)*K359^(1/3)</f>
        <v>1.4294479208527759</v>
      </c>
      <c r="U359" s="12">
        <f>SQRT((2/3*(N359/365)^(-1/3)*K359^(1/3)*(O359/365))^2+(1/3*(N359/365)^(2/3)*K359^(-2/3)*M359)^2)</f>
        <v>3.8192086526035819E-2</v>
      </c>
      <c r="V359" s="12">
        <f>0.004919*R359*SQRT(1-P359^2)*N359^(1/3)*K359^(2/3)</f>
        <v>0.88683141273655319</v>
      </c>
      <c r="W359" s="12">
        <f>SQRT(X359^2+Y359^2+Z359^2+AA359^2)</f>
        <v>5.2649599033716264E-2</v>
      </c>
      <c r="X359" s="12">
        <f>0.004919*SQRT(1-P359^2)*N359^(1/3)*K359^(2/3)*S359</f>
        <v>2.3116458625834328E-2</v>
      </c>
      <c r="Y359" s="12">
        <f>0.004919*R359*P359/SQRT(1-P359^2)*N359^(1/3)*K359^(2/3)*Q359</f>
        <v>0</v>
      </c>
      <c r="Z359" s="12">
        <f>0.004919*R359*SQRT(1-P359^2)*1/3*N359^(-2/3)*K359^(2/3)*O359</f>
        <v>7.3452425443072472E-4</v>
      </c>
      <c r="AA359" s="12">
        <f>0.004919*R359*SQRT(1-P359^2)*N359^(1/3)*2/3*K359^(-1/3)*M359</f>
        <v>4.7297675345949503E-2</v>
      </c>
      <c r="AB359" s="12">
        <v>18.37</v>
      </c>
      <c r="AC359" s="12">
        <v>5.28</v>
      </c>
      <c r="AD359" s="12" t="s">
        <v>700</v>
      </c>
    </row>
    <row r="360" spans="1:30">
      <c r="A360" s="29" t="s">
        <v>702</v>
      </c>
      <c r="B360" s="29" t="s">
        <v>701</v>
      </c>
      <c r="C360" s="29">
        <v>0.03</v>
      </c>
      <c r="D360" s="29"/>
      <c r="E360" s="29">
        <v>0.03</v>
      </c>
      <c r="F360" s="29">
        <v>0.05</v>
      </c>
      <c r="G360" s="29">
        <v>0.05</v>
      </c>
      <c r="H360" s="29">
        <v>0.78</v>
      </c>
      <c r="I360" s="29"/>
      <c r="J360" s="29"/>
      <c r="K360" s="29">
        <v>0.78</v>
      </c>
      <c r="L360" s="29">
        <v>0.05</v>
      </c>
      <c r="M360" s="29">
        <v>0.05</v>
      </c>
      <c r="N360" s="29">
        <v>6.4897999999999998</v>
      </c>
      <c r="O360" s="29">
        <v>8.5999999999999998E-4</v>
      </c>
      <c r="P360" s="29">
        <v>6.6000000000000003E-2</v>
      </c>
      <c r="Q360" s="29">
        <v>6.6000000000000003E-2</v>
      </c>
      <c r="R360" s="29">
        <v>2.56</v>
      </c>
      <c r="S360" s="29">
        <v>0.24</v>
      </c>
      <c r="T360" s="29">
        <f>(N360/365)^(2/3)*K360^(1/3)</f>
        <v>6.2708127591353607E-2</v>
      </c>
      <c r="U360" s="29">
        <f>SQRT((2/3*(N360/365)^(-1/3)*K360^(1/3)*(O360/365))^2+(1/3*(N360/365)^(2/3)*K360^(-2/3)*M360)^2)</f>
        <v>1.3399287084431477E-3</v>
      </c>
      <c r="V360" s="29">
        <f>0.004919*R360*SQRT(1-P360^2)*N360^(1/3)*K360^(2/3)</f>
        <v>1.9859836457225295E-2</v>
      </c>
      <c r="W360" s="29">
        <f>SQRT(X360^2+Y360^2+Z360^2+AA360^2)</f>
        <v>2.0480190424273579E-3</v>
      </c>
      <c r="X360" s="29">
        <f>0.004919*SQRT(1-P360^2)*N360^(1/3)*K360^(2/3)*S360</f>
        <v>1.861859667864871E-3</v>
      </c>
      <c r="Y360" s="29">
        <f>0.004919*R360*P360/SQRT(1-P360^2)*N360^(1/3)*K360^(2/3)*Q360</f>
        <v>8.6887931437013046E-5</v>
      </c>
      <c r="Z360" s="29">
        <f>0.004919*R360*SQRT(1-P360^2)*1/3*N360^(-2/3)*K360^(2/3)*O360</f>
        <v>8.7724631232671566E-7</v>
      </c>
      <c r="AA360" s="29">
        <f>0.004919*R360*SQRT(1-P360^2)*N360^(1/3)*2/3*K360^(-1/3)*M360</f>
        <v>8.4871095971048255E-4</v>
      </c>
      <c r="AB360" s="29">
        <f>4803.6508/365</f>
        <v>13.160687123287673</v>
      </c>
      <c r="AC360" s="29">
        <v>1.1399999999999999</v>
      </c>
      <c r="AD360" s="29" t="s">
        <v>703</v>
      </c>
    </row>
    <row r="361" spans="1:30">
      <c r="A361" s="29" t="s">
        <v>702</v>
      </c>
      <c r="B361" s="29" t="s">
        <v>704</v>
      </c>
      <c r="C361" s="29">
        <v>0.03</v>
      </c>
      <c r="D361" s="29"/>
      <c r="E361" s="29">
        <v>0.03</v>
      </c>
      <c r="F361" s="29">
        <v>0.05</v>
      </c>
      <c r="G361" s="29">
        <v>0.05</v>
      </c>
      <c r="H361" s="29">
        <v>0.78</v>
      </c>
      <c r="I361" s="29"/>
      <c r="J361" s="29"/>
      <c r="K361" s="29">
        <v>0.78</v>
      </c>
      <c r="L361" s="29">
        <v>0.05</v>
      </c>
      <c r="M361" s="29">
        <v>0.05</v>
      </c>
      <c r="N361" s="29">
        <v>16.819099999999999</v>
      </c>
      <c r="O361" s="29">
        <v>4.4000000000000003E-3</v>
      </c>
      <c r="P361" s="29">
        <v>0.111</v>
      </c>
      <c r="Q361" s="29">
        <v>0.08</v>
      </c>
      <c r="R361" s="29">
        <v>2.63</v>
      </c>
      <c r="S361" s="29">
        <v>0.27</v>
      </c>
      <c r="T361" s="29">
        <f>(N361/365)^(2/3)*K361^(1/3)</f>
        <v>0.11831454186826906</v>
      </c>
      <c r="U361" s="29">
        <f>SQRT((2/3*(N361/365)^(-1/3)*K361^(1/3)*(O361/365))^2+(1/3*(N361/365)^(2/3)*K361^(-2/3)*M361)^2)</f>
        <v>2.528172711538784E-3</v>
      </c>
      <c r="V361" s="29">
        <f>0.004919*R361*SQRT(1-P361^2)*N361^(1/3)*K361^(2/3)</f>
        <v>2.7912868336533999E-2</v>
      </c>
      <c r="W361" s="29">
        <f>SQRT(X361^2+Y361^2+Z361^2+AA361^2)</f>
        <v>3.1140716080209144E-3</v>
      </c>
      <c r="X361" s="29">
        <f>0.004919*SQRT(1-P361^2)*N361^(1/3)*K361^(2/3)*S361</f>
        <v>2.8655796391118555E-3</v>
      </c>
      <c r="Y361" s="29">
        <f>0.004919*R361*P361/SQRT(1-P361^2)*N361^(1/3)*K361^(2/3)*Q361</f>
        <v>2.5095832839254646E-4</v>
      </c>
      <c r="Z361" s="29">
        <f>0.004919*R361*SQRT(1-P361^2)*1/3*N361^(-2/3)*K361^(2/3)*O361</f>
        <v>2.4340704056846011E-6</v>
      </c>
      <c r="AA361" s="29">
        <f>0.004919*R361*SQRT(1-P361^2)*N361^(1/3)*2/3*K361^(-1/3)*M361</f>
        <v>1.1928576212194017E-3</v>
      </c>
      <c r="AB361" s="29">
        <f>4803.6508/365</f>
        <v>13.160687123287673</v>
      </c>
      <c r="AC361" s="29">
        <v>1.1399999999999999</v>
      </c>
      <c r="AD361" s="29" t="s">
        <v>703</v>
      </c>
    </row>
    <row r="362" spans="1:30">
      <c r="A362" s="12" t="s">
        <v>706</v>
      </c>
      <c r="B362" s="12" t="s">
        <v>705</v>
      </c>
      <c r="C362" s="12">
        <v>0.3</v>
      </c>
      <c r="D362" s="12"/>
      <c r="E362" s="12">
        <v>0.3</v>
      </c>
      <c r="F362" s="12">
        <v>0.05</v>
      </c>
      <c r="G362" s="12">
        <v>0.05</v>
      </c>
      <c r="H362" s="12">
        <v>1.39</v>
      </c>
      <c r="I362" s="12"/>
      <c r="J362" s="12"/>
      <c r="K362" s="12">
        <v>1.39</v>
      </c>
      <c r="L362" s="12">
        <v>0.22</v>
      </c>
      <c r="M362" s="12">
        <v>0.22</v>
      </c>
      <c r="N362" s="12">
        <v>406.6</v>
      </c>
      <c r="O362" s="12">
        <v>0.4</v>
      </c>
      <c r="P362" s="12">
        <v>8.9999999999999998E-4</v>
      </c>
      <c r="Q362" s="12">
        <v>4.0000000000000001E-3</v>
      </c>
      <c r="R362" s="12">
        <v>31.6</v>
      </c>
      <c r="S362" s="12">
        <v>0.6</v>
      </c>
      <c r="T362" s="12">
        <f>(N362/365)^(2/3)*K362^(1/3)</f>
        <v>1.1992818837506884</v>
      </c>
      <c r="U362" s="12">
        <f>SQRT((2/3*(N362/365)^(-1/3)*K362^(1/3)*(O362/365))^2+(1/3*(N362/365)^(2/3)*K362^(-2/3)*M362)^2)</f>
        <v>6.3276354957520736E-2</v>
      </c>
      <c r="V362" s="12">
        <f>0.004919*R362*SQRT(1-P362^2)*N362^(1/3)*K362^(2/3)</f>
        <v>1.4342649570351769</v>
      </c>
      <c r="W362" s="12">
        <f>SQRT(X362^2+Y362^2+Z362^2+AA362^2)</f>
        <v>0.15376876214448962</v>
      </c>
      <c r="X362" s="12">
        <f>0.004919*SQRT(1-P362^2)*N362^(1/3)*K362^(2/3)*S362</f>
        <v>2.7232878931047661E-2</v>
      </c>
      <c r="Y362" s="12">
        <f>0.004919*R362*P362/SQRT(1-P362^2)*N362^(1/3)*K362^(2/3)*Q362</f>
        <v>5.1633580276466392E-6</v>
      </c>
      <c r="Z362" s="12">
        <f>0.004919*R362*SQRT(1-P362^2)*1/3*N362^(-2/3)*K362^(2/3)*O362</f>
        <v>4.7032790852112702E-4</v>
      </c>
      <c r="AA362" s="12">
        <f>0.004919*R362*SQRT(1-P362^2)*N362^(1/3)*2/3*K362^(-1/3)*M362</f>
        <v>0.15133730961522254</v>
      </c>
      <c r="AB362" s="12">
        <v>14.24657534246575</v>
      </c>
      <c r="AC362" s="12">
        <v>3.71</v>
      </c>
      <c r="AD362" s="12" t="s">
        <v>25</v>
      </c>
    </row>
    <row r="363" spans="1:30">
      <c r="A363" s="12" t="s">
        <v>706</v>
      </c>
      <c r="B363" s="12" t="s">
        <v>707</v>
      </c>
      <c r="C363" s="12">
        <v>0.3</v>
      </c>
      <c r="D363" s="12"/>
      <c r="E363" s="12">
        <v>0.3</v>
      </c>
      <c r="F363" s="12">
        <v>0.05</v>
      </c>
      <c r="G363" s="12">
        <v>0.05</v>
      </c>
      <c r="H363" s="12">
        <v>1.39</v>
      </c>
      <c r="I363" s="12"/>
      <c r="J363" s="12"/>
      <c r="K363" s="12">
        <v>1.39</v>
      </c>
      <c r="L363" s="12">
        <v>0.22</v>
      </c>
      <c r="M363" s="12">
        <v>0.22</v>
      </c>
      <c r="N363" s="12">
        <v>110.9</v>
      </c>
      <c r="O363" s="12">
        <v>0.3</v>
      </c>
      <c r="P363" s="12">
        <v>0.34949999999999998</v>
      </c>
      <c r="Q363" s="12">
        <v>2.0000000000000001E-4</v>
      </c>
      <c r="R363" s="12">
        <v>5.0999999999999996</v>
      </c>
      <c r="S363" s="12">
        <v>0.8</v>
      </c>
      <c r="T363" s="12">
        <f>(N363/365)^(2/3)*K363^(1/3)</f>
        <v>0.50438719737481086</v>
      </c>
      <c r="U363" s="12">
        <f>SQRT((2/3*(N363/365)^(-1/3)*K363^(1/3)*(O363/365))^2+(1/3*(N363/365)^(2/3)*K363^(-2/3)*M363)^2)</f>
        <v>2.6625898116724795E-2</v>
      </c>
      <c r="V363" s="12">
        <f>0.004919*R363*SQRT(1-P363^2)*N363^(1/3)*K363^(2/3)</f>
        <v>0.14065142690776519</v>
      </c>
      <c r="W363" s="12">
        <f>SQRT(X363^2+Y363^2+Z363^2+AA363^2)</f>
        <v>2.6590292475951169E-2</v>
      </c>
      <c r="X363" s="12">
        <f>0.004919*SQRT(1-P363^2)*N363^(1/3)*K363^(2/3)*S363</f>
        <v>2.2062968926708275E-2</v>
      </c>
      <c r="Y363" s="12">
        <f>0.004919*R363*P363/SQRT(1-P363^2)*N363^(1/3)*K363^(2/3)*Q363</f>
        <v>1.1199564322770255E-5</v>
      </c>
      <c r="Z363" s="12">
        <f>0.004919*R363*SQRT(1-P363^2)*1/3*N363^(-2/3)*K363^(2/3)*O363</f>
        <v>1.2682725600339512E-4</v>
      </c>
      <c r="AA363" s="12">
        <f>0.004919*R363*SQRT(1-P363^2)*N363^(1/3)*2/3*K363^(-1/3)*M363</f>
        <v>1.4840917947102327E-2</v>
      </c>
      <c r="AB363" s="12">
        <v>14.24657534246575</v>
      </c>
      <c r="AC363" s="12">
        <v>3.71</v>
      </c>
      <c r="AD363" s="12" t="s">
        <v>25</v>
      </c>
    </row>
    <row r="364" spans="1:30">
      <c r="A364" s="12" t="s">
        <v>709</v>
      </c>
      <c r="B364" s="12" t="s">
        <v>708</v>
      </c>
      <c r="C364" s="12">
        <v>0.2</v>
      </c>
      <c r="D364" s="12">
        <v>0.15</v>
      </c>
      <c r="E364" s="12">
        <v>0.2</v>
      </c>
      <c r="F364" s="12">
        <v>0.03</v>
      </c>
      <c r="G364" s="12">
        <v>0.03</v>
      </c>
      <c r="H364" s="12">
        <v>1</v>
      </c>
      <c r="I364" s="12">
        <v>0.99</v>
      </c>
      <c r="J364" s="12">
        <v>0.97</v>
      </c>
      <c r="K364" s="12">
        <v>1</v>
      </c>
      <c r="L364" s="12">
        <v>0.08</v>
      </c>
      <c r="M364" s="12">
        <v>0.08</v>
      </c>
      <c r="N364" s="12">
        <v>71.486999999999995</v>
      </c>
      <c r="O364" s="12">
        <v>1.7999999999999999E-2</v>
      </c>
      <c r="P364" s="12">
        <v>0.12429999999999999</v>
      </c>
      <c r="Q364" s="12">
        <v>7.4999999999999997E-3</v>
      </c>
      <c r="R364" s="12">
        <v>343.3</v>
      </c>
      <c r="S364" s="12">
        <v>1</v>
      </c>
      <c r="T364" s="12">
        <f>(N364/365)^(2/3)*K364^(1/3)</f>
        <v>0.33725324598979267</v>
      </c>
      <c r="U364" s="12">
        <f>SQRT((2/3*(N364/365)^(-1/3)*K364^(1/3)*(O364/365))^2+(1/3*(N364/365)^(2/3)*K364^(-2/3)*M364)^2)</f>
        <v>8.9935980740875488E-3</v>
      </c>
      <c r="V364" s="12">
        <f>0.004919*R364*SQRT(1-P364^2)*N364^(1/3)*K364^(2/3)</f>
        <v>6.9541666965492936</v>
      </c>
      <c r="W364" s="12">
        <f>SQRT(X364^2+Y364^2+Z364^2+AA364^2)</f>
        <v>0.37150048131806646</v>
      </c>
      <c r="X364" s="12">
        <f>0.004919*SQRT(1-P364^2)*N364^(1/3)*K364^(2/3)*S364</f>
        <v>2.025682113763266E-2</v>
      </c>
      <c r="Y364" s="12">
        <f>0.004919*R364*P364/SQRT(1-P364^2)*N364^(1/3)*K364^(2/3)*Q364</f>
        <v>6.5847596662336237E-3</v>
      </c>
      <c r="Z364" s="12">
        <f>0.004919*R364*SQRT(1-P364^2)*1/3*N364^(-2/3)*K364^(2/3)*O364</f>
        <v>5.8367255835740451E-4</v>
      </c>
      <c r="AA364" s="12">
        <f>0.004919*R364*SQRT(1-P364^2)*N364^(1/3)*2/3*K364^(-1/3)*M364</f>
        <v>0.37088889048262902</v>
      </c>
      <c r="AB364" s="12">
        <v>9.293150684931506</v>
      </c>
      <c r="AC364" s="12">
        <v>9.1</v>
      </c>
      <c r="AD364" s="12" t="s">
        <v>1525</v>
      </c>
    </row>
    <row r="365" spans="1:30">
      <c r="A365" s="29" t="s">
        <v>711</v>
      </c>
      <c r="B365" s="29" t="s">
        <v>710</v>
      </c>
      <c r="C365" s="29">
        <v>0.27</v>
      </c>
      <c r="D365" s="29"/>
      <c r="E365" s="29">
        <v>0.27</v>
      </c>
      <c r="F365" s="29">
        <v>0.02</v>
      </c>
      <c r="G365" s="29">
        <v>0.02</v>
      </c>
      <c r="H365" s="29">
        <v>1.2</v>
      </c>
      <c r="I365" s="29"/>
      <c r="J365" s="29"/>
      <c r="K365" s="29">
        <v>1.2</v>
      </c>
      <c r="L365" s="29">
        <v>0.11</v>
      </c>
      <c r="M365" s="29">
        <v>0.11</v>
      </c>
      <c r="N365" s="29">
        <v>14.476000000000001</v>
      </c>
      <c r="O365" s="29">
        <v>1.0999999999999999E-2</v>
      </c>
      <c r="P365" s="29">
        <v>0.115</v>
      </c>
      <c r="Q365" s="29">
        <v>8.6999999999999994E-2</v>
      </c>
      <c r="R365" s="29">
        <v>6.64</v>
      </c>
      <c r="S365" s="29">
        <v>0.6</v>
      </c>
      <c r="T365" s="29">
        <f>(N365/365)^(2/3)*K365^(1/3)</f>
        <v>0.12358456179602464</v>
      </c>
      <c r="U365" s="29">
        <f>SQRT((2/3*(N365/365)^(-1/3)*K365^(1/3)*(O365/365))^2+(1/3*(N365/365)^(2/3)*K365^(-2/3)*M365)^2)</f>
        <v>3.776713887062222E-3</v>
      </c>
      <c r="V365" s="29">
        <f>0.004919*R365*SQRT(1-P365^2)*N365^(1/3)*K365^(2/3)</f>
        <v>8.9294421185151449E-2</v>
      </c>
      <c r="W365" s="29">
        <f>SQRT(X365^2+Y365^2+Z365^2+AA365^2)</f>
        <v>9.7827831890055107E-3</v>
      </c>
      <c r="X365" s="29">
        <f>0.004919*SQRT(1-P365^2)*N365^(1/3)*K365^(2/3)*S365</f>
        <v>8.0687729986582638E-3</v>
      </c>
      <c r="Y365" s="29">
        <f>0.004919*R365*P365/SQRT(1-P365^2)*N365^(1/3)*K365^(2/3)*Q365</f>
        <v>9.0536412450400549E-4</v>
      </c>
      <c r="Z365" s="29">
        <f>0.004919*R365*SQRT(1-P365^2)*1/3*N365^(-2/3)*K365^(2/3)*O365</f>
        <v>2.2617634545377774E-5</v>
      </c>
      <c r="AA365" s="29">
        <f>0.004919*R365*SQRT(1-P365^2)*N365^(1/3)*2/3*K365^(-1/3)*M365</f>
        <v>5.4568812946481447E-3</v>
      </c>
      <c r="AB365" s="29">
        <v>4.3287671232876717</v>
      </c>
      <c r="AC365" s="29">
        <v>3.88</v>
      </c>
      <c r="AD365" s="29" t="s">
        <v>712</v>
      </c>
    </row>
    <row r="366" spans="1:30">
      <c r="A366" s="12" t="s">
        <v>714</v>
      </c>
      <c r="B366" s="12" t="s">
        <v>713</v>
      </c>
      <c r="C366" s="12">
        <v>0.21</v>
      </c>
      <c r="D366" s="12">
        <v>0.1</v>
      </c>
      <c r="E366" s="12">
        <v>0.21</v>
      </c>
      <c r="F366" s="12">
        <v>0.02</v>
      </c>
      <c r="G366" s="12">
        <v>0.02</v>
      </c>
      <c r="H366" s="12">
        <v>1.19</v>
      </c>
      <c r="I366" s="12">
        <v>1.18</v>
      </c>
      <c r="J366" s="12">
        <v>1.1599999999999999</v>
      </c>
      <c r="K366" s="12">
        <v>1.19</v>
      </c>
      <c r="L366" s="12">
        <v>0.11</v>
      </c>
      <c r="M366" s="12">
        <v>0.11</v>
      </c>
      <c r="N366" s="12">
        <v>3.0924999999999998</v>
      </c>
      <c r="O366" s="12">
        <v>3.0000000000000001E-5</v>
      </c>
      <c r="P366" s="12">
        <v>1.04E-2</v>
      </c>
      <c r="Q366" s="12">
        <v>1.0149999999999999E-2</v>
      </c>
      <c r="R366" s="12">
        <v>112.62</v>
      </c>
      <c r="S366" s="12">
        <v>1.77</v>
      </c>
      <c r="T366" s="12">
        <f>(N366/365)^(2/3)*K366^(1/3)</f>
        <v>4.4041308769491729E-2</v>
      </c>
      <c r="U366" s="12">
        <f>SQRT((2/3*(N366/365)^(-1/3)*K366^(1/3)*(O366/365))^2+(1/3*(N366/365)^(2/3)*K366^(-2/3)*M366)^2)</f>
        <v>1.3570151460382083E-3</v>
      </c>
      <c r="V366" s="12">
        <f>0.004919*R366*SQRT(1-P366^2)*N366^(1/3)*K366^(2/3)</f>
        <v>0.90629601002110782</v>
      </c>
      <c r="W366" s="12">
        <f>SQRT(X366^2+Y366^2+Z366^2+AA366^2)</f>
        <v>5.7637997762146731E-2</v>
      </c>
      <c r="X366" s="12">
        <f>0.004919*SQRT(1-P366^2)*N366^(1/3)*K366^(2/3)*S366</f>
        <v>1.4243863769644476E-2</v>
      </c>
      <c r="Y366" s="12">
        <f>0.004919*R366*P366/SQRT(1-P366^2)*N366^(1/3)*K366^(2/3)*Q366</f>
        <v>9.5678955453649996E-5</v>
      </c>
      <c r="Z366" s="12">
        <f>0.004919*R366*SQRT(1-P366^2)*1/3*N366^(-2/3)*K366^(2/3)*O366</f>
        <v>2.9306257397610602E-6</v>
      </c>
      <c r="AA366" s="12">
        <f>0.004919*R366*SQRT(1-P366^2)*N366^(1/3)*2/3*K366^(-1/3)*M366</f>
        <v>5.5850174287015053E-2</v>
      </c>
      <c r="AB366" s="12">
        <v>7.1945205479452046</v>
      </c>
      <c r="AC366" s="12">
        <v>12</v>
      </c>
      <c r="AD366" s="12" t="s">
        <v>292</v>
      </c>
    </row>
    <row r="367" spans="1:30">
      <c r="A367" s="12" t="s">
        <v>716</v>
      </c>
      <c r="B367" s="12" t="s">
        <v>715</v>
      </c>
      <c r="C367" s="12">
        <v>0.11</v>
      </c>
      <c r="D367" s="12"/>
      <c r="E367" s="12">
        <v>0.11</v>
      </c>
      <c r="F367" s="12">
        <v>0.04</v>
      </c>
      <c r="G367" s="12">
        <v>0.04</v>
      </c>
      <c r="H367" s="12">
        <v>1.96</v>
      </c>
      <c r="I367" s="12"/>
      <c r="J367" s="12"/>
      <c r="K367" s="12">
        <v>1.96</v>
      </c>
      <c r="L367" s="12">
        <v>0.3</v>
      </c>
      <c r="M367" s="12">
        <v>0.3</v>
      </c>
      <c r="N367" s="12">
        <v>396.03</v>
      </c>
      <c r="O367" s="12">
        <v>0.62</v>
      </c>
      <c r="P367" s="12">
        <v>0.25700000000000001</v>
      </c>
      <c r="Q367" s="12">
        <v>0.01</v>
      </c>
      <c r="R367" s="12">
        <v>340.8</v>
      </c>
      <c r="S367" s="12">
        <v>3.3</v>
      </c>
      <c r="T367" s="12">
        <f>(N367/365)^(2/3)*K367^(1/3)</f>
        <v>1.3214239422926517</v>
      </c>
      <c r="U367" s="12">
        <f>SQRT((2/3*(N367/365)^(-1/3)*K367^(1/3)*(O367/365))^2+(1/3*(N367/365)^(2/3)*K367^(-2/3)*M367)^2)</f>
        <v>6.7433693711223083E-2</v>
      </c>
      <c r="V367" s="12">
        <f>0.004919*R367*SQRT(1-P367^2)*N367^(1/3)*K367^(2/3)</f>
        <v>18.633103538179885</v>
      </c>
      <c r="W367" s="12">
        <f>SQRT(X367^2+Y367^2+Z367^2+AA367^2)</f>
        <v>1.9105915035033891</v>
      </c>
      <c r="X367" s="12">
        <f>0.004919*SQRT(1-P367^2)*N367^(1/3)*K367^(2/3)*S367</f>
        <v>0.18042617862674185</v>
      </c>
      <c r="Y367" s="12">
        <f>0.004919*R367*P367/SQRT(1-P367^2)*N367^(1/3)*K367^(2/3)*Q367</f>
        <v>5.1273649359679797E-2</v>
      </c>
      <c r="Z367" s="12">
        <f>0.004919*R367*SQRT(1-P367^2)*1/3*N367^(-2/3)*K367^(2/3)*O367</f>
        <v>9.7236103272239725E-3</v>
      </c>
      <c r="AA367" s="12">
        <f>0.004919*R367*SQRT(1-P367^2)*N367^(1/3)*2/3*K367^(-1/3)*M367</f>
        <v>1.9013370957326416</v>
      </c>
      <c r="AB367" s="12">
        <v>3.8986301369863008</v>
      </c>
      <c r="AC367" s="12">
        <v>12.9</v>
      </c>
      <c r="AD367" s="12" t="s">
        <v>28</v>
      </c>
    </row>
    <row r="368" spans="1:30">
      <c r="A368" s="12" t="s">
        <v>718</v>
      </c>
      <c r="B368" s="12" t="s">
        <v>717</v>
      </c>
      <c r="C368" s="12">
        <v>0.01</v>
      </c>
      <c r="D368" s="12"/>
      <c r="E368" s="12">
        <v>0.01</v>
      </c>
      <c r="F368" s="12">
        <v>0.04</v>
      </c>
      <c r="G368" s="12">
        <v>0.04</v>
      </c>
      <c r="H368" s="12">
        <v>1.39</v>
      </c>
      <c r="I368" s="12"/>
      <c r="J368" s="12"/>
      <c r="K368" s="12">
        <v>1.39</v>
      </c>
      <c r="L368" s="12">
        <v>0.2</v>
      </c>
      <c r="M368" s="12">
        <v>0.2</v>
      </c>
      <c r="N368" s="12">
        <v>479</v>
      </c>
      <c r="O368" s="12">
        <v>13</v>
      </c>
      <c r="P368" s="12">
        <v>0.09</v>
      </c>
      <c r="Q368" s="12">
        <v>0.11</v>
      </c>
      <c r="R368" s="12">
        <v>30.7</v>
      </c>
      <c r="S368" s="12">
        <v>3.7</v>
      </c>
      <c r="T368" s="12">
        <f>(N368/365)^(2/3)*K368^(1/3)</f>
        <v>1.3377245563134963</v>
      </c>
      <c r="U368" s="12">
        <f>SQRT((2/3*(N368/365)^(-1/3)*K368^(1/3)*(O368/365))^2+(1/3*(N368/365)^(2/3)*K368^(-2/3)*M368)^2)</f>
        <v>6.8573014806258298E-2</v>
      </c>
      <c r="V368" s="12">
        <f>0.004919*R368*SQRT(1-P368^2)*N368^(1/3)*K368^(2/3)</f>
        <v>1.4656744408430946</v>
      </c>
      <c r="W368" s="12">
        <f>SQRT(X368^2+Y368^2+Z368^2+AA368^2)</f>
        <v>0.2266260865539394</v>
      </c>
      <c r="X368" s="12">
        <f>0.004919*SQRT(1-P368^2)*N368^(1/3)*K368^(2/3)*S368</f>
        <v>0.17664480231659449</v>
      </c>
      <c r="Y368" s="12">
        <f>0.004919*R368*P368/SQRT(1-P368^2)*N368^(1/3)*K368^(2/3)*Q368</f>
        <v>1.4628669184743056E-2</v>
      </c>
      <c r="Z368" s="12">
        <f>0.004919*R368*SQRT(1-P368^2)*1/3*N368^(-2/3)*K368^(2/3)*O368</f>
        <v>1.3259406910897876E-2</v>
      </c>
      <c r="AA368" s="12">
        <f>0.004919*R368*SQRT(1-P368^2)*N368^(1/3)*2/3*K368^(-1/3)*M368</f>
        <v>0.14059227250293477</v>
      </c>
      <c r="AB368" s="12">
        <v>2.2739726027397258</v>
      </c>
      <c r="AC368" s="12">
        <v>3.3</v>
      </c>
      <c r="AD368" s="12" t="s">
        <v>25</v>
      </c>
    </row>
    <row r="369" spans="1:30">
      <c r="A369" t="s">
        <v>720</v>
      </c>
      <c r="B369" t="s">
        <v>719</v>
      </c>
      <c r="C369">
        <v>0.15</v>
      </c>
      <c r="E369">
        <v>0.15</v>
      </c>
      <c r="F369">
        <v>0.04</v>
      </c>
      <c r="G369">
        <v>0.04</v>
      </c>
      <c r="H369">
        <v>1.54</v>
      </c>
      <c r="K369">
        <v>1.54</v>
      </c>
      <c r="L369">
        <v>0.24</v>
      </c>
      <c r="M369">
        <v>0.24</v>
      </c>
      <c r="N369">
        <v>562</v>
      </c>
      <c r="O369">
        <v>6</v>
      </c>
      <c r="P369">
        <v>0.1</v>
      </c>
      <c r="Q369">
        <v>7.0000000000000007E-2</v>
      </c>
      <c r="R369">
        <v>46.5</v>
      </c>
      <c r="S369">
        <v>2</v>
      </c>
      <c r="T369" s="12">
        <f>(N369/365)^(2/3)*K369^(1/3)</f>
        <v>1.5398173461820897</v>
      </c>
      <c r="U369" s="12">
        <f>SQRT((2/3*(N369/365)^(-1/3)*K369^(1/3)*(O369/365))^2+(1/3*(N369/365)^(2/3)*K369^(-2/3)*M369)^2)</f>
        <v>8.0737808700383995E-2</v>
      </c>
      <c r="V369" s="12">
        <f>0.004919*R369*SQRT(1-P369^2)*N369^(1/3)*K369^(2/3)</f>
        <v>2.5046091249375215</v>
      </c>
      <c r="W369" s="12">
        <f>SQRT(X369^2+Y369^2+Z369^2+AA369^2)</f>
        <v>0.28233271911669855</v>
      </c>
      <c r="X369" s="12">
        <f>0.004919*SQRT(1-P369^2)*N369^(1/3)*K369^(2/3)*S369</f>
        <v>0.10772512365322673</v>
      </c>
      <c r="Y369" s="12">
        <f>0.004919*R369*P369/SQRT(1-P369^2)*N369^(1/3)*K369^(2/3)*Q369</f>
        <v>1.7709357449053182E-2</v>
      </c>
      <c r="Z369" s="12">
        <f>0.004919*R369*SQRT(1-P369^2)*1/3*N369^(-2/3)*K369^(2/3)*O369</f>
        <v>8.9131997328737479E-3</v>
      </c>
      <c r="AA369" s="12">
        <f>0.004919*R369*SQRT(1-P369^2)*N369^(1/3)*2/3*K369^(-1/3)*M369</f>
        <v>0.26021912986363854</v>
      </c>
      <c r="AB369">
        <v>2.3260273972602739</v>
      </c>
      <c r="AC369">
        <v>4.7</v>
      </c>
      <c r="AD369" t="s">
        <v>25</v>
      </c>
    </row>
    <row r="370" spans="1:30">
      <c r="A370" s="29" t="s">
        <v>722</v>
      </c>
      <c r="B370" s="29" t="s">
        <v>721</v>
      </c>
      <c r="C370" s="29">
        <v>0.36</v>
      </c>
      <c r="D370" s="29">
        <v>0.34</v>
      </c>
      <c r="E370" s="29">
        <v>0.36</v>
      </c>
      <c r="F370" s="29">
        <v>0.18</v>
      </c>
      <c r="G370" s="29">
        <v>0.18</v>
      </c>
      <c r="H370" s="29">
        <v>0.89</v>
      </c>
      <c r="I370" s="29">
        <v>0.82</v>
      </c>
      <c r="J370" s="29">
        <v>0.82</v>
      </c>
      <c r="K370" s="29">
        <v>0.89</v>
      </c>
      <c r="L370" s="29">
        <v>0.17</v>
      </c>
      <c r="M370" s="29">
        <v>0.17</v>
      </c>
      <c r="N370" s="29">
        <v>9.3742999999999999</v>
      </c>
      <c r="O370" s="29">
        <v>1.9E-3</v>
      </c>
      <c r="P370" s="29">
        <v>0.39600000000000002</v>
      </c>
      <c r="Q370" s="29">
        <v>6.2E-2</v>
      </c>
      <c r="R370" s="29">
        <v>2.94</v>
      </c>
      <c r="S370" s="29">
        <v>0.23</v>
      </c>
      <c r="T370" s="29">
        <f>(N370/365)^(2/3)*K370^(1/3)</f>
        <v>8.373248708812496E-2</v>
      </c>
      <c r="U370" s="29">
        <f>SQRT((2/3*(N370/365)^(-1/3)*K370^(1/3)*(O370/365))^2+(1/3*(N370/365)^(2/3)*K370^(-2/3)*M370)^2)</f>
        <v>5.3312939547261306E-3</v>
      </c>
      <c r="V370" s="29">
        <f>0.004919*R370*SQRT(1-P370^2)*N370^(1/3)*K370^(2/3)</f>
        <v>2.5907466891032124E-2</v>
      </c>
      <c r="W370" s="29">
        <f>SQRT(X370^2+Y370^2+Z370^2+AA370^2)</f>
        <v>3.9447208560048682E-3</v>
      </c>
      <c r="X370" s="29">
        <f>0.004919*SQRT(1-P370^2)*N370^(1/3)*K370^(2/3)*S370</f>
        <v>2.0267746207270035E-3</v>
      </c>
      <c r="Y370" s="29">
        <f>0.004919*R370*P370/SQRT(1-P370^2)*N370^(1/3)*K370^(2/3)*Q370</f>
        <v>7.5437879170930748E-4</v>
      </c>
      <c r="Z370" s="29">
        <f>0.004919*R370*SQRT(1-P370^2)*1/3*N370^(-2/3)*K370^(2/3)*O370</f>
        <v>1.7503240097202295E-6</v>
      </c>
      <c r="AA370" s="29">
        <f>0.004919*R370*SQRT(1-P370^2)*N370^(1/3)*2/3*K370^(-1/3)*M370</f>
        <v>3.299078180880495E-3</v>
      </c>
      <c r="AB370" s="29">
        <v>4.8136986301369866</v>
      </c>
      <c r="AC370" s="29">
        <v>1.06</v>
      </c>
      <c r="AD370" s="29" t="s">
        <v>100</v>
      </c>
    </row>
    <row r="371" spans="1:30">
      <c r="A371" s="12" t="s">
        <v>722</v>
      </c>
      <c r="B371" s="12" t="s">
        <v>723</v>
      </c>
      <c r="C371" s="12">
        <v>0.36</v>
      </c>
      <c r="D371" s="12">
        <v>0.34</v>
      </c>
      <c r="E371" s="12">
        <v>0.36</v>
      </c>
      <c r="F371" s="12">
        <v>0.18</v>
      </c>
      <c r="G371" s="12">
        <v>0.18</v>
      </c>
      <c r="H371" s="12">
        <v>0.89</v>
      </c>
      <c r="I371" s="12">
        <v>0.82</v>
      </c>
      <c r="J371" s="12">
        <v>0.82</v>
      </c>
      <c r="K371" s="12">
        <v>0.89</v>
      </c>
      <c r="L371" s="12">
        <v>0.17</v>
      </c>
      <c r="M371" s="12">
        <v>0.17</v>
      </c>
      <c r="N371" s="12">
        <v>962</v>
      </c>
      <c r="O371" s="12">
        <v>15</v>
      </c>
      <c r="P371" s="12">
        <v>0.28000000000000003</v>
      </c>
      <c r="Q371" s="12">
        <v>0.02</v>
      </c>
      <c r="R371" s="12">
        <v>16.2</v>
      </c>
      <c r="S371" s="12">
        <v>0.4</v>
      </c>
      <c r="T371" s="12">
        <f>(N371/365)^(2/3)*K371^(1/3)</f>
        <v>1.8353468070258021</v>
      </c>
      <c r="U371" s="12">
        <f>SQRT((2/3*(N371/365)^(-1/3)*K371^(1/3)*(O371/365))^2+(1/3*(N371/365)^(2/3)*K371^(-2/3)*M371)^2)</f>
        <v>0.11840444597081654</v>
      </c>
      <c r="V371" s="12">
        <f>0.004919*R371*SQRT(1-P371^2)*N371^(1/3)*K371^(2/3)</f>
        <v>0.69873864804592634</v>
      </c>
      <c r="W371" s="12">
        <f>SQRT(X371^2+Y371^2+Z371^2+AA371^2)</f>
        <v>9.0807224049716542E-2</v>
      </c>
      <c r="X371" s="12">
        <f>0.004919*SQRT(1-P371^2)*N371^(1/3)*K371^(2/3)*S371</f>
        <v>1.7252806124590774E-2</v>
      </c>
      <c r="Y371" s="12">
        <f>0.004919*R371*P371/SQRT(1-P371^2)*N371^(1/3)*K371^(2/3)*Q371</f>
        <v>4.2458077572235112E-3</v>
      </c>
      <c r="Z371" s="12">
        <f>0.004919*R371*SQRT(1-P371^2)*1/3*N371^(-2/3)*K371^(2/3)*O371</f>
        <v>3.6316977549164606E-3</v>
      </c>
      <c r="AA371" s="12">
        <f>0.004919*R371*SQRT(1-P371^2)*N371^(1/3)*2/3*K371^(-1/3)*M371</f>
        <v>8.897795518187826E-2</v>
      </c>
      <c r="AB371" s="12">
        <v>4.8136986301369866</v>
      </c>
      <c r="AC371" s="12">
        <v>1.06</v>
      </c>
      <c r="AD371" s="12" t="s">
        <v>100</v>
      </c>
    </row>
    <row r="372" spans="1:30">
      <c r="A372" t="s">
        <v>722</v>
      </c>
      <c r="B372" t="s">
        <v>724</v>
      </c>
      <c r="C372">
        <v>0.36</v>
      </c>
      <c r="D372">
        <v>0.34</v>
      </c>
      <c r="E372">
        <v>0.36</v>
      </c>
      <c r="F372">
        <v>0.18</v>
      </c>
      <c r="G372">
        <v>0.18</v>
      </c>
      <c r="H372">
        <v>0.89</v>
      </c>
      <c r="I372">
        <v>0.82</v>
      </c>
      <c r="J372">
        <v>0.82</v>
      </c>
      <c r="K372">
        <v>0.89</v>
      </c>
      <c r="L372">
        <v>0.17</v>
      </c>
      <c r="M372">
        <v>0.17</v>
      </c>
      <c r="N372">
        <v>2172</v>
      </c>
      <c r="O372">
        <v>158</v>
      </c>
      <c r="P372">
        <v>0.48</v>
      </c>
      <c r="Q372">
        <v>0.05</v>
      </c>
      <c r="R372">
        <v>11.3</v>
      </c>
      <c r="S372">
        <v>0.9</v>
      </c>
      <c r="T372" s="12">
        <f>(N372/365)^(2/3)*K372^(1/3)</f>
        <v>3.1586970382364981</v>
      </c>
      <c r="U372" s="12">
        <f>SQRT((2/3*(N372/365)^(-1/3)*K372^(1/3)*(O372/365))^2+(1/3*(N372/365)^(2/3)*K372^(-2/3)*M372)^2)</f>
        <v>0.25280993070091151</v>
      </c>
      <c r="V372" s="12">
        <f>0.004919*R372*SQRT(1-P372^2)*N372^(1/3)*K372^(2/3)</f>
        <v>0.58429800968463086</v>
      </c>
      <c r="W372" s="12">
        <f>SQRT(X372^2+Y372^2+Z372^2+AA372^2)</f>
        <v>9.0744407043982983E-2</v>
      </c>
      <c r="X372" s="12">
        <f>0.004919*SQRT(1-P372^2)*N372^(1/3)*K372^(2/3)*S372</f>
        <v>4.6537009620899801E-2</v>
      </c>
      <c r="Y372" s="12">
        <f>0.004919*R372*P372/SQRT(1-P372^2)*N372^(1/3)*K372^(2/3)*Q372</f>
        <v>1.8221351653366868E-2</v>
      </c>
      <c r="Z372" s="12">
        <f>0.004919*R372*SQRT(1-P372^2)*1/3*N372^(-2/3)*K372^(2/3)*O372</f>
        <v>1.4168061008313646E-2</v>
      </c>
      <c r="AA372" s="12">
        <f>0.004919*R372*SQRT(1-P372^2)*N372^(1/3)*2/3*K372^(-1/3)*M372</f>
        <v>7.4404989997293822E-2</v>
      </c>
      <c r="AB372" s="12">
        <v>4.8136986301369866</v>
      </c>
      <c r="AC372">
        <v>1.06</v>
      </c>
      <c r="AD372" t="s">
        <v>100</v>
      </c>
    </row>
    <row r="373" spans="1:30">
      <c r="A373" s="12" t="s">
        <v>726</v>
      </c>
      <c r="B373" s="12" t="s">
        <v>725</v>
      </c>
      <c r="C373" s="12">
        <v>-0.53</v>
      </c>
      <c r="D373" s="12">
        <v>-0.42</v>
      </c>
      <c r="E373" s="12">
        <v>-0.53</v>
      </c>
      <c r="F373" s="12">
        <v>0.01</v>
      </c>
      <c r="G373" s="12">
        <v>0.01</v>
      </c>
      <c r="H373" s="12">
        <v>0.91</v>
      </c>
      <c r="I373" s="12">
        <v>0.98</v>
      </c>
      <c r="J373" s="12">
        <v>0.96</v>
      </c>
      <c r="K373" s="12">
        <v>0.91</v>
      </c>
      <c r="L373" s="12">
        <v>0.06</v>
      </c>
      <c r="M373" s="12">
        <v>0.06</v>
      </c>
      <c r="N373" s="12">
        <v>956</v>
      </c>
      <c r="O373" s="12">
        <v>14</v>
      </c>
      <c r="P373" s="12">
        <v>0.26</v>
      </c>
      <c r="Q373" s="12">
        <v>0.06</v>
      </c>
      <c r="R373" s="12">
        <v>8.4</v>
      </c>
      <c r="S373" s="12">
        <v>0.4</v>
      </c>
      <c r="T373" s="12">
        <f>(N373/365)^(2/3)*K373^(1/3)</f>
        <v>1.8412968745760223</v>
      </c>
      <c r="U373" s="12">
        <f>SQRT((2/3*(N373/365)^(-1/3)*K373^(1/3)*(O373/365))^2+(1/3*(N373/365)^(2/3)*K373^(-2/3)*M373)^2)</f>
        <v>4.4281091453374666E-2</v>
      </c>
      <c r="V373" s="12">
        <f>0.004919*R373*SQRT(1-P373^2)*N373^(1/3)*K373^(2/3)</f>
        <v>0.36909440907027974</v>
      </c>
      <c r="W373" s="12">
        <f>SQRT(X373^2+Y373^2+Z373^2+AA373^2)</f>
        <v>2.4769130712124499E-2</v>
      </c>
      <c r="X373" s="12">
        <f>0.004919*SQRT(1-P373^2)*N373^(1/3)*K373^(2/3)*S373</f>
        <v>1.7575924241441894E-2</v>
      </c>
      <c r="Y373" s="12">
        <f>0.004919*R373*P373/SQRT(1-P373^2)*N373^(1/3)*K373^(2/3)*Q373</f>
        <v>6.1753247334795846E-3</v>
      </c>
      <c r="Z373" s="12">
        <f>0.004919*R373*SQRT(1-P373^2)*1/3*N373^(-2/3)*K373^(2/3)*O373</f>
        <v>1.801716083327728E-3</v>
      </c>
      <c r="AA373" s="12">
        <f>0.004919*R373*SQRT(1-P373^2)*N373^(1/3)*2/3*K373^(-1/3)*M373</f>
        <v>1.6223930069023281E-2</v>
      </c>
      <c r="AB373" s="12">
        <v>6</v>
      </c>
      <c r="AC373" s="12">
        <v>1.37</v>
      </c>
      <c r="AD373" s="12" t="s">
        <v>320</v>
      </c>
    </row>
    <row r="374" spans="1:30">
      <c r="A374" s="12" t="s">
        <v>728</v>
      </c>
      <c r="B374" s="12" t="s">
        <v>727</v>
      </c>
      <c r="C374" s="12">
        <v>0.32</v>
      </c>
      <c r="D374" s="12">
        <v>0.34</v>
      </c>
      <c r="E374" s="12">
        <v>0.32</v>
      </c>
      <c r="F374" s="12">
        <v>0.02</v>
      </c>
      <c r="G374" s="12">
        <v>0.02</v>
      </c>
      <c r="H374" s="12">
        <v>1.1599999999999999</v>
      </c>
      <c r="I374" s="12">
        <v>1.21</v>
      </c>
      <c r="J374" s="12">
        <v>1.19</v>
      </c>
      <c r="K374" s="12">
        <v>1.1599999999999999</v>
      </c>
      <c r="L374" s="12">
        <v>0.1</v>
      </c>
      <c r="M374" s="12">
        <v>0.1</v>
      </c>
      <c r="N374" s="12">
        <v>626.5</v>
      </c>
      <c r="O374" s="12">
        <v>1.1000000000000001</v>
      </c>
      <c r="P374" s="12">
        <v>0.35699999999999998</v>
      </c>
      <c r="Q374" s="12">
        <v>0.09</v>
      </c>
      <c r="R374" s="12">
        <v>84.044300000000007</v>
      </c>
      <c r="S374" s="12">
        <v>3.722</v>
      </c>
      <c r="T374" s="12">
        <f>(N374/365)^(2/3)*K374^(1/3)</f>
        <v>1.5062768576083339</v>
      </c>
      <c r="U374" s="12">
        <f>SQRT((2/3*(N374/365)^(-1/3)*K374^(1/3)*(O374/365))^2+(1/3*(N374/365)^(2/3)*K374^(-2/3)*M374)^2)</f>
        <v>4.3319712809683067E-2</v>
      </c>
      <c r="V374" s="12">
        <f>0.004919*R374*SQRT(1-P374^2)*N374^(1/3)*K374^(2/3)</f>
        <v>3.6480393571827419</v>
      </c>
      <c r="W374" s="12">
        <f>SQRT(X374^2+Y374^2+Z374^2+AA374^2)</f>
        <v>0.29682783693746673</v>
      </c>
      <c r="X374" s="12">
        <f>0.004919*SQRT(1-P374^2)*N374^(1/3)*K374^(2/3)*S374</f>
        <v>0.1615576843097529</v>
      </c>
      <c r="Y374" s="12">
        <f>0.004919*R374*P374/SQRT(1-P374^2)*N374^(1/3)*K374^(2/3)*Q374</f>
        <v>0.13433198122090456</v>
      </c>
      <c r="Z374" s="12">
        <f>0.004919*R374*SQRT(1-P374^2)*1/3*N374^(-2/3)*K374^(2/3)*O374</f>
        <v>2.1350589480718385E-3</v>
      </c>
      <c r="AA374" s="12">
        <f>0.004919*R374*SQRT(1-P374^2)*N374^(1/3)*2/3*K374^(-1/3)*M374</f>
        <v>0.20965743432084724</v>
      </c>
      <c r="AB374" s="12">
        <v>6.3</v>
      </c>
      <c r="AC374" s="12">
        <v>3.74</v>
      </c>
      <c r="AD374" s="12" t="s">
        <v>1525</v>
      </c>
    </row>
    <row r="375" spans="1:30">
      <c r="A375" s="12" t="s">
        <v>728</v>
      </c>
      <c r="B375" s="12" t="s">
        <v>729</v>
      </c>
      <c r="C375" s="12">
        <v>0.32</v>
      </c>
      <c r="D375" s="12">
        <v>0.34</v>
      </c>
      <c r="E375" s="12">
        <v>0.32</v>
      </c>
      <c r="F375" s="12">
        <v>0.02</v>
      </c>
      <c r="G375" s="12">
        <v>0.02</v>
      </c>
      <c r="H375" s="12">
        <v>1.1599999999999999</v>
      </c>
      <c r="I375" s="12">
        <v>1.21</v>
      </c>
      <c r="J375" s="12">
        <v>1.19</v>
      </c>
      <c r="K375" s="12">
        <v>1.1599999999999999</v>
      </c>
      <c r="L375" s="12">
        <v>0.1</v>
      </c>
      <c r="M375" s="12">
        <v>0.1</v>
      </c>
      <c r="N375" s="12">
        <v>2950</v>
      </c>
      <c r="O375" s="12">
        <v>340</v>
      </c>
      <c r="P375" s="12">
        <v>0.253</v>
      </c>
      <c r="Q375" s="12">
        <v>7.5999999999999998E-2</v>
      </c>
      <c r="R375" s="12">
        <v>46.32</v>
      </c>
      <c r="S375" s="12">
        <v>3.7</v>
      </c>
      <c r="T375" s="12">
        <f>(N375/365)^(2/3)*K375^(1/3)</f>
        <v>4.2316080121607387</v>
      </c>
      <c r="U375" s="12">
        <f>SQRT((2/3*(N375/365)^(-1/3)*K375^(1/3)*(O375/365))^2+(1/3*(N375/365)^(2/3)*K375^(-2/3)*M375)^2)</f>
        <v>0.34713456089373246</v>
      </c>
      <c r="V375" s="12">
        <f>0.004919*R375*SQRT(1-P375^2)*N375^(1/3)*K375^(2/3)</f>
        <v>3.4902821899038461</v>
      </c>
      <c r="W375" s="12">
        <f>SQRT(X375^2+Y375^2+Z375^2+AA375^2)</f>
        <v>0.37561628230501493</v>
      </c>
      <c r="X375" s="12">
        <f>0.004919*SQRT(1-P375^2)*N375^(1/3)*K375^(2/3)*S375</f>
        <v>0.27880060670648171</v>
      </c>
      <c r="Y375" s="12">
        <f>0.004919*R375*P375/SQRT(1-P375^2)*N375^(1/3)*K375^(2/3)*Q375</f>
        <v>7.1700631680722535E-2</v>
      </c>
      <c r="Z375" s="12">
        <f>0.004919*R375*SQRT(1-P375^2)*1/3*N375^(-2/3)*K375^(2/3)*O375</f>
        <v>0.13408993723924387</v>
      </c>
      <c r="AA375" s="12">
        <f>0.004919*R375*SQRT(1-P375^2)*N375^(1/3)*2/3*K375^(-1/3)*M375</f>
        <v>0.20059093045424406</v>
      </c>
      <c r="AB375" s="12">
        <v>6.3</v>
      </c>
      <c r="AC375" s="12">
        <v>3.74</v>
      </c>
      <c r="AD375" s="12" t="s">
        <v>1525</v>
      </c>
    </row>
    <row r="376" spans="1:30" s="30" customFormat="1">
      <c r="A376" s="30" t="s">
        <v>731</v>
      </c>
      <c r="B376" s="30" t="s">
        <v>730</v>
      </c>
      <c r="D376" s="30">
        <v>-0.38</v>
      </c>
      <c r="E376" s="30">
        <v>-0.3822436718116804</v>
      </c>
      <c r="G376" s="30">
        <v>4.1492940386763918E-2</v>
      </c>
      <c r="I376" s="30">
        <v>0.79</v>
      </c>
      <c r="J376" s="30">
        <v>0.79</v>
      </c>
      <c r="K376" s="30">
        <v>0.77024221815712446</v>
      </c>
      <c r="M376" s="30">
        <v>3.6275189713696337E-2</v>
      </c>
      <c r="N376" s="30">
        <v>554.58000000000004</v>
      </c>
      <c r="O376" s="30">
        <v>1.25</v>
      </c>
      <c r="P376" s="30">
        <v>0.55800000000000005</v>
      </c>
      <c r="Q376" s="30">
        <v>6.7000000000000004E-2</v>
      </c>
      <c r="T376" s="30">
        <f>(N376/365)^(2/3)*K376^(1/3)</f>
        <v>1.2114997599031458</v>
      </c>
      <c r="U376" s="30">
        <f>SQRT((2/3*(N376/365)^(-1/3)*K376^(1/3)*(O376/365))^2+(1/3*(N376/365)^(2/3)*K376^(-2/3)*M376)^2)</f>
        <v>1.9105784709796677E-2</v>
      </c>
      <c r="V376" s="30">
        <v>43.997</v>
      </c>
      <c r="W376" s="30">
        <f>SQRT(X376^2+Y376^2+Z376^2+AA376^2)</f>
        <v>0</v>
      </c>
      <c r="X376" s="30">
        <f>0.004919*SQRT(1-P376^2)*N376^(1/3)*K376^(2/3)*S376</f>
        <v>0</v>
      </c>
      <c r="Y376" s="30">
        <f>0.004919*R376*P376/SQRT(1-P376^2)*N376^(1/3)*K376^(2/3)*Q376</f>
        <v>0</v>
      </c>
      <c r="Z376" s="30">
        <f>0.004919*R376*SQRT(1-P376^2)*1/3*N376^(-2/3)*K376^(2/3)*O376</f>
        <v>0</v>
      </c>
      <c r="AA376" s="30">
        <f>0.004919*R376*SQRT(1-P376^2)*N376^(1/3)*2/3*K376^(-1/3)*M376</f>
        <v>0</v>
      </c>
      <c r="AD376" s="30" t="s">
        <v>1556</v>
      </c>
    </row>
    <row r="377" spans="1:30">
      <c r="A377" t="s">
        <v>733</v>
      </c>
      <c r="B377" t="s">
        <v>732</v>
      </c>
      <c r="C377">
        <v>0.14000000000000001</v>
      </c>
      <c r="D377">
        <v>0.22</v>
      </c>
      <c r="E377">
        <v>0.14000000000000001</v>
      </c>
      <c r="F377">
        <v>0.03</v>
      </c>
      <c r="G377">
        <v>0.03</v>
      </c>
      <c r="H377">
        <v>1.35</v>
      </c>
      <c r="I377">
        <v>1.39</v>
      </c>
      <c r="J377">
        <v>1.29</v>
      </c>
      <c r="K377">
        <v>1.35</v>
      </c>
      <c r="L377">
        <v>0.1</v>
      </c>
      <c r="M377">
        <v>0.1</v>
      </c>
      <c r="N377">
        <v>6.8379999999999992</v>
      </c>
      <c r="O377">
        <v>1E-3</v>
      </c>
      <c r="P377">
        <v>0.3</v>
      </c>
      <c r="Q377">
        <v>0.04</v>
      </c>
      <c r="R377">
        <v>90.691999999999993</v>
      </c>
      <c r="S377">
        <v>4.4000000000000004</v>
      </c>
      <c r="T377" s="12">
        <f>(N377/365)^(2/3)*K377^(1/3)</f>
        <v>7.7959445985670797E-2</v>
      </c>
      <c r="U377" s="12">
        <f>SQRT((2/3*(N377/365)^(-1/3)*K377^(1/3)*(O377/365))^2+(1/3*(N377/365)^(2/3)*K377^(-2/3)*M377)^2)</f>
        <v>1.9249395977697695E-3</v>
      </c>
      <c r="V377" s="12">
        <f>0.004919*R377*SQRT(1-P377^2)*N377^(1/3)*K377^(2/3)</f>
        <v>0.98665512454100468</v>
      </c>
      <c r="W377" s="12">
        <f>SQRT(X377^2+Y377^2+Z377^2+AA377^2)</f>
        <v>6.9531787789633689E-2</v>
      </c>
      <c r="X377" s="12">
        <f>0.004919*SQRT(1-P377^2)*N377^(1/3)*K377^(2/3)*S377</f>
        <v>4.7868417809513758E-2</v>
      </c>
      <c r="Y377" s="12">
        <f>0.004919*R377*P377/SQRT(1-P377^2)*N377^(1/3)*K377^(2/3)*Q377</f>
        <v>1.3010836807134125E-2</v>
      </c>
      <c r="Z377" s="12">
        <f>0.004919*R377*SQRT(1-P377^2)*1/3*N377^(-2/3)*K377^(2/3)*O377</f>
        <v>4.809667176274763E-5</v>
      </c>
      <c r="AA377" s="12">
        <f>0.004919*R377*SQRT(1-P377^2)*N377^(1/3)*2/3*K377^(-1/3)*M377</f>
        <v>4.8723709853876779E-2</v>
      </c>
      <c r="AB377" s="12">
        <v>2.0520547945205481</v>
      </c>
      <c r="AC377" s="12">
        <v>16.298200000000001</v>
      </c>
      <c r="AD377" t="s">
        <v>1525</v>
      </c>
    </row>
    <row r="378" spans="1:30">
      <c r="A378" s="12" t="s">
        <v>736</v>
      </c>
      <c r="B378" s="12" t="s">
        <v>735</v>
      </c>
      <c r="C378" s="12">
        <v>0.13</v>
      </c>
      <c r="D378" s="12">
        <v>0.13</v>
      </c>
      <c r="E378" s="12">
        <v>0.13</v>
      </c>
      <c r="F378" s="12">
        <v>0.02</v>
      </c>
      <c r="G378" s="12">
        <v>0.02</v>
      </c>
      <c r="H378" s="12">
        <v>1.17</v>
      </c>
      <c r="I378" s="12">
        <v>1.18</v>
      </c>
      <c r="J378" s="12">
        <v>1.1499999999999999</v>
      </c>
      <c r="K378" s="12">
        <v>1.17</v>
      </c>
      <c r="L378" s="12">
        <v>0.11</v>
      </c>
      <c r="M378" s="12">
        <v>0.11</v>
      </c>
      <c r="N378" s="12">
        <v>986</v>
      </c>
      <c r="O378" s="12">
        <v>3.94</v>
      </c>
      <c r="P378" s="12">
        <v>0.47</v>
      </c>
      <c r="Q378" s="12">
        <v>0.03</v>
      </c>
      <c r="R378" s="12">
        <v>17</v>
      </c>
      <c r="S378" s="12">
        <v>0.03</v>
      </c>
      <c r="T378" s="12">
        <f>(N378/365)^(2/3)*K378^(1/3)</f>
        <v>2.0438608313844546</v>
      </c>
      <c r="U378" s="12">
        <f>SQRT((2/3*(N378/365)^(-1/3)*K378^(1/3)*(O378/365))^2+(1/3*(N378/365)^(2/3)*K378^(-2/3)*M378)^2)</f>
        <v>6.4283617296433851E-2</v>
      </c>
      <c r="V378" s="12">
        <f>0.004919*R378*SQRT(1-P378^2)*N378^(1/3)*K378^(2/3)</f>
        <v>0.81571520735720726</v>
      </c>
      <c r="W378" s="12">
        <f>SQRT(X378^2+Y378^2+Z378^2+AA378^2)</f>
        <v>5.3246640103193903E-2</v>
      </c>
      <c r="X378" s="12">
        <f>0.004919*SQRT(1-P378^2)*N378^(1/3)*K378^(2/3)*S378</f>
        <v>1.4394974247480125E-3</v>
      </c>
      <c r="Y378" s="12">
        <f>0.004919*R378*P378/SQRT(1-P378^2)*N378^(1/3)*K378^(2/3)*Q378</f>
        <v>1.4762654888636401E-2</v>
      </c>
      <c r="Z378" s="12">
        <f>0.004919*R378*SQRT(1-P378^2)*1/3*N378^(-2/3)*K378^(2/3)*O378</f>
        <v>1.0865172133155499E-3</v>
      </c>
      <c r="AA378" s="12">
        <f>0.004919*R378*SQRT(1-P378^2)*N378^(1/3)*2/3*K378^(-1/3)*M378</f>
        <v>5.1127448894183934E-2</v>
      </c>
      <c r="AB378" s="12">
        <v>6.9726027397260273</v>
      </c>
      <c r="AC378" s="12">
        <v>7.1</v>
      </c>
      <c r="AD378" s="12" t="s">
        <v>115</v>
      </c>
    </row>
    <row r="379" spans="1:30">
      <c r="A379" s="12" t="s">
        <v>738</v>
      </c>
      <c r="B379" s="12" t="s">
        <v>737</v>
      </c>
      <c r="C379" s="12">
        <v>0.13</v>
      </c>
      <c r="D379" s="12">
        <v>0.25</v>
      </c>
      <c r="E379" s="12">
        <v>0.13</v>
      </c>
      <c r="F379" s="12">
        <v>0.01</v>
      </c>
      <c r="G379" s="12">
        <v>0.01</v>
      </c>
      <c r="H379" s="12">
        <v>1.05</v>
      </c>
      <c r="I379" s="12">
        <v>1.1100000000000001</v>
      </c>
      <c r="J379" s="12">
        <v>1.1000000000000001</v>
      </c>
      <c r="K379" s="12">
        <v>1.05</v>
      </c>
      <c r="L379" s="12">
        <v>0.09</v>
      </c>
      <c r="M379" s="12">
        <v>0.09</v>
      </c>
      <c r="N379" s="12">
        <v>3.0965828000000002</v>
      </c>
      <c r="O379" s="12">
        <v>7.7999999999999999E-6</v>
      </c>
      <c r="P379" s="12">
        <v>0.01</v>
      </c>
      <c r="Q379" s="12">
        <v>6.0000000000000001E-3</v>
      </c>
      <c r="R379" s="12">
        <v>69.400599999999997</v>
      </c>
      <c r="S379" s="12">
        <v>0.44652199999999997</v>
      </c>
      <c r="T379" s="12">
        <f>(N379/365)^(2/3)*K379^(1/3)</f>
        <v>4.227883270416774E-2</v>
      </c>
      <c r="U379" s="12">
        <f>SQRT((2/3*(N379/365)^(-1/3)*K379^(1/3)*(O379/365))^2+(1/3*(N379/365)^(2/3)*K379^(-2/3)*M379)^2)</f>
        <v>1.2079666507769295E-3</v>
      </c>
      <c r="V379" s="12">
        <f>0.004919*R379*SQRT(1-P379^2)*N379^(1/3)*K379^(2/3)</f>
        <v>0.51401062583379187</v>
      </c>
      <c r="W379" s="12">
        <f>SQRT(X379^2+Y379^2+Z379^2+AA379^2)</f>
        <v>2.955764822581268E-2</v>
      </c>
      <c r="X379" s="12">
        <f>0.004919*SQRT(1-P379^2)*N379^(1/3)*K379^(2/3)*S379</f>
        <v>3.3071335502655079E-3</v>
      </c>
      <c r="Y379" s="12">
        <f>0.004919*R379*P379/SQRT(1-P379^2)*N379^(1/3)*K379^(2/3)*Q379</f>
        <v>3.084372192221974E-5</v>
      </c>
      <c r="Z379" s="12">
        <f>0.004919*R379*SQRT(1-P379^2)*1/3*N379^(-2/3)*K379^(2/3)*O379</f>
        <v>4.3158142813680259E-7</v>
      </c>
      <c r="AA379" s="12">
        <f>0.004919*R379*SQRT(1-P379^2)*N379^(1/3)*2/3*K379^(-1/3)*M379</f>
        <v>2.937203576193096E-2</v>
      </c>
      <c r="AB379" s="12">
        <v>9.5</v>
      </c>
      <c r="AC379" s="12">
        <v>2.5222600000000002</v>
      </c>
      <c r="AD379" s="12" t="s">
        <v>1525</v>
      </c>
    </row>
    <row r="380" spans="1:30">
      <c r="A380" s="12" t="s">
        <v>738</v>
      </c>
      <c r="B380" s="12" t="s">
        <v>739</v>
      </c>
      <c r="C380" s="12">
        <v>0.13</v>
      </c>
      <c r="D380" s="12">
        <v>0.25</v>
      </c>
      <c r="E380" s="12">
        <v>0.13</v>
      </c>
      <c r="F380" s="12">
        <v>0.01</v>
      </c>
      <c r="G380" s="12">
        <v>0.01</v>
      </c>
      <c r="H380" s="12">
        <v>1.05</v>
      </c>
      <c r="I380" s="12">
        <v>1.1100000000000001</v>
      </c>
      <c r="J380" s="12">
        <v>1.1000000000000001</v>
      </c>
      <c r="K380" s="12">
        <v>1.05</v>
      </c>
      <c r="L380" s="12">
        <v>0.09</v>
      </c>
      <c r="M380" s="12">
        <v>0.09</v>
      </c>
      <c r="N380" s="12">
        <v>3810</v>
      </c>
      <c r="O380" s="12">
        <v>420</v>
      </c>
      <c r="P380" s="12">
        <v>0.252</v>
      </c>
      <c r="Q380" s="12">
        <v>3.3000000000000002E-2</v>
      </c>
      <c r="R380" s="12">
        <v>25.470800000000001</v>
      </c>
      <c r="S380" s="12">
        <v>1.52643</v>
      </c>
      <c r="T380" s="12">
        <f>(N380/365)^(2/3)*K380^(1/3)</f>
        <v>4.8545745394160731</v>
      </c>
      <c r="U380" s="12">
        <f>SQRT((2/3*(N380/365)^(-1/3)*K380^(1/3)*(O380/365))^2+(1/3*(N380/365)^(2/3)*K380^(-2/3)*M380)^2)</f>
        <v>0.38278023861600946</v>
      </c>
      <c r="V380" s="12">
        <f>0.004919*R380*SQRT(1-P380^2)*N380^(1/3)*K380^(2/3)</f>
        <v>1.9563215078116356</v>
      </c>
      <c r="W380" s="12">
        <f>SQRT(X380^2+Y380^2+Z380^2+AA380^2)</f>
        <v>0.17807710116310463</v>
      </c>
      <c r="X380" s="12">
        <f>0.004919*SQRT(1-P380^2)*N380^(1/3)*K380^(2/3)*S380</f>
        <v>0.11723965635821863</v>
      </c>
      <c r="Y380" s="12">
        <f>0.004919*R380*P380/SQRT(1-P380^2)*N380^(1/3)*K380^(2/3)*Q380</f>
        <v>1.7371958512328468E-2</v>
      </c>
      <c r="Z380" s="12">
        <f>0.004919*R380*SQRT(1-P380^2)*1/3*N380^(-2/3)*K380^(2/3)*O380</f>
        <v>7.1885829683367153E-2</v>
      </c>
      <c r="AA380" s="12">
        <f>0.004919*R380*SQRT(1-P380^2)*N380^(1/3)*2/3*K380^(-1/3)*M380</f>
        <v>0.11178980044637915</v>
      </c>
      <c r="AB380" s="12">
        <v>9.5</v>
      </c>
      <c r="AC380" s="12">
        <v>2.5222600000000002</v>
      </c>
      <c r="AD380" s="12" t="s">
        <v>1525</v>
      </c>
    </row>
    <row r="381" spans="1:30">
      <c r="A381" s="12" t="s">
        <v>741</v>
      </c>
      <c r="B381" s="12" t="s">
        <v>740</v>
      </c>
      <c r="C381" s="12">
        <v>-0.15</v>
      </c>
      <c r="D381" s="12"/>
      <c r="E381" s="12">
        <v>-0.15</v>
      </c>
      <c r="F381" s="12">
        <v>0.03</v>
      </c>
      <c r="G381" s="12">
        <v>0.03</v>
      </c>
      <c r="H381" s="12">
        <v>1.58</v>
      </c>
      <c r="I381" s="12"/>
      <c r="J381" s="12"/>
      <c r="K381" s="12">
        <v>1.58</v>
      </c>
      <c r="L381" s="12">
        <v>0.14000000000000001</v>
      </c>
      <c r="M381" s="12">
        <v>0.14000000000000001</v>
      </c>
      <c r="N381" s="12">
        <v>772</v>
      </c>
      <c r="O381" s="12">
        <v>11</v>
      </c>
      <c r="P381" s="12">
        <v>0.23</v>
      </c>
      <c r="Q381" s="12">
        <v>6.3E-2</v>
      </c>
      <c r="R381" s="12">
        <v>44.3</v>
      </c>
      <c r="S381" s="12">
        <v>3.8</v>
      </c>
      <c r="T381" s="12">
        <f>(N381/365)^(2/3)*K381^(1/3)</f>
        <v>1.9191193583774271</v>
      </c>
      <c r="U381" s="12">
        <f>SQRT((2/3*(N381/365)^(-1/3)*K381^(1/3)*(O381/365))^2+(1/3*(N381/365)^(2/3)*K381^(-2/3)*M381)^2)</f>
        <v>5.9542233416698759E-2</v>
      </c>
      <c r="V381" s="12">
        <f>0.004919*R381*SQRT(1-P381^2)*N381^(1/3)*K381^(2/3)</f>
        <v>2.6390986538746657</v>
      </c>
      <c r="W381" s="12">
        <f>SQRT(X381^2+Y381^2+Z381^2+AA381^2)</f>
        <v>0.27809759995171512</v>
      </c>
      <c r="X381" s="12">
        <f>0.004919*SQRT(1-P381^2)*N381^(1/3)*K381^(2/3)*S381</f>
        <v>0.22637866556938438</v>
      </c>
      <c r="Y381" s="12">
        <f>0.004919*R381*P381/SQRT(1-P381^2)*N381^(1/3)*K381^(2/3)*Q381</f>
        <v>4.0376453906286455E-2</v>
      </c>
      <c r="Z381" s="12">
        <f>0.004919*R381*SQRT(1-P381^2)*1/3*N381^(-2/3)*K381^(2/3)*O381</f>
        <v>1.2534579098713869E-2</v>
      </c>
      <c r="AA381" s="12">
        <f>0.004919*R381*SQRT(1-P381^2)*N381^(1/3)*2/3*K381^(-1/3)*M381</f>
        <v>0.15589612301369335</v>
      </c>
      <c r="AB381" s="12">
        <v>3.4904109589041101</v>
      </c>
      <c r="AC381" s="12">
        <v>7.9</v>
      </c>
      <c r="AD381" s="12" t="s">
        <v>25</v>
      </c>
    </row>
    <row r="382" spans="1:30" s="30" customFormat="1">
      <c r="A382" s="30" t="s">
        <v>743</v>
      </c>
      <c r="B382" s="30" t="s">
        <v>742</v>
      </c>
      <c r="D382" s="30">
        <v>-0.35</v>
      </c>
      <c r="E382" s="30">
        <v>-0.35281861547563309</v>
      </c>
      <c r="G382" s="30">
        <v>4.1492940386763918E-2</v>
      </c>
      <c r="I382" s="30">
        <v>0.91</v>
      </c>
      <c r="J382" s="30">
        <v>0.92</v>
      </c>
      <c r="K382" s="30">
        <v>0.88327323581079475</v>
      </c>
      <c r="M382" s="30">
        <v>3.6275189713696337E-2</v>
      </c>
      <c r="N382" s="30">
        <v>39785</v>
      </c>
      <c r="O382" s="30">
        <v>6205</v>
      </c>
      <c r="P382" s="30">
        <v>0.94299999999999995</v>
      </c>
      <c r="Q382" s="30">
        <v>7.0000000000000001E-3</v>
      </c>
      <c r="R382" s="30">
        <v>665.8</v>
      </c>
      <c r="S382" s="30">
        <v>5.6</v>
      </c>
      <c r="T382" s="30">
        <f>(N382/365)^(2/3)*K382^(1/3)</f>
        <v>21.893541679417776</v>
      </c>
      <c r="U382" s="30">
        <f>SQRT((2/3*(N382/365)^(-1/3)*K382^(1/3)*(O382/365))^2+(1/3*(N382/365)^(2/3)*K382^(-2/3)*M382)^2)</f>
        <v>2.2960385974131139</v>
      </c>
      <c r="V382" s="30">
        <f>0.004919*R382*SQRT(1-P382^2)*N382^(1/3)*K382^(2/3)</f>
        <v>34.252920743539256</v>
      </c>
      <c r="W382" s="30">
        <f>SQRT(X382^2+Y382^2+Z382^2+AA382^2)</f>
        <v>2.8812224840783105</v>
      </c>
      <c r="X382" s="30">
        <f>0.004919*SQRT(1-P382^2)*N382^(1/3)*K382^(2/3)*S382</f>
        <v>0.28809906302766575</v>
      </c>
      <c r="Y382" s="30">
        <f>0.004919*R382*P382/SQRT(1-P382^2)*N382^(1/3)*K382^(2/3)*Q382</f>
        <v>2.0415484269045208</v>
      </c>
      <c r="Z382" s="30">
        <f>0.004919*R382*SQRT(1-P382^2)*1/3*N382^(-2/3)*K382^(2/3)*O382</f>
        <v>1.7807328826916424</v>
      </c>
      <c r="AA382" s="30">
        <f>0.004919*R382*SQRT(1-P382^2)*N382^(1/3)*2/3*K382^(-1/3)*M382</f>
        <v>0.93782319961992877</v>
      </c>
      <c r="AB382" s="30">
        <v>16.74794520547945</v>
      </c>
      <c r="AC382" s="30">
        <v>2.7</v>
      </c>
      <c r="AD382" s="30" t="s">
        <v>1552</v>
      </c>
    </row>
    <row r="383" spans="1:30">
      <c r="A383" s="12" t="s">
        <v>745</v>
      </c>
      <c r="B383" s="12" t="s">
        <v>744</v>
      </c>
      <c r="C383" s="12">
        <v>0.27</v>
      </c>
      <c r="D383" s="12">
        <v>0.27</v>
      </c>
      <c r="E383" s="12">
        <v>0.27</v>
      </c>
      <c r="F383" s="12">
        <v>0.02</v>
      </c>
      <c r="G383" s="12">
        <v>0.02</v>
      </c>
      <c r="H383" s="12">
        <v>1.07</v>
      </c>
      <c r="I383" s="12">
        <v>1.04</v>
      </c>
      <c r="J383" s="12">
        <v>1.01</v>
      </c>
      <c r="K383" s="12">
        <v>1.07</v>
      </c>
      <c r="L383" s="12">
        <v>0.09</v>
      </c>
      <c r="M383" s="12">
        <v>0.09</v>
      </c>
      <c r="N383" s="12">
        <v>456.46</v>
      </c>
      <c r="O383" s="12">
        <v>9.1199999999999992</v>
      </c>
      <c r="P383" s="12">
        <v>0.15</v>
      </c>
      <c r="Q383" s="12">
        <v>0.09</v>
      </c>
      <c r="R383" s="12">
        <v>37.6</v>
      </c>
      <c r="S383" s="12">
        <v>1.2</v>
      </c>
      <c r="T383" s="12">
        <f>(N383/365)^(2/3)*K383^(1/3)</f>
        <v>1.1872290103649912</v>
      </c>
      <c r="U383" s="12">
        <f>SQRT((2/3*(N383/365)^(-1/3)*K383^(1/3)*(O383/365))^2+(1/3*(N383/365)^(2/3)*K383^(-2/3)*M383)^2)</f>
        <v>3.6852217676403412E-2</v>
      </c>
      <c r="V383" s="12">
        <f>0.004919*R383*SQRT(1-P383^2)*N383^(1/3)*K383^(2/3)</f>
        <v>1.4729222102131709</v>
      </c>
      <c r="W383" s="12">
        <f>SQRT(X383^2+Y383^2+Z383^2+AA383^2)</f>
        <v>9.7680746856281198E-2</v>
      </c>
      <c r="X383" s="12">
        <f>0.004919*SQRT(1-P383^2)*N383^(1/3)*K383^(2/3)*S383</f>
        <v>4.7008155645101198E-2</v>
      </c>
      <c r="Y383" s="12">
        <f>0.004919*R383*P383/SQRT(1-P383^2)*N383^(1/3)*K383^(2/3)*Q383</f>
        <v>2.0342148171742E-2</v>
      </c>
      <c r="Z383" s="12">
        <f>0.004919*R383*SQRT(1-P383^2)*1/3*N383^(-2/3)*K383^(2/3)*O383</f>
        <v>9.8095857666565291E-3</v>
      </c>
      <c r="AA383" s="12">
        <f>0.004919*R383*SQRT(1-P383^2)*N383^(1/3)*2/3*K383^(-1/3)*M383</f>
        <v>8.2593768797000242E-2</v>
      </c>
      <c r="AB383" s="12">
        <v>5</v>
      </c>
      <c r="AC383" s="12">
        <v>4.3</v>
      </c>
      <c r="AD383" s="12" t="s">
        <v>1525</v>
      </c>
    </row>
    <row r="384" spans="1:30" s="28" customFormat="1">
      <c r="A384" s="28" t="s">
        <v>747</v>
      </c>
      <c r="B384" s="28" t="s">
        <v>746</v>
      </c>
      <c r="D384" s="28">
        <v>-0.06</v>
      </c>
      <c r="E384" s="28">
        <v>-6.837640422717628E-2</v>
      </c>
      <c r="G384" s="28">
        <v>4.1492940386763918E-2</v>
      </c>
      <c r="I384" s="28">
        <v>0.81</v>
      </c>
      <c r="J384" s="28">
        <v>0.81</v>
      </c>
      <c r="K384" s="28">
        <v>0.78941548418596041</v>
      </c>
      <c r="M384" s="28">
        <v>3.6275189713696337E-2</v>
      </c>
      <c r="N384" s="28">
        <v>14.18643</v>
      </c>
      <c r="O384" s="28">
        <v>2.0000000000000002E-5</v>
      </c>
      <c r="P384" s="28">
        <v>0.35899999999999999</v>
      </c>
      <c r="Q384" s="28">
        <v>1E-3</v>
      </c>
      <c r="R384" s="28">
        <v>2606</v>
      </c>
      <c r="S384" s="28">
        <v>2.8</v>
      </c>
      <c r="T384" s="28">
        <f>(N384/365)^(2/3)*K384^(1/3)</f>
        <v>0.10604463873277657</v>
      </c>
      <c r="U384" s="28">
        <f>SQRT((2/3*(N384/365)^(-1/3)*K384^(1/3)*(O384/365))^2+(1/3*(N384/365)^(2/3)*K384^(-2/3)*M384)^2)</f>
        <v>1.6243197118436029E-3</v>
      </c>
      <c r="V384" s="28">
        <f>0.004919*R384*SQRT(1-P384^2)*N384^(1/3)*K384^(2/3)</f>
        <v>24.739150200424131</v>
      </c>
      <c r="W384" s="28">
        <f>SQRT(X384^2+Y384^2+Z384^2+AA384^2)</f>
        <v>0.75840950089499026</v>
      </c>
      <c r="X384" s="28">
        <f>0.004919*SQRT(1-P384^2)*N384^(1/3)*K384^(2/3)*S384</f>
        <v>2.6580821397232373E-2</v>
      </c>
      <c r="Y384" s="28">
        <f>0.004919*R384*P384/SQRT(1-P384^2)*N384^(1/3)*K384^(2/3)*Q384</f>
        <v>1.019534061586564E-2</v>
      </c>
      <c r="Z384" s="28">
        <f>0.004919*R384*SQRT(1-P384^2)*1/3*N384^(-2/3)*K384^(2/3)*O384</f>
        <v>1.1625734452066347E-5</v>
      </c>
      <c r="AA384" s="28">
        <f>0.004919*R384*SQRT(1-P384^2)*N384^(1/3)*2/3*K384^(-1/3)*M384</f>
        <v>0.75787498037354784</v>
      </c>
      <c r="AB384" s="28">
        <v>8.3000000000000007</v>
      </c>
      <c r="AC384" s="28">
        <v>7.6</v>
      </c>
      <c r="AD384" s="28" t="s">
        <v>1531</v>
      </c>
    </row>
    <row r="385" spans="1:30">
      <c r="A385" s="29" t="s">
        <v>749</v>
      </c>
      <c r="B385" s="29" t="s">
        <v>748</v>
      </c>
      <c r="C385" s="29">
        <v>-0.24</v>
      </c>
      <c r="D385" s="29">
        <v>-0.24</v>
      </c>
      <c r="E385" s="29">
        <v>-0.24</v>
      </c>
      <c r="F385" s="29">
        <v>0.01</v>
      </c>
      <c r="G385" s="29">
        <v>0.01</v>
      </c>
      <c r="H385" s="29">
        <v>0.91</v>
      </c>
      <c r="I385" s="29">
        <v>0.96</v>
      </c>
      <c r="J385" s="29">
        <v>0.91</v>
      </c>
      <c r="K385" s="29">
        <v>0.91</v>
      </c>
      <c r="L385" s="29">
        <v>0.06</v>
      </c>
      <c r="M385" s="29">
        <v>0.06</v>
      </c>
      <c r="N385" s="29">
        <v>14.275</v>
      </c>
      <c r="O385" s="29">
        <v>5.1999999999999998E-3</v>
      </c>
      <c r="P385" s="29">
        <v>0.23</v>
      </c>
      <c r="Q385" s="29">
        <v>0.14000000000000001</v>
      </c>
      <c r="R385" s="29">
        <v>3.02</v>
      </c>
      <c r="S385" s="29">
        <v>0.33</v>
      </c>
      <c r="T385" s="29">
        <f>(N385/365)^(2/3)*K385^(1/3)</f>
        <v>0.11165271783732089</v>
      </c>
      <c r="U385" s="29">
        <f>SQRT((2/3*(N385/365)^(-1/3)*K385^(1/3)*(O385/365))^2+(1/3*(N385/365)^(2/3)*K385^(-2/3)*M385)^2)</f>
        <v>2.4540556856951258E-3</v>
      </c>
      <c r="V385" s="29">
        <f>0.004919*R385*SQRT(1-P385^2)*N385^(1/3)*K385^(2/3)</f>
        <v>3.2933254554888304E-2</v>
      </c>
      <c r="W385" s="29">
        <f>SQRT(X385^2+Y385^2+Z385^2+AA385^2)</f>
        <v>4.0372884424346688E-3</v>
      </c>
      <c r="X385" s="29">
        <f>0.004919*SQRT(1-P385^2)*N385^(1/3)*K385^(2/3)*S385</f>
        <v>3.5986668884480603E-3</v>
      </c>
      <c r="Y385" s="29">
        <f>0.004919*R385*P385/SQRT(1-P385^2)*N385^(1/3)*K385^(2/3)*Q385</f>
        <v>1.1196819730412877E-3</v>
      </c>
      <c r="Z385" s="29">
        <f>0.004919*R385*SQRT(1-P385^2)*1/3*N385^(-2/3)*K385^(2/3)*O385</f>
        <v>3.9989007282059366E-6</v>
      </c>
      <c r="AA385" s="29">
        <f>0.004919*R385*SQRT(1-P385^2)*N385^(1/3)*2/3*K385^(-1/3)*M385</f>
        <v>1.4476155848302552E-3</v>
      </c>
      <c r="AB385" s="29">
        <v>7.720547945205479</v>
      </c>
      <c r="AC385" s="29">
        <v>2.64</v>
      </c>
      <c r="AD385" s="29" t="s">
        <v>292</v>
      </c>
    </row>
    <row r="386" spans="1:30">
      <c r="A386" s="12" t="s">
        <v>751</v>
      </c>
      <c r="B386" s="12" t="s">
        <v>750</v>
      </c>
      <c r="C386" s="12">
        <v>-0.24</v>
      </c>
      <c r="D386" s="12">
        <v>-0.25</v>
      </c>
      <c r="E386" s="12">
        <v>-0.24</v>
      </c>
      <c r="F386" s="12">
        <v>0.01</v>
      </c>
      <c r="G386" s="12">
        <v>0.01</v>
      </c>
      <c r="H386" s="12">
        <v>1.06</v>
      </c>
      <c r="I386" s="12">
        <v>1.27</v>
      </c>
      <c r="J386" s="12">
        <v>1.31</v>
      </c>
      <c r="K386" s="12">
        <v>1.06</v>
      </c>
      <c r="L386" s="12">
        <v>0.09</v>
      </c>
      <c r="M386" s="12">
        <v>0.09</v>
      </c>
      <c r="N386" s="12">
        <v>2.2189999999999999</v>
      </c>
      <c r="O386" s="12">
        <v>5.0000000000000001E-4</v>
      </c>
      <c r="P386" s="12">
        <v>4.1000000000000003E-3</v>
      </c>
      <c r="Q386" s="12">
        <v>2E-3</v>
      </c>
      <c r="R386" s="12">
        <v>205</v>
      </c>
      <c r="S386" s="12">
        <v>6</v>
      </c>
      <c r="T386" s="12">
        <f>(N386/365)^(2/3)*K386^(1/3)</f>
        <v>3.3963432867013282E-2</v>
      </c>
      <c r="U386" s="12">
        <f>SQRT((2/3*(N386/365)^(-1/3)*K386^(1/3)*(O386/365))^2+(1/3*(N386/365)^(2/3)*K386^(-2/3)*M386)^2)</f>
        <v>9.6124277169115505E-4</v>
      </c>
      <c r="V386" s="12">
        <f>0.004919*R386*SQRT(1-P386^2)*N386^(1/3)*K386^(2/3)</f>
        <v>1.3673615945588813</v>
      </c>
      <c r="W386" s="12">
        <f>SQRT(X386^2+Y386^2+Z386^2+AA386^2)</f>
        <v>8.7132437824582729E-2</v>
      </c>
      <c r="X386" s="12">
        <f>0.004919*SQRT(1-P386^2)*N386^(1/3)*K386^(2/3)*S386</f>
        <v>4.0020339352942864E-2</v>
      </c>
      <c r="Y386" s="12">
        <f>0.004919*R386*P386/SQRT(1-P386^2)*N386^(1/3)*K386^(2/3)*Q386</f>
        <v>1.1212553558408142E-5</v>
      </c>
      <c r="Z386" s="12">
        <f>0.004919*R386*SQRT(1-P386^2)*1/3*N386^(-2/3)*K386^(2/3)*O386</f>
        <v>1.0270103609425278E-4</v>
      </c>
      <c r="AA386" s="12">
        <f>0.004919*R386*SQRT(1-P386^2)*N386^(1/3)*2/3*K386^(-1/3)*M386</f>
        <v>7.7397826107106493E-2</v>
      </c>
      <c r="AB386" s="12">
        <v>7.3972602739726029E-2</v>
      </c>
      <c r="AC386" s="12">
        <v>15</v>
      </c>
      <c r="AD386" s="12" t="s">
        <v>1525</v>
      </c>
    </row>
    <row r="387" spans="1:30">
      <c r="A387" s="12" t="s">
        <v>753</v>
      </c>
      <c r="B387" s="12" t="s">
        <v>752</v>
      </c>
      <c r="C387" s="12">
        <v>0.23</v>
      </c>
      <c r="D387" s="12"/>
      <c r="E387" s="12">
        <v>0.23</v>
      </c>
      <c r="F387" s="12">
        <v>0.02</v>
      </c>
      <c r="G387" s="12">
        <v>0.02</v>
      </c>
      <c r="H387" s="12">
        <v>1.03</v>
      </c>
      <c r="I387" s="12"/>
      <c r="J387" s="12"/>
      <c r="K387" s="12">
        <v>1.03</v>
      </c>
      <c r="L387" s="12">
        <v>0.09</v>
      </c>
      <c r="M387" s="12">
        <v>0.09</v>
      </c>
      <c r="N387" s="12">
        <v>2867.9</v>
      </c>
      <c r="O387" s="12">
        <v>7.7</v>
      </c>
      <c r="P387" s="12">
        <v>0.34300000000000003</v>
      </c>
      <c r="Q387" s="12">
        <v>1.7000000000000001E-2</v>
      </c>
      <c r="R387" s="12">
        <v>23.39</v>
      </c>
      <c r="S387" s="12">
        <v>0.46</v>
      </c>
      <c r="T387" s="12">
        <f>(N387/365)^(2/3)*K387^(1/3)</f>
        <v>3.9914114721483847</v>
      </c>
      <c r="U387" s="12">
        <f>SQRT((2/3*(N387/365)^(-1/3)*K387^(1/3)*(O387/365))^2+(1/3*(N387/365)^(2/3)*K387^(-2/3)*M387)^2)</f>
        <v>0.11647402090140863</v>
      </c>
      <c r="V387" s="12">
        <f>0.004919*R387*SQRT(1-P387^2)*N387^(1/3)*K387^(2/3)</f>
        <v>1.5660557554117422</v>
      </c>
      <c r="W387" s="12">
        <f>SQRT(X387^2+Y387^2+Z387^2+AA387^2)</f>
        <v>9.6850013791492731E-2</v>
      </c>
      <c r="X387" s="12">
        <f>0.004919*SQRT(1-P387^2)*N387^(1/3)*K387^(2/3)*S387</f>
        <v>3.0798873342855981E-2</v>
      </c>
      <c r="Y387" s="12">
        <f>0.004919*R387*P387/SQRT(1-P387^2)*N387^(1/3)*K387^(2/3)*Q387</f>
        <v>1.0349250026130043E-2</v>
      </c>
      <c r="Z387" s="12">
        <f>0.004919*R387*SQRT(1-P387^2)*1/3*N387^(-2/3)*K387^(2/3)*O387</f>
        <v>1.4015632014912672E-3</v>
      </c>
      <c r="AA387" s="12">
        <f>0.004919*R387*SQRT(1-P387^2)*N387^(1/3)*2/3*K387^(-1/3)*M387</f>
        <v>9.1226548858936454E-2</v>
      </c>
      <c r="AB387" s="12">
        <v>10</v>
      </c>
      <c r="AC387" s="12">
        <v>3.1028899999999999</v>
      </c>
      <c r="AD387" s="12" t="s">
        <v>1525</v>
      </c>
    </row>
    <row r="388" spans="1:30">
      <c r="A388" s="29" t="s">
        <v>753</v>
      </c>
      <c r="B388" s="29" t="s">
        <v>754</v>
      </c>
      <c r="C388" s="29">
        <v>0.23</v>
      </c>
      <c r="D388" s="29"/>
      <c r="E388" s="29">
        <v>0.23</v>
      </c>
      <c r="F388" s="29">
        <v>0.02</v>
      </c>
      <c r="G388" s="29">
        <v>0.02</v>
      </c>
      <c r="H388" s="29">
        <v>1.03</v>
      </c>
      <c r="I388" s="29"/>
      <c r="J388" s="29"/>
      <c r="K388" s="29">
        <v>1.03</v>
      </c>
      <c r="L388" s="29">
        <v>0.09</v>
      </c>
      <c r="M388" s="29">
        <v>0.09</v>
      </c>
      <c r="N388" s="29">
        <v>17.118600000000001</v>
      </c>
      <c r="O388" s="29">
        <v>1.6000000000000001E-3</v>
      </c>
      <c r="P388" s="29">
        <v>0.107</v>
      </c>
      <c r="Q388" s="29">
        <v>7.0000000000000007E-2</v>
      </c>
      <c r="R388" s="29">
        <v>5.2</v>
      </c>
      <c r="S388" s="29">
        <v>0.37</v>
      </c>
      <c r="T388" s="29">
        <f>(N388/365)^(2/3)*K388^(1/3)</f>
        <v>0.13133969236146062</v>
      </c>
      <c r="U388" s="29">
        <f>SQRT((2/3*(N388/365)^(-1/3)*K388^(1/3)*(O388/365))^2+(1/3*(N388/365)^(2/3)*K388^(-2/3)*M388)^2)</f>
        <v>3.8254366867752072E-3</v>
      </c>
      <c r="V388" s="29">
        <f>0.004919*R388*SQRT(1-P388^2)*N388^(1/3)*K388^(2/3)</f>
        <v>6.6848849502261623E-2</v>
      </c>
      <c r="W388" s="29">
        <f>SQRT(X388^2+Y388^2+Z388^2+AA388^2)</f>
        <v>6.1680963414483415E-3</v>
      </c>
      <c r="X388" s="29">
        <f>0.004919*SQRT(1-P388^2)*N388^(1/3)*K388^(2/3)*S388</f>
        <v>4.7565527530455381E-3</v>
      </c>
      <c r="Y388" s="29">
        <f>0.004919*R388*P388/SQRT(1-P388^2)*N388^(1/3)*K388^(2/3)*Q388</f>
        <v>5.064967642255581E-4</v>
      </c>
      <c r="Z388" s="29">
        <f>0.004919*R388*SQRT(1-P388^2)*1/3*N388^(-2/3)*K388^(2/3)*O388</f>
        <v>2.0826889894348567E-6</v>
      </c>
      <c r="AA388" s="29">
        <f>0.004919*R388*SQRT(1-P388^2)*N388^(1/3)*2/3*K388^(-1/3)*M388</f>
        <v>3.8941077379958224E-3</v>
      </c>
      <c r="AB388" s="29">
        <v>10</v>
      </c>
      <c r="AC388" s="29">
        <v>3.1028899999999999</v>
      </c>
      <c r="AD388" s="29" t="s">
        <v>1525</v>
      </c>
    </row>
    <row r="389" spans="1:30">
      <c r="A389" t="s">
        <v>756</v>
      </c>
      <c r="B389" t="s">
        <v>755</v>
      </c>
      <c r="C389">
        <v>0.23</v>
      </c>
      <c r="D389">
        <v>0.25</v>
      </c>
      <c r="E389">
        <v>0.23</v>
      </c>
      <c r="F389">
        <v>0.02</v>
      </c>
      <c r="G389">
        <v>0.02</v>
      </c>
      <c r="H389">
        <v>1.1000000000000001</v>
      </c>
      <c r="I389">
        <v>1.0900000000000001</v>
      </c>
      <c r="J389">
        <v>1.06</v>
      </c>
      <c r="K389">
        <v>1.1000000000000001</v>
      </c>
      <c r="L389">
        <v>0.1</v>
      </c>
      <c r="M389">
        <v>0.1</v>
      </c>
      <c r="N389">
        <v>1038.0999999999999</v>
      </c>
      <c r="O389">
        <v>4.9000000000000004</v>
      </c>
      <c r="P389">
        <v>0.18</v>
      </c>
      <c r="Q389">
        <v>0.02</v>
      </c>
      <c r="R389">
        <v>36.4</v>
      </c>
      <c r="S389">
        <v>1.2</v>
      </c>
      <c r="T389" s="12">
        <f>(N389/365)^(2/3)*K389^(1/3)</f>
        <v>2.0721846205555883</v>
      </c>
      <c r="U389" s="12">
        <f>SQRT((2/3*(N389/365)^(-1/3)*K389^(1/3)*(O389/365))^2+(1/3*(N389/365)^(2/3)*K389^(-2/3)*M389)^2)</f>
        <v>6.3131131747276845E-2</v>
      </c>
      <c r="V389" s="12">
        <f>0.004919*R389*SQRT(1-P389^2)*N389^(1/3)*K389^(2/3)</f>
        <v>1.9003531854058444</v>
      </c>
      <c r="W389" s="12">
        <f>SQRT(X389^2+Y389^2+Z389^2+AA389^2)</f>
        <v>0.13133403768215279</v>
      </c>
      <c r="X389" s="12">
        <f>0.004919*SQRT(1-P389^2)*N389^(1/3)*K389^(2/3)*S389</f>
        <v>6.2649006112280595E-2</v>
      </c>
      <c r="Y389" s="12">
        <f>0.004919*R389*P389/SQRT(1-P389^2)*N389^(1/3)*K389^(2/3)*Q389</f>
        <v>7.0703508344988021E-3</v>
      </c>
      <c r="Z389" s="12">
        <f>0.004919*R389*SQRT(1-P389^2)*1/3*N389^(-2/3)*K389^(2/3)*O389</f>
        <v>2.9899915257003639E-3</v>
      </c>
      <c r="AA389" s="12">
        <f>0.004919*R389*SQRT(1-P389^2)*N389^(1/3)*2/3*K389^(-1/3)*M389</f>
        <v>0.11517292032762694</v>
      </c>
      <c r="AB389" s="12">
        <v>3.087671232876712</v>
      </c>
      <c r="AC389">
        <v>1.6</v>
      </c>
      <c r="AD389" t="s">
        <v>292</v>
      </c>
    </row>
    <row r="390" spans="1:30" s="7" customFormat="1">
      <c r="A390" s="12" t="s">
        <v>758</v>
      </c>
      <c r="B390" s="12" t="s">
        <v>757</v>
      </c>
      <c r="C390" s="12">
        <v>-0.49</v>
      </c>
      <c r="D390" s="12">
        <v>-0.36</v>
      </c>
      <c r="E390" s="12">
        <v>-0.49</v>
      </c>
      <c r="F390" s="12">
        <v>0.02</v>
      </c>
      <c r="G390" s="12">
        <v>0.02</v>
      </c>
      <c r="H390" s="12">
        <v>1.08</v>
      </c>
      <c r="I390" s="12">
        <v>1.23</v>
      </c>
      <c r="J390" s="12">
        <v>1.26</v>
      </c>
      <c r="K390" s="12">
        <v>1.08</v>
      </c>
      <c r="L390" s="12">
        <v>0.09</v>
      </c>
      <c r="M390" s="12">
        <v>0.09</v>
      </c>
      <c r="N390" s="12">
        <v>4885</v>
      </c>
      <c r="O390" s="12">
        <v>1600</v>
      </c>
      <c r="P390" s="12">
        <v>0.56999999999999995</v>
      </c>
      <c r="Q390" s="12">
        <v>0.1</v>
      </c>
      <c r="R390" s="12">
        <v>48</v>
      </c>
      <c r="S390" s="12">
        <v>1</v>
      </c>
      <c r="T390" s="12">
        <f>(N390/365)^(2/3)*K390^(1/3)</f>
        <v>5.7834775517063202</v>
      </c>
      <c r="U390" s="12">
        <f>SQRT((2/3*(N390/365)^(-1/3)*K390^(1/3)*(O390/365))^2+(1/3*(N390/365)^(2/3)*K390^(-2/3)*M390)^2)</f>
        <v>1.2730317442042545</v>
      </c>
      <c r="V390" s="12">
        <f>0.004919*R390*SQRT(1-P390^2)*N390^(1/3)*K390^(2/3)</f>
        <v>3.4650231481702987</v>
      </c>
      <c r="W390" s="12">
        <f>SQRT(X390^2+Y390^2+Z390^2+AA390^2)</f>
        <v>0.52054960463296795</v>
      </c>
      <c r="X390" s="12">
        <f>0.004919*SQRT(1-P390^2)*N390^(1/3)*K390^(2/3)*S390</f>
        <v>7.2187982253547875E-2</v>
      </c>
      <c r="Y390" s="12">
        <f>0.004919*R390*P390/SQRT(1-P390^2)*N390^(1/3)*K390^(2/3)*Q390</f>
        <v>0.2925586127176818</v>
      </c>
      <c r="Z390" s="12">
        <f>0.004919*R390*SQRT(1-P390^2)*1/3*N390^(-2/3)*K390^(2/3)*O390</f>
        <v>0.37830344845257469</v>
      </c>
      <c r="AA390" s="12">
        <f>0.004919*R390*SQRT(1-P390^2)*N390^(1/3)*2/3*K390^(-1/3)*M390</f>
        <v>0.19250128600946104</v>
      </c>
      <c r="AB390" s="12">
        <v>6</v>
      </c>
      <c r="AC390" s="12">
        <v>3.44</v>
      </c>
      <c r="AD390" s="12" t="s">
        <v>320</v>
      </c>
    </row>
    <row r="391" spans="1:30" s="7" customFormat="1">
      <c r="A391" s="12" t="s">
        <v>760</v>
      </c>
      <c r="B391" s="12" t="s">
        <v>759</v>
      </c>
      <c r="C391" s="12">
        <v>0.3</v>
      </c>
      <c r="D391" s="12"/>
      <c r="E391" s="12">
        <v>0.3</v>
      </c>
      <c r="F391" s="12">
        <v>0.02</v>
      </c>
      <c r="G391" s="12">
        <v>0.02</v>
      </c>
      <c r="H391" s="12">
        <v>1.1399999999999999</v>
      </c>
      <c r="I391" s="12"/>
      <c r="J391" s="12"/>
      <c r="K391" s="12">
        <v>1.1399999999999999</v>
      </c>
      <c r="L391" s="12">
        <v>0.1</v>
      </c>
      <c r="M391" s="12">
        <v>0.1</v>
      </c>
      <c r="N391" s="12">
        <v>1606.3</v>
      </c>
      <c r="O391" s="12">
        <v>7.2</v>
      </c>
      <c r="P391" s="12">
        <v>0.25900000000000001</v>
      </c>
      <c r="Q391" s="12">
        <v>1.7000000000000001E-2</v>
      </c>
      <c r="R391" s="12">
        <v>140.5</v>
      </c>
      <c r="S391" s="12">
        <v>2.1</v>
      </c>
      <c r="T391" s="12">
        <f>(N391/365)^(2/3)*K391^(1/3)</f>
        <v>2.8053742974717557</v>
      </c>
      <c r="U391" s="12">
        <f>SQRT((2/3*(N391/365)^(-1/3)*K391^(1/3)*(O391/365))^2+(1/3*(N391/365)^(2/3)*K391^(-2/3)*M391)^2)</f>
        <v>8.2455742601879503E-2</v>
      </c>
      <c r="V391" s="12">
        <f>0.004919*R391*SQRT(1-P391^2)*N391^(1/3)*K391^(2/3)</f>
        <v>8.5314052107265503</v>
      </c>
      <c r="W391" s="12">
        <f>SQRT(X391^2+Y391^2+Z391^2+AA391^2)</f>
        <v>0.51667954191117194</v>
      </c>
      <c r="X391" s="12">
        <f>0.004919*SQRT(1-P391^2)*N391^(1/3)*K391^(2/3)*S391</f>
        <v>0.1275156650713577</v>
      </c>
      <c r="Y391" s="12">
        <f>0.004919*R391*P391/SQRT(1-P391^2)*N391^(1/3)*K391^(2/3)*Q391</f>
        <v>4.026477876731957E-2</v>
      </c>
      <c r="Z391" s="12">
        <f>0.004919*R391*SQRT(1-P391^2)*1/3*N391^(-2/3)*K391^(2/3)*O391</f>
        <v>1.2746916831067507E-2</v>
      </c>
      <c r="AA391" s="12">
        <f>0.004919*R391*SQRT(1-P391^2)*N391^(1/3)*2/3*K391^(-1/3)*M391</f>
        <v>0.4989125854226053</v>
      </c>
      <c r="AB391" s="12">
        <v>9.9</v>
      </c>
      <c r="AC391" s="12">
        <v>5.306</v>
      </c>
      <c r="AD391" s="12" t="s">
        <v>761</v>
      </c>
    </row>
    <row r="392" spans="1:30">
      <c r="A392" s="12" t="s">
        <v>763</v>
      </c>
      <c r="B392" s="12" t="s">
        <v>762</v>
      </c>
      <c r="C392" s="12">
        <v>-7.0000000000000007E-2</v>
      </c>
      <c r="D392" s="12">
        <v>0.02</v>
      </c>
      <c r="E392" s="12">
        <v>-7.0000000000000007E-2</v>
      </c>
      <c r="F392" s="12">
        <v>0.02</v>
      </c>
      <c r="G392" s="12">
        <v>0.02</v>
      </c>
      <c r="H392" s="12">
        <v>0.77</v>
      </c>
      <c r="I392" s="12">
        <v>0.79</v>
      </c>
      <c r="J392" s="12">
        <v>0.79</v>
      </c>
      <c r="K392" s="12">
        <v>0.77</v>
      </c>
      <c r="L392" s="12">
        <v>0.05</v>
      </c>
      <c r="M392" s="12">
        <v>0.05</v>
      </c>
      <c r="N392" s="12">
        <v>24.358699999999999</v>
      </c>
      <c r="O392" s="12">
        <v>2.2000000000000001E-3</v>
      </c>
      <c r="P392" s="12">
        <v>8.0000000000000002E-3</v>
      </c>
      <c r="Q392" s="12">
        <v>1.4E-2</v>
      </c>
      <c r="R392" s="12">
        <v>51.9</v>
      </c>
      <c r="S392" s="12">
        <v>2.6</v>
      </c>
      <c r="T392" s="12">
        <f>(N392/365)^(2/3)*K392^(1/3)</f>
        <v>0.15080106311422498</v>
      </c>
      <c r="U392" s="12">
        <f>SQRT((2/3*(N392/365)^(-1/3)*K392^(1/3)*(O392/365))^2+(1/3*(N392/365)^(2/3)*K392^(-2/3)*M392)^2)</f>
        <v>3.2641049042348561E-3</v>
      </c>
      <c r="V392" s="12">
        <f>0.004919*R392*SQRT(1-P392^2)*N392^(1/3)*K392^(2/3)</f>
        <v>0.62169227108026015</v>
      </c>
      <c r="W392" s="12">
        <f>SQRT(X392^2+Y392^2+Z392^2+AA392^2)</f>
        <v>4.116187152158339E-2</v>
      </c>
      <c r="X392" s="12">
        <f>0.004919*SQRT(1-P392^2)*N392^(1/3)*K392^(2/3)*S392</f>
        <v>3.1144506836390685E-2</v>
      </c>
      <c r="Y392" s="12">
        <f>0.004919*R392*P392/SQRT(1-P392^2)*N392^(1/3)*K392^(2/3)*Q392</f>
        <v>6.9633990936409076E-5</v>
      </c>
      <c r="Z392" s="12">
        <f>0.004919*R392*SQRT(1-P392^2)*1/3*N392^(-2/3)*K392^(2/3)*O392</f>
        <v>1.8716420230096748E-5</v>
      </c>
      <c r="AA392" s="12">
        <f>0.004919*R392*SQRT(1-P392^2)*N392^(1/3)*2/3*K392^(-1/3)*M392</f>
        <v>2.6913085328149788E-2</v>
      </c>
      <c r="AB392" s="12">
        <v>13.14739470958904</v>
      </c>
      <c r="AC392" s="12">
        <v>7.7</v>
      </c>
      <c r="AD392" s="12" t="s">
        <v>100</v>
      </c>
    </row>
    <row r="393" spans="1:30">
      <c r="A393" s="12" t="s">
        <v>765</v>
      </c>
      <c r="B393" s="12" t="s">
        <v>764</v>
      </c>
      <c r="C393" s="12">
        <v>-0.2</v>
      </c>
      <c r="D393" s="12"/>
      <c r="E393" s="12">
        <v>-0.2</v>
      </c>
      <c r="F393" s="12">
        <v>0.02</v>
      </c>
      <c r="G393" s="12">
        <v>0.02</v>
      </c>
      <c r="H393" s="12">
        <v>1.32</v>
      </c>
      <c r="I393" s="12"/>
      <c r="J393" s="12"/>
      <c r="K393" s="12">
        <v>1.32</v>
      </c>
      <c r="L393" s="12">
        <v>0.11</v>
      </c>
      <c r="M393" s="12">
        <v>0.11</v>
      </c>
      <c r="N393" s="12">
        <v>351.5</v>
      </c>
      <c r="O393" s="12">
        <v>6</v>
      </c>
      <c r="P393" s="12">
        <v>0.14899999999999999</v>
      </c>
      <c r="Q393" s="12">
        <v>0.06</v>
      </c>
      <c r="R393" s="12">
        <v>49.3</v>
      </c>
      <c r="S393" s="12">
        <v>2.9</v>
      </c>
      <c r="T393" s="12">
        <f>(N393/365)^(2/3)*K393^(1/3)</f>
        <v>1.0697434114266051</v>
      </c>
      <c r="U393" s="12">
        <f>SQRT((2/3*(N393/365)^(-1/3)*K393^(1/3)*(O393/365))^2+(1/3*(N393/365)^(2/3)*K393^(-2/3)*M393)^2)</f>
        <v>3.2111993945779689E-2</v>
      </c>
      <c r="V393" s="12">
        <f>0.004919*R393*SQRT(1-P393^2)*N393^(1/3)*K393^(2/3)</f>
        <v>2.0364461641059286</v>
      </c>
      <c r="W393" s="12">
        <f>SQRT(X393^2+Y393^2+Z393^2+AA393^2)</f>
        <v>0.16622436742912119</v>
      </c>
      <c r="X393" s="12">
        <f>0.004919*SQRT(1-P393^2)*N393^(1/3)*K393^(2/3)*S393</f>
        <v>0.11979095082976052</v>
      </c>
      <c r="Y393" s="12">
        <f>0.004919*R393*P393/SQRT(1-P393^2)*N393^(1/3)*K393^(2/3)*Q393</f>
        <v>1.8619193420229514E-2</v>
      </c>
      <c r="Z393" s="12">
        <f>0.004919*R393*SQRT(1-P393^2)*1/3*N393^(-2/3)*K393^(2/3)*O393</f>
        <v>1.1587175898184521E-2</v>
      </c>
      <c r="AA393" s="12">
        <f>0.004919*R393*SQRT(1-P393^2)*N393^(1/3)*2/3*K393^(-1/3)*M393</f>
        <v>0.11313589800588493</v>
      </c>
      <c r="AB393" s="12">
        <v>5.05</v>
      </c>
      <c r="AC393" s="12">
        <v>10.5</v>
      </c>
      <c r="AD393" s="12" t="s">
        <v>25</v>
      </c>
    </row>
    <row r="394" spans="1:30" s="7" customFormat="1">
      <c r="A394" s="7" t="s">
        <v>767</v>
      </c>
      <c r="B394" s="7" t="s">
        <v>766</v>
      </c>
      <c r="C394" s="7">
        <v>7.0000000000000007E-2</v>
      </c>
      <c r="E394" s="7">
        <v>7.0000000000000007E-2</v>
      </c>
      <c r="F394" s="7">
        <v>0.01</v>
      </c>
      <c r="G394" s="7">
        <v>0.01</v>
      </c>
      <c r="H394" s="7">
        <v>1.0900000000000001</v>
      </c>
      <c r="K394" s="7">
        <v>1.0900000000000001</v>
      </c>
      <c r="L394" s="7">
        <v>0.09</v>
      </c>
      <c r="M394" s="7">
        <v>0.09</v>
      </c>
      <c r="N394" s="7">
        <v>18.201630000000002</v>
      </c>
      <c r="O394" s="7">
        <v>4.0000000000000002E-4</v>
      </c>
      <c r="P394" s="7">
        <v>1.4E-2</v>
      </c>
      <c r="Q394" s="7">
        <v>4.4000000000000003E-3</v>
      </c>
      <c r="R394" s="7">
        <v>271.5</v>
      </c>
      <c r="S394" s="7">
        <v>1.5</v>
      </c>
      <c r="T394" s="7">
        <f>(N394/365)^(2/3)*K394^(1/3)</f>
        <v>0.13942921349737428</v>
      </c>
      <c r="U394" s="7">
        <f>SQRT((2/3*(N394/365)^(-1/3)*K394^(1/3)*(O394/365))^2+(1/3*(N394/365)^(2/3)*K394^(-2/3)*M394)^2)</f>
        <v>3.8375018326017342E-3</v>
      </c>
      <c r="V394" s="7">
        <f>0.004919*R394*SQRT(1-P394^2)*N394^(1/3)*K394^(2/3)</f>
        <v>3.7204189748758667</v>
      </c>
      <c r="W394" s="7">
        <f>SQRT(X394^2+Y394^2+Z394^2+AA394^2)</f>
        <v>0.20582277510563496</v>
      </c>
      <c r="X394" s="7">
        <f>0.004919*SQRT(1-P394^2)*N394^(1/3)*K394^(2/3)*S394</f>
        <v>2.0554800966165011E-2</v>
      </c>
      <c r="Y394" s="7">
        <f>0.004919*R394*P394/SQRT(1-P394^2)*N394^(1/3)*K394^(2/3)*Q394</f>
        <v>2.2922273650870917E-4</v>
      </c>
      <c r="Z394" s="7">
        <f>0.004919*R394*SQRT(1-P394^2)*1/3*N394^(-2/3)*K394^(2/3)*O394</f>
        <v>2.7253375841437411E-5</v>
      </c>
      <c r="AA394" s="7">
        <f>0.004919*R394*SQRT(1-P394^2)*N394^(1/3)*2/3*K394^(-1/3)*M394</f>
        <v>0.20479370503903849</v>
      </c>
      <c r="AC394" s="7">
        <v>16</v>
      </c>
      <c r="AD394" s="7" t="s">
        <v>1525</v>
      </c>
    </row>
    <row r="395" spans="1:30">
      <c r="A395" s="12" t="s">
        <v>769</v>
      </c>
      <c r="B395" s="12" t="s">
        <v>768</v>
      </c>
      <c r="C395" s="12">
        <v>0.23</v>
      </c>
      <c r="D395" s="12">
        <v>0.35</v>
      </c>
      <c r="E395" s="12">
        <v>0.23</v>
      </c>
      <c r="F395" s="12">
        <v>0.02</v>
      </c>
      <c r="G395" s="12">
        <v>0.02</v>
      </c>
      <c r="H395" s="12">
        <v>1.1299999999999999</v>
      </c>
      <c r="I395" s="12">
        <v>1.21</v>
      </c>
      <c r="J395" s="12">
        <v>1.21</v>
      </c>
      <c r="K395" s="12">
        <v>1.1299999999999999</v>
      </c>
      <c r="L395" s="12">
        <v>0.1</v>
      </c>
      <c r="M395" s="12">
        <v>0.1</v>
      </c>
      <c r="N395" s="12">
        <v>1316.24</v>
      </c>
      <c r="O395" s="12">
        <v>21</v>
      </c>
      <c r="P395" s="12">
        <v>0.21</v>
      </c>
      <c r="Q395" s="12">
        <v>3.7999999999999999E-2</v>
      </c>
      <c r="R395" s="12">
        <v>49.7</v>
      </c>
      <c r="S395" s="12">
        <v>2</v>
      </c>
      <c r="T395" s="12">
        <f>(N395/365)^(2/3)*K395^(1/3)</f>
        <v>2.4493694381294921</v>
      </c>
      <c r="U395" s="12">
        <f>SQRT((2/3*(N395/365)^(-1/3)*K395^(1/3)*(O395/365))^2+(1/3*(N395/365)^(2/3)*K395^(-2/3)*M395)^2)</f>
        <v>7.680619155979683E-2</v>
      </c>
      <c r="V395" s="12">
        <f>0.004919*R395*SQRT(1-P395^2)*N395^(1/3)*K395^(2/3)</f>
        <v>2.8418649299927301</v>
      </c>
      <c r="W395" s="12">
        <f>SQRT(X395^2+Y395^2+Z395^2+AA395^2)</f>
        <v>0.20489039716673493</v>
      </c>
      <c r="X395" s="12">
        <f>0.004919*SQRT(1-P395^2)*N395^(1/3)*K395^(2/3)*S395</f>
        <v>0.11436076177033119</v>
      </c>
      <c r="Y395" s="12">
        <f>0.004919*R395*P395/SQRT(1-P395^2)*N395^(1/3)*K395^(2/3)*Q395</f>
        <v>2.3724324868021746E-2</v>
      </c>
      <c r="Z395" s="12">
        <f>0.004919*R395*SQRT(1-P395^2)*1/3*N395^(-2/3)*K395^(2/3)*O395</f>
        <v>1.5113546549222864E-2</v>
      </c>
      <c r="AA395" s="12">
        <f>0.004919*R395*SQRT(1-P395^2)*N395^(1/3)*2/3*K395^(-1/3)*M395</f>
        <v>0.16766164778718173</v>
      </c>
      <c r="AB395" s="12">
        <v>3.7369863013698632</v>
      </c>
      <c r="AC395" s="12">
        <v>8.4</v>
      </c>
      <c r="AD395" s="12" t="s">
        <v>292</v>
      </c>
    </row>
    <row r="396" spans="1:30">
      <c r="A396" s="12" t="s">
        <v>771</v>
      </c>
      <c r="B396" s="12" t="s">
        <v>770</v>
      </c>
      <c r="C396" s="12">
        <v>0.23</v>
      </c>
      <c r="D396" s="12">
        <v>0.22</v>
      </c>
      <c r="E396" s="12">
        <v>0.23</v>
      </c>
      <c r="F396" s="12">
        <v>0.02</v>
      </c>
      <c r="G396" s="12">
        <v>0.02</v>
      </c>
      <c r="H396" s="12">
        <v>1.28</v>
      </c>
      <c r="I396" s="12">
        <v>1.32</v>
      </c>
      <c r="J396" s="12">
        <v>1.25</v>
      </c>
      <c r="K396" s="12">
        <v>1.28</v>
      </c>
      <c r="L396" s="12">
        <v>0.13</v>
      </c>
      <c r="M396" s="12">
        <v>0.13</v>
      </c>
      <c r="N396" s="12">
        <v>3638</v>
      </c>
      <c r="O396" s="12">
        <v>208.5</v>
      </c>
      <c r="P396" s="12">
        <v>0.66</v>
      </c>
      <c r="Q396" s="12">
        <v>0.13500000000000001</v>
      </c>
      <c r="R396" s="12">
        <v>104</v>
      </c>
      <c r="S396" s="12">
        <v>88</v>
      </c>
      <c r="T396" s="12">
        <f>(N396/365)^(2/3)*K396^(1/3)</f>
        <v>5.028632255002714</v>
      </c>
      <c r="U396" s="12">
        <f>SQRT((2/3*(N396/365)^(-1/3)*K396^(1/3)*(O396/365))^2+(1/3*(N396/365)^(2/3)*K396^(-2/3)*M396)^2)</f>
        <v>0.25670372609659314</v>
      </c>
      <c r="V396" s="12">
        <f>0.004919*R396*SQRT(1-P396^2)*N396^(1/3)*K396^(2/3)</f>
        <v>6.9683701074901068</v>
      </c>
      <c r="W396" s="12">
        <f>SQRT(X396^2+Y396^2+Z396^2+AA396^2)</f>
        <v>6.0180565464451945</v>
      </c>
      <c r="X396" s="12">
        <f>0.004919*SQRT(1-P396^2)*N396^(1/3)*K396^(2/3)*S396</f>
        <v>5.8963131678762446</v>
      </c>
      <c r="Y396" s="12">
        <f>0.004919*R396*P396/SQRT(1-P396^2)*N396^(1/3)*K396^(2/3)*Q396</f>
        <v>1.1000740194496252</v>
      </c>
      <c r="Z396" s="12">
        <f>0.004919*R396*SQRT(1-P396^2)*1/3*N396^(-2/3)*K396^(2/3)*O396</f>
        <v>0.13312306829867032</v>
      </c>
      <c r="AA396" s="12">
        <f>0.004919*R396*SQRT(1-P396^2)*N396^(1/3)*2/3*K396^(-1/3)*M396</f>
        <v>0.47181672602797603</v>
      </c>
      <c r="AB396" s="12">
        <v>13.424657534246579</v>
      </c>
      <c r="AC396" s="12">
        <v>9.4</v>
      </c>
      <c r="AD396" s="12" t="s">
        <v>115</v>
      </c>
    </row>
    <row r="397" spans="1:30">
      <c r="A397" s="12" t="s">
        <v>773</v>
      </c>
      <c r="B397" s="12" t="s">
        <v>772</v>
      </c>
      <c r="C397" s="12">
        <v>0.27</v>
      </c>
      <c r="D397" s="12">
        <v>-0.06</v>
      </c>
      <c r="E397" s="12">
        <v>0.27</v>
      </c>
      <c r="F397" s="12">
        <v>0.04</v>
      </c>
      <c r="G397" s="12">
        <v>0.04</v>
      </c>
      <c r="H397" s="12">
        <v>1.26</v>
      </c>
      <c r="I397" s="12">
        <v>1.17</v>
      </c>
      <c r="J397" s="12">
        <v>1.19</v>
      </c>
      <c r="K397" s="12">
        <v>1.26</v>
      </c>
      <c r="L397" s="12">
        <v>0.12</v>
      </c>
      <c r="M397" s="12">
        <v>0.12</v>
      </c>
      <c r="N397" s="12">
        <v>1326</v>
      </c>
      <c r="O397" s="12">
        <v>3.7</v>
      </c>
      <c r="P397" s="12">
        <v>0.48</v>
      </c>
      <c r="Q397" s="12">
        <v>0.02</v>
      </c>
      <c r="R397" s="12">
        <v>53.9</v>
      </c>
      <c r="S397" s="12">
        <v>3.7</v>
      </c>
      <c r="T397" s="12">
        <f>(N397/365)^(2/3)*K397^(1/3)</f>
        <v>2.5524502625716652</v>
      </c>
      <c r="U397" s="12">
        <f>SQRT((2/3*(N397/365)^(-1/3)*K397^(1/3)*(O397/365))^2+(1/3*(N397/365)^(2/3)*K397^(-2/3)*M397)^2)</f>
        <v>8.1169162138240408E-2</v>
      </c>
      <c r="V397" s="12">
        <f>0.004919*R397*SQRT(1-P397^2)*N397^(1/3)*K397^(2/3)</f>
        <v>2.9809840709467075</v>
      </c>
      <c r="W397" s="12">
        <f>SQRT(X397^2+Y397^2+Z397^2+AA397^2)</f>
        <v>0.2812244025096941</v>
      </c>
      <c r="X397" s="12">
        <f>0.004919*SQRT(1-P397^2)*N397^(1/3)*K397^(2/3)*S397</f>
        <v>0.20463155960116547</v>
      </c>
      <c r="Y397" s="12">
        <f>0.004919*R397*P397/SQRT(1-P397^2)*N397^(1/3)*K397^(2/3)*Q397</f>
        <v>3.7184832485821717E-2</v>
      </c>
      <c r="Z397" s="12">
        <f>0.004919*R397*SQRT(1-P397^2)*1/3*N397^(-2/3)*K397^(2/3)*O397</f>
        <v>2.7726598950484718E-3</v>
      </c>
      <c r="AA397" s="12">
        <f>0.004919*R397*SQRT(1-P397^2)*N397^(1/3)*2/3*K397^(-1/3)*M397</f>
        <v>0.18926882990137828</v>
      </c>
      <c r="AB397" s="12">
        <v>10.356164383561641</v>
      </c>
      <c r="AC397" s="12">
        <v>14.7</v>
      </c>
      <c r="AD397" s="12" t="s">
        <v>1525</v>
      </c>
    </row>
    <row r="398" spans="1:30">
      <c r="A398" s="12" t="s">
        <v>775</v>
      </c>
      <c r="B398" s="12" t="s">
        <v>774</v>
      </c>
      <c r="C398" s="12">
        <v>-0.16</v>
      </c>
      <c r="D398" s="12">
        <v>-0.21</v>
      </c>
      <c r="E398" s="12">
        <v>-0.16</v>
      </c>
      <c r="F398" s="12">
        <v>0.03</v>
      </c>
      <c r="G398" s="12">
        <v>0.03</v>
      </c>
      <c r="H398" s="12">
        <v>1.06</v>
      </c>
      <c r="I398" s="12">
        <v>1.1100000000000001</v>
      </c>
      <c r="J398" s="12">
        <v>1.0900000000000001</v>
      </c>
      <c r="K398" s="12">
        <v>1.06</v>
      </c>
      <c r="L398" s="12">
        <v>0.09</v>
      </c>
      <c r="M398" s="12">
        <v>0.09</v>
      </c>
      <c r="N398" s="12">
        <v>1035.7</v>
      </c>
      <c r="O398" s="12">
        <v>13</v>
      </c>
      <c r="P398" s="12">
        <v>0.22</v>
      </c>
      <c r="Q398" s="12">
        <v>7.0000000000000007E-2</v>
      </c>
      <c r="R398" s="12">
        <v>15.5</v>
      </c>
      <c r="S398" s="12">
        <v>1</v>
      </c>
      <c r="T398" s="12">
        <f>(N398/365)^(2/3)*K398^(1/3)</f>
        <v>2.0436006380972662</v>
      </c>
      <c r="U398" s="12">
        <f>SQRT((2/3*(N398/365)^(-1/3)*K398^(1/3)*(O398/365))^2+(1/3*(N398/365)^(2/3)*K398^(-2/3)*M398)^2)</f>
        <v>6.0312851580100295E-2</v>
      </c>
      <c r="V398" s="12">
        <f>0.004919*R398*SQRT(1-P398^2)*N398^(1/3)*K398^(2/3)</f>
        <v>0.78231977161890331</v>
      </c>
      <c r="W398" s="12">
        <f>SQRT(X398^2+Y398^2+Z398^2+AA398^2)</f>
        <v>6.8405899002599024E-2</v>
      </c>
      <c r="X398" s="12">
        <f>0.004919*SQRT(1-P398^2)*N398^(1/3)*K398^(2/3)*S398</f>
        <v>5.0472243330251826E-2</v>
      </c>
      <c r="Y398" s="12">
        <f>0.004919*R398*P398/SQRT(1-P398^2)*N398^(1/3)*K398^(2/3)*Q398</f>
        <v>1.2660492310772506E-2</v>
      </c>
      <c r="Z398" s="12">
        <f>0.004919*R398*SQRT(1-P398^2)*1/3*N398^(-2/3)*K398^(2/3)*O398</f>
        <v>3.2731991345774985E-3</v>
      </c>
      <c r="AA398" s="12">
        <f>0.004919*R398*SQRT(1-P398^2)*N398^(1/3)*2/3*K398^(-1/3)*M398</f>
        <v>4.4282251223711516E-2</v>
      </c>
      <c r="AB398" s="12">
        <v>10.75068493150685</v>
      </c>
      <c r="AC398" s="12">
        <v>8</v>
      </c>
      <c r="AD398" s="12" t="s">
        <v>28</v>
      </c>
    </row>
    <row r="399" spans="1:30">
      <c r="A399" s="12" t="s">
        <v>777</v>
      </c>
      <c r="B399" s="12" t="s">
        <v>776</v>
      </c>
      <c r="C399" s="12">
        <v>0.24</v>
      </c>
      <c r="D399" s="12">
        <v>0.2</v>
      </c>
      <c r="E399" s="12">
        <v>0.24</v>
      </c>
      <c r="F399" s="12">
        <v>0.03</v>
      </c>
      <c r="G399" s="12">
        <v>0.03</v>
      </c>
      <c r="H399" s="12">
        <v>1.22</v>
      </c>
      <c r="I399" s="12">
        <v>1.32</v>
      </c>
      <c r="J399" s="12">
        <v>1.23</v>
      </c>
      <c r="K399" s="12">
        <v>1.22</v>
      </c>
      <c r="L399" s="12">
        <v>0.12</v>
      </c>
      <c r="M399" s="12">
        <v>0.12</v>
      </c>
      <c r="N399" s="12">
        <v>535.70000000000005</v>
      </c>
      <c r="O399" s="12">
        <v>3.1</v>
      </c>
      <c r="P399" s="12">
        <v>0.3</v>
      </c>
      <c r="Q399" s="12">
        <v>0.04</v>
      </c>
      <c r="R399" s="12">
        <v>29.3</v>
      </c>
      <c r="S399" s="12">
        <v>2.1</v>
      </c>
      <c r="T399" s="12">
        <f>(N399/365)^(2/3)*K399^(1/3)</f>
        <v>1.3799789596898673</v>
      </c>
      <c r="U399" s="12">
        <f>SQRT((2/3*(N399/365)^(-1/3)*K399^(1/3)*(O399/365))^2+(1/3*(N399/365)^(2/3)*K399^(-2/3)*M399)^2)</f>
        <v>4.5557348190680629E-2</v>
      </c>
      <c r="V399" s="12">
        <f>0.004919*R399*SQRT(1-P399^2)*N399^(1/3)*K399^(2/3)</f>
        <v>1.2749081820143813</v>
      </c>
      <c r="W399" s="12">
        <f>SQRT(X399^2+Y399^2+Z399^2+AA399^2)</f>
        <v>0.12500901329364067</v>
      </c>
      <c r="X399" s="12">
        <f>0.004919*SQRT(1-P399^2)*N399^(1/3)*K399^(2/3)*S399</f>
        <v>9.1375671748471013E-2</v>
      </c>
      <c r="Y399" s="12">
        <f>0.004919*R399*P399/SQRT(1-P399^2)*N399^(1/3)*K399^(2/3)*Q399</f>
        <v>1.6811976026563268E-2</v>
      </c>
      <c r="Z399" s="12">
        <f>0.004919*R399*SQRT(1-P399^2)*1/3*N399^(-2/3)*K399^(2/3)*O399</f>
        <v>2.4592218058892318E-3</v>
      </c>
      <c r="AA399" s="12">
        <f>0.004919*R399*SQRT(1-P399^2)*N399^(1/3)*2/3*K399^(-1/3)*M399</f>
        <v>8.3600536525533189E-2</v>
      </c>
      <c r="AB399" s="12">
        <v>9.2246575342465746</v>
      </c>
      <c r="AC399" s="12">
        <v>14</v>
      </c>
      <c r="AD399" s="12" t="s">
        <v>292</v>
      </c>
    </row>
    <row r="400" spans="1:30">
      <c r="A400" s="29" t="s">
        <v>779</v>
      </c>
      <c r="B400" s="29" t="s">
        <v>778</v>
      </c>
      <c r="C400" s="29">
        <v>0.04</v>
      </c>
      <c r="D400" s="29">
        <v>7.0000000000000007E-2</v>
      </c>
      <c r="E400" s="29">
        <v>0.04</v>
      </c>
      <c r="F400" s="29">
        <v>0.02</v>
      </c>
      <c r="G400" s="29">
        <v>0.02</v>
      </c>
      <c r="H400" s="29">
        <v>0.91</v>
      </c>
      <c r="I400" s="29">
        <v>0.94</v>
      </c>
      <c r="J400" s="29">
        <v>0.9</v>
      </c>
      <c r="K400" s="29">
        <v>0.91</v>
      </c>
      <c r="L400" s="29">
        <v>0.06</v>
      </c>
      <c r="M400" s="29">
        <v>0.06</v>
      </c>
      <c r="N400" s="29">
        <v>11.849</v>
      </c>
      <c r="O400" s="29">
        <v>2.8E-3</v>
      </c>
      <c r="P400" s="29">
        <v>0.4</v>
      </c>
      <c r="Q400" s="29">
        <v>0.08</v>
      </c>
      <c r="R400" s="29">
        <v>4.03</v>
      </c>
      <c r="S400" s="29">
        <v>0.33</v>
      </c>
      <c r="T400" s="29">
        <f>(N400/365)^(2/3)*K400^(1/3)</f>
        <v>9.8614252580451547E-2</v>
      </c>
      <c r="U400" s="29">
        <f>SQRT((2/3*(N400/365)^(-1/3)*K400^(1/3)*(O400/365))^2+(1/3*(N400/365)^(2/3)*K400^(-2/3)*M400)^2)</f>
        <v>2.1674018888195013E-3</v>
      </c>
      <c r="V400" s="29">
        <f>0.004919*R400*SQRT(1-P400^2)*N400^(1/3)*K400^(2/3)</f>
        <v>3.8896423771233923E-2</v>
      </c>
      <c r="W400" s="29">
        <f>SQRT(X400^2+Y400^2+Z400^2+AA400^2)</f>
        <v>3.9068510995908428E-3</v>
      </c>
      <c r="X400" s="29">
        <f>0.004919*SQRT(1-P400^2)*N400^(1/3)*K400^(2/3)*S400</f>
        <v>3.1850669589347878E-3</v>
      </c>
      <c r="Y400" s="29">
        <f>0.004919*R400*P400/SQRT(1-P400^2)*N400^(1/3)*K400^(2/3)*Q400</f>
        <v>1.4817685246184353E-3</v>
      </c>
      <c r="Z400" s="29">
        <f>0.004919*R400*SQRT(1-P400^2)*1/3*N400^(-2/3)*K400^(2/3)*O400</f>
        <v>3.0638306062242948E-6</v>
      </c>
      <c r="AA400" s="29">
        <f>0.004919*R400*SQRT(1-P400^2)*N400^(1/3)*2/3*K400^(-1/3)*M400</f>
        <v>1.7097329130212715E-3</v>
      </c>
      <c r="AB400" s="29">
        <v>7.5890410958904111</v>
      </c>
      <c r="AC400" s="29">
        <v>1.56</v>
      </c>
      <c r="AD400" s="29" t="s">
        <v>292</v>
      </c>
    </row>
    <row r="401" spans="1:30">
      <c r="A401" s="29" t="s">
        <v>779</v>
      </c>
      <c r="B401" s="29" t="s">
        <v>780</v>
      </c>
      <c r="C401" s="29">
        <v>0.04</v>
      </c>
      <c r="D401" s="29">
        <v>7.0000000000000007E-2</v>
      </c>
      <c r="E401" s="29">
        <v>0.04</v>
      </c>
      <c r="F401" s="29">
        <v>0.02</v>
      </c>
      <c r="G401" s="29">
        <v>0.02</v>
      </c>
      <c r="H401" s="29">
        <v>0.91</v>
      </c>
      <c r="I401" s="29">
        <v>0.94</v>
      </c>
      <c r="J401" s="29">
        <v>0.9</v>
      </c>
      <c r="K401" s="29">
        <v>0.91</v>
      </c>
      <c r="L401" s="29">
        <v>0.06</v>
      </c>
      <c r="M401" s="29">
        <v>0.06</v>
      </c>
      <c r="N401" s="29">
        <v>33.823</v>
      </c>
      <c r="O401" s="29">
        <v>6.54E-2</v>
      </c>
      <c r="P401" s="29">
        <v>0.16</v>
      </c>
      <c r="Q401" s="29">
        <v>0.09</v>
      </c>
      <c r="R401" s="29">
        <v>2.95</v>
      </c>
      <c r="S401" s="29">
        <v>0.28000000000000003</v>
      </c>
      <c r="T401" s="29">
        <f>(N401/365)^(2/3)*K401^(1/3)</f>
        <v>0.19843882106491967</v>
      </c>
      <c r="U401" s="29">
        <f>SQRT((2/3*(N401/365)^(-1/3)*K401^(1/3)*(O401/365))^2+(1/3*(N401/365)^(2/3)*K401^(-2/3)*M401)^2)</f>
        <v>4.3687879795801191E-3</v>
      </c>
      <c r="V401" s="29">
        <f>0.004919*R401*SQRT(1-P401^2)*N401^(1/3)*K401^(2/3)</f>
        <v>4.3500987209965723E-2</v>
      </c>
      <c r="W401" s="29">
        <f>SQRT(X401^2+Y401^2+Z401^2+AA401^2)</f>
        <v>4.5954533485206535E-3</v>
      </c>
      <c r="X401" s="29">
        <f>0.004919*SQRT(1-P401^2)*N401^(1/3)*K401^(2/3)*S401</f>
        <v>4.1289072606069156E-3</v>
      </c>
      <c r="Y401" s="29">
        <f>0.004919*R401*P401/SQRT(1-P401^2)*N401^(1/3)*K401^(2/3)*Q401</f>
        <v>6.4287173216698095E-4</v>
      </c>
      <c r="Z401" s="29">
        <f>0.004919*R401*SQRT(1-P401^2)*1/3*N401^(-2/3)*K401^(2/3)*O401</f>
        <v>2.8037770782522328E-5</v>
      </c>
      <c r="AA401" s="29">
        <f>0.004919*R401*SQRT(1-P401^2)*N401^(1/3)*2/3*K401^(-1/3)*M401</f>
        <v>1.9121313059325591E-3</v>
      </c>
      <c r="AB401" s="29">
        <v>7.5890410958904111</v>
      </c>
      <c r="AC401" s="29">
        <v>1.56</v>
      </c>
      <c r="AD401" s="29" t="s">
        <v>292</v>
      </c>
    </row>
    <row r="402" spans="1:30">
      <c r="A402" s="12" t="s">
        <v>782</v>
      </c>
      <c r="B402" s="12" t="s">
        <v>781</v>
      </c>
      <c r="C402" s="12">
        <v>-0.2</v>
      </c>
      <c r="D402" s="12"/>
      <c r="E402" s="12">
        <v>-0.2</v>
      </c>
      <c r="F402" s="12">
        <v>0.03</v>
      </c>
      <c r="G402" s="12">
        <v>0.03</v>
      </c>
      <c r="H402" s="12">
        <v>1.34</v>
      </c>
      <c r="I402" s="12"/>
      <c r="J402" s="12"/>
      <c r="K402" s="12">
        <v>1.34</v>
      </c>
      <c r="L402" s="12">
        <v>0.11</v>
      </c>
      <c r="M402" s="12">
        <v>0.11</v>
      </c>
      <c r="N402" s="12">
        <v>613.79999999999995</v>
      </c>
      <c r="O402" s="12">
        <v>1.35</v>
      </c>
      <c r="P402" s="12">
        <v>0.04</v>
      </c>
      <c r="Q402" s="12">
        <v>0.03</v>
      </c>
      <c r="R402" s="12">
        <v>34.5</v>
      </c>
      <c r="S402" s="12">
        <v>2.1</v>
      </c>
      <c r="T402" s="12">
        <f>(N402/365)^(2/3)*K402^(1/3)</f>
        <v>1.559041272962612</v>
      </c>
      <c r="U402" s="12">
        <f>SQRT((2/3*(N402/365)^(-1/3)*K402^(1/3)*(O402/365))^2+(1/3*(N402/365)^(2/3)*K402^(-2/3)*M402)^2)</f>
        <v>4.2721537481096659E-2</v>
      </c>
      <c r="V402" s="12">
        <f>0.004919*R402*SQRT(1-P402^2)*N402^(1/3)*K402^(2/3)</f>
        <v>1.7515681146487965</v>
      </c>
      <c r="W402" s="12">
        <f>SQRT(X402^2+Y402^2+Z402^2+AA402^2)</f>
        <v>0.14339408383549351</v>
      </c>
      <c r="X402" s="12">
        <f>0.004919*SQRT(1-P402^2)*N402^(1/3)*K402^(2/3)*S402</f>
        <v>0.10661718958731806</v>
      </c>
      <c r="Y402" s="12">
        <f>0.004919*R402*P402/SQRT(1-P402^2)*N402^(1/3)*K402^(2/3)*Q402</f>
        <v>2.1052501377990347E-3</v>
      </c>
      <c r="Z402" s="12">
        <f>0.004919*R402*SQRT(1-P402^2)*1/3*N402^(-2/3)*K402^(2/3)*O402</f>
        <v>1.2841408465167146E-3</v>
      </c>
      <c r="AA402" s="12">
        <f>0.004919*R402*SQRT(1-P402^2)*N402^(1/3)*2/3*K402^(-1/3)*M402</f>
        <v>9.5856961498192852E-2</v>
      </c>
      <c r="AB402" s="12">
        <v>5.7534246575342456</v>
      </c>
      <c r="AC402" s="12">
        <v>6.8</v>
      </c>
      <c r="AD402" s="12" t="s">
        <v>25</v>
      </c>
    </row>
    <row r="403" spans="1:30">
      <c r="A403" s="12" t="s">
        <v>782</v>
      </c>
      <c r="B403" s="12" t="s">
        <v>783</v>
      </c>
      <c r="C403" s="12">
        <v>-0.2</v>
      </c>
      <c r="D403" s="12"/>
      <c r="E403" s="12">
        <v>-0.2</v>
      </c>
      <c r="F403" s="12">
        <v>0.03</v>
      </c>
      <c r="G403" s="12">
        <v>0.03</v>
      </c>
      <c r="H403" s="12">
        <v>1.34</v>
      </c>
      <c r="I403" s="12"/>
      <c r="J403" s="12"/>
      <c r="K403" s="12">
        <v>1.34</v>
      </c>
      <c r="L403" s="12">
        <v>0.11</v>
      </c>
      <c r="M403" s="12">
        <v>0.11</v>
      </c>
      <c r="N403" s="12">
        <v>825</v>
      </c>
      <c r="O403" s="12">
        <v>4.0999999999999996</v>
      </c>
      <c r="P403" s="12">
        <v>0.18099999999999999</v>
      </c>
      <c r="Q403" s="12">
        <v>2.0500000000000001E-2</v>
      </c>
      <c r="R403" s="12">
        <v>15.42</v>
      </c>
      <c r="S403" s="12">
        <v>3.23</v>
      </c>
      <c r="T403" s="12">
        <f>(N403/365)^(2/3)*K403^(1/3)</f>
        <v>1.8987844022968545</v>
      </c>
      <c r="U403" s="12">
        <f>SQRT((2/3*(N403/365)^(-1/3)*K403^(1/3)*(O403/365))^2+(1/3*(N403/365)^(2/3)*K403^(-2/3)*M403)^2)</f>
        <v>5.2336253486295045E-2</v>
      </c>
      <c r="V403" s="12">
        <f>0.004919*R403*SQRT(1-P403^2)*N403^(1/3)*K403^(2/3)</f>
        <v>0.85038569189984792</v>
      </c>
      <c r="W403" s="12">
        <f>SQRT(X403^2+Y403^2+Z403^2+AA403^2)</f>
        <v>0.18414212641968092</v>
      </c>
      <c r="X403" s="12">
        <f>0.004919*SQRT(1-P403^2)*N403^(1/3)*K403^(2/3)*S403</f>
        <v>0.17812877982078529</v>
      </c>
      <c r="Y403" s="12">
        <f>0.004919*R403*P403/SQRT(1-P403^2)*N403^(1/3)*K403^(2/3)*Q403</f>
        <v>3.2622300277329458E-3</v>
      </c>
      <c r="Z403" s="12">
        <f>0.004919*R403*SQRT(1-P403^2)*1/3*N403^(-2/3)*K403^(2/3)*O403</f>
        <v>1.4087197320361124E-3</v>
      </c>
      <c r="AA403" s="12">
        <f>0.004919*R403*SQRT(1-P403^2)*N403^(1/3)*2/3*K403^(-1/3)*M403</f>
        <v>4.6538520452230482E-2</v>
      </c>
      <c r="AB403" s="12">
        <v>5.7534246575342456</v>
      </c>
      <c r="AC403" s="12">
        <v>6.8</v>
      </c>
      <c r="AD403" s="12" t="s">
        <v>25</v>
      </c>
    </row>
    <row r="404" spans="1:30" s="30" customFormat="1">
      <c r="A404" s="30" t="s">
        <v>785</v>
      </c>
      <c r="B404" s="30" t="s">
        <v>784</v>
      </c>
      <c r="E404" s="30">
        <v>0.28999999999999998</v>
      </c>
      <c r="G404" s="30">
        <v>0.02</v>
      </c>
      <c r="K404" s="30">
        <v>1.04</v>
      </c>
      <c r="M404" s="30">
        <v>7.0000000000000007E-2</v>
      </c>
      <c r="N404" s="30">
        <v>255.87</v>
      </c>
      <c r="O404" s="30">
        <v>0.06</v>
      </c>
      <c r="P404" s="30">
        <v>0.435</v>
      </c>
      <c r="Q404" s="30">
        <v>1E-3</v>
      </c>
      <c r="R404" s="30">
        <v>564.75</v>
      </c>
      <c r="S404" s="30">
        <v>1.34</v>
      </c>
      <c r="T404" s="30">
        <f>(N404/365)^(2/3)*K404^(1/3)</f>
        <v>0.79951898891306405</v>
      </c>
      <c r="U404" s="30">
        <f>SQRT((2/3*(N404/365)^(-1/3)*K404^(1/3)*(O404/365))^2+(1/3*(N404/365)^(2/3)*K404^(-2/3)*M404)^2)</f>
        <v>1.7938361476306928E-2</v>
      </c>
      <c r="V404" s="30">
        <f>0.004919*R404*SQRT(1-P404^2)*N404^(1/3)*K404^(2/3)</f>
        <v>16.300912610761245</v>
      </c>
      <c r="W404" s="30">
        <f>SQRT(X404^2+Y404^2+Z404^2+AA404^2)</f>
        <v>0.73252641206055691</v>
      </c>
      <c r="X404" s="30">
        <f>0.004919*SQRT(1-P404^2)*N404^(1/3)*K404^(2/3)*S404</f>
        <v>3.8677685521770817E-2</v>
      </c>
      <c r="Y404" s="30">
        <f>0.004919*R404*P404/SQRT(1-P404^2)*N404^(1/3)*K404^(2/3)*Q404</f>
        <v>8.7458258896502012E-3</v>
      </c>
      <c r="Z404" s="30">
        <f>0.004919*R404*SQRT(1-P404^2)*1/3*N404^(-2/3)*K404^(2/3)*O404</f>
        <v>1.2741558299731307E-3</v>
      </c>
      <c r="AA404" s="30">
        <f>0.004919*R404*SQRT(1-P404^2)*N404^(1/3)*2/3*K404^(-1/3)*M404</f>
        <v>0.73145120689313292</v>
      </c>
      <c r="AB404" s="30">
        <v>4.9315068493150687</v>
      </c>
      <c r="AC404" s="30">
        <v>9.65</v>
      </c>
      <c r="AD404" s="30" t="s">
        <v>786</v>
      </c>
    </row>
    <row r="405" spans="1:30" s="30" customFormat="1">
      <c r="A405" s="30" t="s">
        <v>785</v>
      </c>
      <c r="B405" s="30" t="s">
        <v>787</v>
      </c>
      <c r="E405" s="30">
        <v>0.28999999999999998</v>
      </c>
      <c r="G405" s="30">
        <v>0.02</v>
      </c>
      <c r="K405" s="30">
        <v>1.04</v>
      </c>
      <c r="M405" s="30">
        <v>7.0000000000000007E-2</v>
      </c>
      <c r="N405" s="30">
        <v>1383.4</v>
      </c>
      <c r="O405" s="30">
        <v>18.399999999999999</v>
      </c>
      <c r="P405" s="30">
        <v>0.26700000000000002</v>
      </c>
      <c r="Q405" s="30">
        <v>2.1000000000000001E-2</v>
      </c>
      <c r="R405" s="30">
        <v>42.01</v>
      </c>
      <c r="S405" s="30">
        <v>1.5</v>
      </c>
      <c r="T405" s="30">
        <f>(N405/365)^(2/3)*K405^(1/3)</f>
        <v>2.4629053248435331</v>
      </c>
      <c r="U405" s="30">
        <f>SQRT((2/3*(N405/365)^(-1/3)*K405^(1/3)*(O405/365))^2+(1/3*(N405/365)^(2/3)*K405^(-2/3)*M405)^2)</f>
        <v>5.9416483913929966E-2</v>
      </c>
      <c r="V405" s="30">
        <f>0.004919*R405*SQRT(1-P405^2)*N405^(1/3)*K405^(2/3)</f>
        <v>2.2777599310419419</v>
      </c>
      <c r="W405" s="30">
        <f>SQRT(X405^2+Y405^2+Z405^2+AA405^2)</f>
        <v>0.13172637054416275</v>
      </c>
      <c r="X405" s="30">
        <f>0.004919*SQRT(1-P405^2)*N405^(1/3)*K405^(2/3)*S405</f>
        <v>8.1329204869386176E-2</v>
      </c>
      <c r="Y405" s="30">
        <f>0.004919*R405*P405/SQRT(1-P405^2)*N405^(1/3)*K405^(2/3)*Q405</f>
        <v>1.3751748319285729E-2</v>
      </c>
      <c r="Z405" s="30">
        <f>0.004919*R405*SQRT(1-P405^2)*1/3*N405^(-2/3)*K405^(2/3)*O405</f>
        <v>1.0098497116083984E-2</v>
      </c>
      <c r="AA405" s="30">
        <f>0.004919*R405*SQRT(1-P405^2)*N405^(1/3)*2/3*K405^(-1/3)*M405</f>
        <v>0.10220717639290766</v>
      </c>
      <c r="AB405" s="30">
        <v>4.9315068493150687</v>
      </c>
      <c r="AC405" s="30">
        <v>9.65</v>
      </c>
      <c r="AD405" s="30" t="s">
        <v>786</v>
      </c>
    </row>
    <row r="406" spans="1:30">
      <c r="A406" s="12" t="s">
        <v>789</v>
      </c>
      <c r="B406" s="12" t="s">
        <v>788</v>
      </c>
      <c r="C406" s="12">
        <v>0.17</v>
      </c>
      <c r="D406" s="12">
        <v>-0.02</v>
      </c>
      <c r="E406" s="12">
        <v>0.17</v>
      </c>
      <c r="F406" s="12">
        <v>0.1</v>
      </c>
      <c r="G406" s="12">
        <v>0.1</v>
      </c>
      <c r="H406" s="12">
        <v>1.1399999999999999</v>
      </c>
      <c r="I406" s="12">
        <v>1.1100000000000001</v>
      </c>
      <c r="J406" s="12">
        <v>1.1100000000000001</v>
      </c>
      <c r="K406" s="12">
        <v>1.1399999999999999</v>
      </c>
      <c r="L406" s="12">
        <v>0.13</v>
      </c>
      <c r="M406" s="12">
        <v>0.13</v>
      </c>
      <c r="N406" s="12">
        <v>500</v>
      </c>
      <c r="O406" s="12">
        <v>6</v>
      </c>
      <c r="P406" s="12">
        <v>0.23</v>
      </c>
      <c r="Q406" s="12">
        <v>0.1</v>
      </c>
      <c r="R406" s="12">
        <v>27</v>
      </c>
      <c r="S406" s="12">
        <v>0.16</v>
      </c>
      <c r="T406" s="12">
        <f>(N406/365)^(2/3)*K406^(1/3)</f>
        <v>1.2885057977282974</v>
      </c>
      <c r="U406" s="12">
        <f>SQRT((2/3*(N406/365)^(-1/3)*K406^(1/3)*(O406/365))^2+(1/3*(N406/365)^(2/3)*K406^(-2/3)*M406)^2)</f>
        <v>5.0051261383588667E-2</v>
      </c>
      <c r="V406" s="12">
        <f>0.004919*R406*SQRT(1-P406^2)*N406^(1/3)*K406^(2/3)</f>
        <v>1.1195197013008011</v>
      </c>
      <c r="W406" s="12">
        <f>SQRT(X406^2+Y406^2+Z406^2+AA406^2)</f>
        <v>8.9704322408424339E-2</v>
      </c>
      <c r="X406" s="12">
        <f>0.004919*SQRT(1-P406^2)*N406^(1/3)*K406^(2/3)*S406</f>
        <v>6.6341908225232664E-3</v>
      </c>
      <c r="Y406" s="12">
        <f>0.004919*R406*P406/SQRT(1-P406^2)*N406^(1/3)*K406^(2/3)*Q406</f>
        <v>2.7187153552864985E-2</v>
      </c>
      <c r="Z406" s="12">
        <f>0.004919*R406*SQRT(1-P406^2)*1/3*N406^(-2/3)*K406^(2/3)*O406</f>
        <v>4.4780788052032096E-3</v>
      </c>
      <c r="AA406" s="12">
        <f>0.004919*R406*SQRT(1-P406^2)*N406^(1/3)*2/3*K406^(-1/3)*M406</f>
        <v>8.5109684894212945E-2</v>
      </c>
      <c r="AB406" s="12">
        <v>2.668493150684931</v>
      </c>
      <c r="AC406" s="12">
        <v>12.4</v>
      </c>
      <c r="AD406" s="12" t="s">
        <v>33</v>
      </c>
    </row>
    <row r="407" spans="1:30">
      <c r="A407" s="12" t="s">
        <v>791</v>
      </c>
      <c r="B407" s="12" t="s">
        <v>790</v>
      </c>
      <c r="C407" s="12">
        <v>0.33</v>
      </c>
      <c r="D407" s="12">
        <v>0.37</v>
      </c>
      <c r="E407" s="12">
        <v>0.33</v>
      </c>
      <c r="F407" s="12">
        <v>0.02</v>
      </c>
      <c r="G407" s="12">
        <v>0.02</v>
      </c>
      <c r="H407" s="12">
        <v>1.1499999999999999</v>
      </c>
      <c r="I407" s="12">
        <v>1.25</v>
      </c>
      <c r="J407" s="12">
        <v>1.23</v>
      </c>
      <c r="K407" s="12">
        <v>1.1499999999999999</v>
      </c>
      <c r="L407" s="12">
        <v>0.1</v>
      </c>
      <c r="M407" s="12">
        <v>0.1</v>
      </c>
      <c r="N407" s="12">
        <v>1120</v>
      </c>
      <c r="O407" s="12">
        <v>23</v>
      </c>
      <c r="P407" s="12">
        <v>0.67</v>
      </c>
      <c r="Q407" s="12">
        <v>0.1</v>
      </c>
      <c r="R407" s="12">
        <v>153</v>
      </c>
      <c r="S407" s="12">
        <v>22</v>
      </c>
      <c r="T407" s="12">
        <f>(N407/365)^(2/3)*K407^(1/3)</f>
        <v>2.2123273359280771</v>
      </c>
      <c r="U407" s="12">
        <f>SQRT((2/3*(N407/365)^(-1/3)*K407^(1/3)*(O407/365))^2+(1/3*(N407/365)^(2/3)*K407^(-2/3)*M407)^2)</f>
        <v>7.0918421418772859E-2</v>
      </c>
      <c r="V407" s="12">
        <f>0.004919*R407*SQRT(1-P407^2)*N407^(1/3)*K407^(2/3)</f>
        <v>6.3687572149568332</v>
      </c>
      <c r="W407" s="12">
        <f>SQRT(X407^2+Y407^2+Z407^2+AA407^2)</f>
        <v>1.2555305462056994</v>
      </c>
      <c r="X407" s="12">
        <f>0.004919*SQRT(1-P407^2)*N407^(1/3)*K407^(2/3)*S407</f>
        <v>0.91576901130098254</v>
      </c>
      <c r="Y407" s="12">
        <f>0.004919*R407*P407/SQRT(1-P407^2)*N407^(1/3)*K407^(2/3)*Q407</f>
        <v>0.77428186064617666</v>
      </c>
      <c r="Z407" s="12">
        <f>0.004919*R407*SQRT(1-P407^2)*1/3*N407^(-2/3)*K407^(2/3)*O407</f>
        <v>4.3595659507145022E-2</v>
      </c>
      <c r="AA407" s="12">
        <f>0.004919*R407*SQRT(1-P407^2)*N407^(1/3)*2/3*K407^(-1/3)*M407</f>
        <v>0.3692033168090918</v>
      </c>
      <c r="AB407" s="12">
        <v>7</v>
      </c>
      <c r="AC407" s="12">
        <v>11</v>
      </c>
      <c r="AD407" s="12" t="s">
        <v>1525</v>
      </c>
    </row>
    <row r="408" spans="1:30">
      <c r="A408" s="12" t="s">
        <v>793</v>
      </c>
      <c r="B408" s="12" t="s">
        <v>792</v>
      </c>
      <c r="C408" s="12">
        <v>0.18</v>
      </c>
      <c r="D408" s="12">
        <v>0.19</v>
      </c>
      <c r="E408" s="12">
        <v>0.18</v>
      </c>
      <c r="F408" s="12">
        <v>0.02</v>
      </c>
      <c r="G408" s="12">
        <v>0.02</v>
      </c>
      <c r="H408" s="12">
        <v>1.05</v>
      </c>
      <c r="I408" s="12">
        <v>1.02</v>
      </c>
      <c r="J408" s="12">
        <v>0.98</v>
      </c>
      <c r="K408" s="12">
        <v>1.05</v>
      </c>
      <c r="L408" s="12">
        <v>0.09</v>
      </c>
      <c r="M408" s="12">
        <v>0.09</v>
      </c>
      <c r="N408" s="12">
        <v>2024.1</v>
      </c>
      <c r="O408" s="12">
        <v>3.1</v>
      </c>
      <c r="P408" s="12">
        <v>9.4600000000000004E-2</v>
      </c>
      <c r="Q408" s="12">
        <v>3.2000000000000002E-3</v>
      </c>
      <c r="R408" s="12">
        <v>68.45</v>
      </c>
      <c r="S408" s="12">
        <v>0.3</v>
      </c>
      <c r="T408" s="12">
        <f>(N408/365)^(2/3)*K408^(1/3)</f>
        <v>3.1843624932012906</v>
      </c>
      <c r="U408" s="12">
        <f>SQRT((2/3*(N408/365)^(-1/3)*K408^(1/3)*(O408/365))^2+(1/3*(N408/365)^(2/3)*K408^(-2/3)*M408)^2)</f>
        <v>9.1039861814588799E-2</v>
      </c>
      <c r="V408" s="12">
        <f>0.004919*R408*SQRT(1-P408^2)*N408^(1/3)*K408^(2/3)</f>
        <v>4.3802788933965191</v>
      </c>
      <c r="W408" s="12">
        <f>SQRT(X408^2+Y408^2+Z408^2+AA408^2)</f>
        <v>0.25105031283085599</v>
      </c>
      <c r="X408" s="12">
        <f>0.004919*SQRT(1-P408^2)*N408^(1/3)*K408^(2/3)*S408</f>
        <v>1.9197716114228717E-2</v>
      </c>
      <c r="Y408" s="12">
        <f>0.004919*R408*P408/SQRT(1-P408^2)*N408^(1/3)*K408^(2/3)*Q408</f>
        <v>1.3379717498740978E-3</v>
      </c>
      <c r="Z408" s="12">
        <f>0.004919*R408*SQRT(1-P408^2)*1/3*N408^(-2/3)*K408^(2/3)*O408</f>
        <v>2.2361979101047716E-3</v>
      </c>
      <c r="AA408" s="12">
        <f>0.004919*R408*SQRT(1-P408^2)*N408^(1/3)*2/3*K408^(-1/3)*M408</f>
        <v>0.25030165105122965</v>
      </c>
      <c r="AB408" s="12">
        <v>8.2356164383561641</v>
      </c>
      <c r="AC408" s="12">
        <v>7.8</v>
      </c>
      <c r="AD408" s="12" t="s">
        <v>292</v>
      </c>
    </row>
    <row r="409" spans="1:30">
      <c r="A409" s="29" t="s">
        <v>793</v>
      </c>
      <c r="B409" s="29" t="s">
        <v>794</v>
      </c>
      <c r="C409" s="29">
        <v>0.18</v>
      </c>
      <c r="D409" s="29">
        <v>0.19</v>
      </c>
      <c r="E409" s="29">
        <v>0.18</v>
      </c>
      <c r="F409" s="29">
        <v>0.02</v>
      </c>
      <c r="G409" s="29">
        <v>0.02</v>
      </c>
      <c r="H409" s="29">
        <v>1.05</v>
      </c>
      <c r="I409" s="29">
        <v>1.02</v>
      </c>
      <c r="J409" s="29">
        <v>0.98</v>
      </c>
      <c r="K409" s="29">
        <v>1.05</v>
      </c>
      <c r="L409" s="29">
        <v>0.09</v>
      </c>
      <c r="M409" s="29">
        <v>0.09</v>
      </c>
      <c r="N409" s="29">
        <v>34.905000000000001</v>
      </c>
      <c r="O409" s="29">
        <v>1.2E-2</v>
      </c>
      <c r="P409" s="29">
        <v>0.155</v>
      </c>
      <c r="Q409" s="29">
        <v>7.0999999999999994E-2</v>
      </c>
      <c r="R409" s="29">
        <v>3.42</v>
      </c>
      <c r="S409" s="29">
        <v>0.22</v>
      </c>
      <c r="T409" s="29">
        <f>(N409/365)^(2/3)*K409^(1/3)</f>
        <v>0.21254927027326018</v>
      </c>
      <c r="U409" s="29">
        <f>SQRT((2/3*(N409/365)^(-1/3)*K409^(1/3)*(O409/365))^2+(1/3*(N409/365)^(2/3)*K409^(-2/3)*M409)^2)</f>
        <v>6.0730316803890554E-3</v>
      </c>
      <c r="V409" s="29">
        <f>0.004919*R409*SQRT(1-P409^2)*N409^(1/3)*K409^(2/3)</f>
        <v>5.6110527991204952E-2</v>
      </c>
      <c r="W409" s="29">
        <f>SQRT(X409^2+Y409^2+Z409^2+AA409^2)</f>
        <v>4.8691818180695767E-3</v>
      </c>
      <c r="X409" s="29">
        <f>0.004919*SQRT(1-P409^2)*N409^(1/3)*K409^(2/3)*S409</f>
        <v>3.6094491690248811E-3</v>
      </c>
      <c r="Y409" s="29">
        <f>0.004919*R409*P409/SQRT(1-P409^2)*N409^(1/3)*K409^(2/3)*Q409</f>
        <v>6.3269690365348535E-4</v>
      </c>
      <c r="Z409" s="29">
        <f>0.004919*R409*SQRT(1-P409^2)*1/3*N409^(-2/3)*K409^(2/3)*O409</f>
        <v>6.4300848578948531E-6</v>
      </c>
      <c r="AA409" s="29">
        <f>0.004919*R409*SQRT(1-P409^2)*N409^(1/3)*2/3*K409^(-1/3)*M409</f>
        <v>3.2063158852117112E-3</v>
      </c>
      <c r="AB409" s="29">
        <v>4.2383561643835614</v>
      </c>
      <c r="AC409" s="29">
        <v>1.08</v>
      </c>
      <c r="AD409" s="29" t="s">
        <v>292</v>
      </c>
    </row>
    <row r="410" spans="1:30">
      <c r="A410" s="12" t="s">
        <v>793</v>
      </c>
      <c r="B410" s="12" t="s">
        <v>795</v>
      </c>
      <c r="C410" s="12">
        <v>0.18</v>
      </c>
      <c r="D410" s="12">
        <v>0.19</v>
      </c>
      <c r="E410" s="12">
        <v>0.18</v>
      </c>
      <c r="F410" s="12">
        <v>0.02</v>
      </c>
      <c r="G410" s="12">
        <v>0.02</v>
      </c>
      <c r="H410" s="12">
        <v>1.05</v>
      </c>
      <c r="I410" s="12">
        <v>1.02</v>
      </c>
      <c r="J410" s="12">
        <v>0.98</v>
      </c>
      <c r="K410" s="12">
        <v>1.05</v>
      </c>
      <c r="L410" s="12">
        <v>0.09</v>
      </c>
      <c r="M410" s="12">
        <v>0.09</v>
      </c>
      <c r="N410" s="12">
        <v>2831.6</v>
      </c>
      <c r="O410" s="12">
        <v>150</v>
      </c>
      <c r="P410" s="12">
        <v>0.28000000000000003</v>
      </c>
      <c r="Q410" s="12">
        <v>0.09</v>
      </c>
      <c r="R410" s="12">
        <v>23.7</v>
      </c>
      <c r="S410" s="12">
        <v>4</v>
      </c>
      <c r="T410" s="12">
        <f>(N410/365)^(2/3)*K410^(1/3)</f>
        <v>3.9831114567942518</v>
      </c>
      <c r="U410" s="12">
        <f>SQRT((2/3*(N410/365)^(-1/3)*K410^(1/3)*(O410/365))^2+(1/3*(N410/365)^(2/3)*K410^(-2/3)*M410)^2)</f>
        <v>0.1809370540342988</v>
      </c>
      <c r="V410" s="12">
        <f>0.004919*R410*SQRT(1-P410^2)*N410^(1/3)*K410^(2/3)</f>
        <v>1.6356858707467845</v>
      </c>
      <c r="W410" s="12">
        <f>SQRT(X410^2+Y410^2+Z410^2+AA410^2)</f>
        <v>0.29628159528485065</v>
      </c>
      <c r="X410" s="12">
        <f>0.004919*SQRT(1-P410^2)*N410^(1/3)*K410^(2/3)*S410</f>
        <v>0.27606512586443621</v>
      </c>
      <c r="Y410" s="12">
        <f>0.004919*R410*P410/SQRT(1-P410^2)*N410^(1/3)*K410^(2/3)*Q410</f>
        <v>4.4725785528232399E-2</v>
      </c>
      <c r="Z410" s="12">
        <f>0.004919*R410*SQRT(1-P410^2)*1/3*N410^(-2/3)*K410^(2/3)*O410</f>
        <v>2.888271420304396E-2</v>
      </c>
      <c r="AA410" s="12">
        <f>0.004919*R410*SQRT(1-P410^2)*N410^(1/3)*2/3*K410^(-1/3)*M410</f>
        <v>9.3467764042673374E-2</v>
      </c>
      <c r="AB410" s="12">
        <v>8.2356164383561641</v>
      </c>
      <c r="AC410" s="12">
        <v>7.8</v>
      </c>
      <c r="AD410" s="12" t="s">
        <v>292</v>
      </c>
    </row>
    <row r="411" spans="1:30">
      <c r="A411" s="12" t="s">
        <v>797</v>
      </c>
      <c r="B411" s="12" t="s">
        <v>796</v>
      </c>
      <c r="C411" s="12">
        <v>-0.2</v>
      </c>
      <c r="D411" s="12"/>
      <c r="E411" s="12">
        <v>-0.2</v>
      </c>
      <c r="F411" s="12">
        <v>0.02</v>
      </c>
      <c r="G411" s="12">
        <v>0.02</v>
      </c>
      <c r="H411" s="12">
        <v>0.76</v>
      </c>
      <c r="I411" s="12"/>
      <c r="J411" s="12"/>
      <c r="K411" s="12">
        <v>0.76</v>
      </c>
      <c r="L411" s="12">
        <v>0.04</v>
      </c>
      <c r="M411" s="12">
        <v>0.04</v>
      </c>
      <c r="N411" s="12">
        <v>1733</v>
      </c>
      <c r="O411" s="12">
        <v>74</v>
      </c>
      <c r="P411" s="12">
        <v>0.37</v>
      </c>
      <c r="Q411" s="12">
        <v>0.08</v>
      </c>
      <c r="R411" s="12">
        <v>5.94</v>
      </c>
      <c r="S411" s="12">
        <v>0.71</v>
      </c>
      <c r="T411" s="12">
        <f>(N411/365)^(2/3)*K411^(1/3)</f>
        <v>2.5779530060779119</v>
      </c>
      <c r="U411" s="12">
        <f>SQRT((2/3*(N411/365)^(-1/3)*K411^(1/3)*(O411/365))^2+(1/3*(N411/365)^(2/3)*K411^(-2/3)*M411)^2)</f>
        <v>8.6203828005408781E-2</v>
      </c>
      <c r="V411" s="12">
        <f>0.004919*R411*SQRT(1-P411^2)*N411^(1/3)*K411^(2/3)</f>
        <v>0.27154120543428178</v>
      </c>
      <c r="W411" s="12">
        <f>SQRT(X411^2+Y411^2+Z411^2+AA411^2)</f>
        <v>3.5297199909594602E-2</v>
      </c>
      <c r="X411" s="12">
        <f>0.004919*SQRT(1-P411^2)*N411^(1/3)*K411^(2/3)*S411</f>
        <v>3.2456945430696979E-2</v>
      </c>
      <c r="Y411" s="12">
        <f>0.004919*R411*P411/SQRT(1-P411^2)*N411^(1/3)*K411^(2/3)*Q411</f>
        <v>9.3125010785016105E-3</v>
      </c>
      <c r="Z411" s="12">
        <f>0.004919*R411*SQRT(1-P411^2)*1/3*N411^(-2/3)*K411^(2/3)*O411</f>
        <v>3.8649834972373279E-3</v>
      </c>
      <c r="AA411" s="12">
        <f>0.004919*R411*SQRT(1-P411^2)*N411^(1/3)*2/3*K411^(-1/3)*M411</f>
        <v>9.5277615941853269E-3</v>
      </c>
      <c r="AB411" s="12">
        <v>5.9726027397260273</v>
      </c>
      <c r="AC411" s="12">
        <v>1.31</v>
      </c>
      <c r="AD411" s="12" t="s">
        <v>100</v>
      </c>
    </row>
    <row r="412" spans="1:30">
      <c r="A412" t="s">
        <v>799</v>
      </c>
      <c r="B412" t="s">
        <v>798</v>
      </c>
      <c r="C412">
        <v>0.21</v>
      </c>
      <c r="D412">
        <v>0.24</v>
      </c>
      <c r="E412">
        <v>0.21</v>
      </c>
      <c r="F412">
        <v>0.02</v>
      </c>
      <c r="G412">
        <v>0.02</v>
      </c>
      <c r="H412">
        <v>1.24</v>
      </c>
      <c r="I412">
        <v>1.37</v>
      </c>
      <c r="J412">
        <v>1.37</v>
      </c>
      <c r="K412">
        <v>1.24</v>
      </c>
      <c r="L412">
        <v>0.12</v>
      </c>
      <c r="M412">
        <v>0.12</v>
      </c>
      <c r="N412">
        <v>279.8</v>
      </c>
      <c r="O412">
        <v>0.1</v>
      </c>
      <c r="P412">
        <v>0.27</v>
      </c>
      <c r="Q412">
        <v>7.0000000000000007E-2</v>
      </c>
      <c r="R412" s="12">
        <v>42</v>
      </c>
      <c r="S412" s="12">
        <v>3</v>
      </c>
      <c r="T412" s="12">
        <f>(N412/365)^(2/3)*K412^(1/3)</f>
        <v>0.89986451336561113</v>
      </c>
      <c r="U412" s="12">
        <f>SQRT((2/3*(N412/365)^(-1/3)*K412^(1/3)*(O412/365))^2+(1/3*(N412/365)^(2/3)*K412^(-2/3)*M412)^2)</f>
        <v>2.9028679345178846E-2</v>
      </c>
      <c r="V412" s="12">
        <f>0.004919*R412*SQRT(1-P412^2)*N412^(1/3)*K412^(2/3)</f>
        <v>1.5017112363333243</v>
      </c>
      <c r="W412" s="12">
        <f>SQRT(X412^2+Y412^2+Z412^2+AA412^2)</f>
        <v>0.14774870521851646</v>
      </c>
      <c r="X412" s="12">
        <f>0.004919*SQRT(1-P412^2)*N412^(1/3)*K412^(2/3)*S412</f>
        <v>0.10726508830952317</v>
      </c>
      <c r="Y412" s="12">
        <f>0.004919*R412*P412/SQRT(1-P412^2)*N412^(1/3)*K412^(2/3)*Q412</f>
        <v>3.0614111063207668E-2</v>
      </c>
      <c r="Z412" s="12">
        <f>0.004919*R412*SQRT(1-P412^2)*1/3*N412^(-2/3)*K412^(2/3)*O412</f>
        <v>1.7890293499324807E-4</v>
      </c>
      <c r="AA412" s="12">
        <f>0.004919*R412*SQRT(1-P412^2)*N412^(1/3)*2/3*K412^(-1/3)*M412</f>
        <v>9.6884595892472544E-2</v>
      </c>
      <c r="AB412" s="12">
        <v>3.3123287671232871</v>
      </c>
      <c r="AC412" s="12">
        <v>8.67</v>
      </c>
      <c r="AD412" s="12" t="s">
        <v>115</v>
      </c>
    </row>
    <row r="413" spans="1:30">
      <c r="A413" s="12" t="s">
        <v>801</v>
      </c>
      <c r="B413" s="12" t="s">
        <v>800</v>
      </c>
      <c r="C413" s="12">
        <v>0.1</v>
      </c>
      <c r="D413" s="12"/>
      <c r="E413" s="12">
        <v>0.1</v>
      </c>
      <c r="F413" s="12">
        <v>0.03</v>
      </c>
      <c r="G413" s="12">
        <v>0.03</v>
      </c>
      <c r="H413" s="12">
        <v>1.48</v>
      </c>
      <c r="I413" s="12"/>
      <c r="J413" s="12"/>
      <c r="K413" s="12">
        <v>1.48</v>
      </c>
      <c r="L413" s="12">
        <v>0.21</v>
      </c>
      <c r="M413" s="12">
        <v>0.21</v>
      </c>
      <c r="N413" s="12">
        <v>610</v>
      </c>
      <c r="O413" s="12">
        <v>13</v>
      </c>
      <c r="P413" s="12">
        <v>0.22900000000000001</v>
      </c>
      <c r="Q413" s="12">
        <v>5.8000000000000003E-2</v>
      </c>
      <c r="R413" s="12">
        <v>40.700000000000003</v>
      </c>
      <c r="S413" s="12">
        <v>1.9</v>
      </c>
      <c r="T413" s="12">
        <f>(N413/365)^(2/3)*K413^(1/3)</f>
        <v>1.6048898072647664</v>
      </c>
      <c r="U413" s="12">
        <f>SQRT((2/3*(N413/365)^(-1/3)*K413^(1/3)*(O413/365))^2+(1/3*(N413/365)^(2/3)*K413^(-2/3)*M413)^2)</f>
        <v>7.9257701399655003E-2</v>
      </c>
      <c r="V413" s="12">
        <f>0.004919*R413*SQRT(1-P413^2)*N413^(1/3)*K413^(2/3)</f>
        <v>2.1464731032774371</v>
      </c>
      <c r="W413" s="12">
        <f>SQRT(X413^2+Y413^2+Z413^2+AA413^2)</f>
        <v>0.22892300915696914</v>
      </c>
      <c r="X413" s="12">
        <f>0.004919*SQRT(1-P413^2)*N413^(1/3)*K413^(2/3)*S413</f>
        <v>0.1002039040842047</v>
      </c>
      <c r="Y413" s="12">
        <f>0.004919*R413*P413/SQRT(1-P413^2)*N413^(1/3)*K413^(2/3)*Q413</f>
        <v>3.008726185676134E-2</v>
      </c>
      <c r="Z413" s="12">
        <f>0.004919*R413*SQRT(1-P413^2)*1/3*N413^(-2/3)*K413^(2/3)*O413</f>
        <v>1.5248169586123869E-2</v>
      </c>
      <c r="AA413" s="12">
        <f>0.004919*R413*SQRT(1-P413^2)*N413^(1/3)*2/3*K413^(-1/3)*M413</f>
        <v>0.20304475301273056</v>
      </c>
      <c r="AB413" s="12">
        <v>2.397260273972603</v>
      </c>
      <c r="AC413" s="12">
        <v>4.8</v>
      </c>
      <c r="AD413" s="12" t="s">
        <v>25</v>
      </c>
    </row>
    <row r="414" spans="1:30">
      <c r="A414" s="29" t="s">
        <v>803</v>
      </c>
      <c r="B414" s="29" t="s">
        <v>802</v>
      </c>
      <c r="C414" s="29">
        <v>-0.11</v>
      </c>
      <c r="D414" s="29">
        <v>0.01</v>
      </c>
      <c r="E414" s="29">
        <v>-0.11</v>
      </c>
      <c r="F414" s="29">
        <v>0.02</v>
      </c>
      <c r="G414" s="29">
        <v>0.02</v>
      </c>
      <c r="H414" s="29">
        <v>0.83</v>
      </c>
      <c r="I414" s="29">
        <v>0.88</v>
      </c>
      <c r="J414" s="29">
        <v>0.85</v>
      </c>
      <c r="K414" s="29">
        <v>0.83</v>
      </c>
      <c r="L414" s="29">
        <v>0.05</v>
      </c>
      <c r="M414" s="29">
        <v>0.05</v>
      </c>
      <c r="N414" s="29">
        <v>29.15</v>
      </c>
      <c r="O414" s="29">
        <v>2.01E-2</v>
      </c>
      <c r="P414" s="29">
        <v>0.11</v>
      </c>
      <c r="Q414" s="29">
        <v>0.06</v>
      </c>
      <c r="R414" s="29">
        <v>3.03</v>
      </c>
      <c r="S414" s="29">
        <v>0.26</v>
      </c>
      <c r="T414" s="29">
        <f>(N414/365)^(2/3)*K414^(1/3)</f>
        <v>0.1742835886617102</v>
      </c>
      <c r="U414" s="29">
        <f>SQRT((2/3*(N414/365)^(-1/3)*K414^(1/3)*(O414/365))^2+(1/3*(N414/365)^(2/3)*K414^(-2/3)*M414)^2)</f>
        <v>3.5005873750217952E-3</v>
      </c>
      <c r="V414" s="29">
        <f>0.004919*R414*SQRT(1-P414^2)*N414^(1/3)*K414^(2/3)</f>
        <v>4.0266219662459642E-2</v>
      </c>
      <c r="W414" s="29">
        <f>SQRT(X414^2+Y414^2+Z414^2+AA414^2)</f>
        <v>3.8243744235710443E-3</v>
      </c>
      <c r="X414" s="29">
        <f>0.004919*SQRT(1-P414^2)*N414^(1/3)*K414^(2/3)*S414</f>
        <v>3.4551871657556134E-3</v>
      </c>
      <c r="Y414" s="29">
        <f>0.004919*R414*P414/SQRT(1-P414^2)*N414^(1/3)*K414^(2/3)*Q414</f>
        <v>2.6901209613547285E-4</v>
      </c>
      <c r="Z414" s="29">
        <f>0.004919*R414*SQRT(1-P414^2)*1/3*N414^(-2/3)*K414^(2/3)*O414</f>
        <v>9.2550144678723757E-6</v>
      </c>
      <c r="AA414" s="29">
        <f>0.004919*R414*SQRT(1-P414^2)*N414^(1/3)*2/3*K414^(-1/3)*M414</f>
        <v>1.6171172555204676E-3</v>
      </c>
      <c r="AB414" s="29">
        <v>7.2520547945205482</v>
      </c>
      <c r="AC414" s="29">
        <v>1.1200000000000001</v>
      </c>
      <c r="AD414" s="29" t="s">
        <v>292</v>
      </c>
    </row>
    <row r="415" spans="1:30">
      <c r="A415" s="29" t="s">
        <v>803</v>
      </c>
      <c r="B415" s="29" t="s">
        <v>804</v>
      </c>
      <c r="C415" s="29">
        <v>-0.11</v>
      </c>
      <c r="D415" s="29">
        <v>0.01</v>
      </c>
      <c r="E415" s="29">
        <v>-0.11</v>
      </c>
      <c r="F415" s="29">
        <v>0.02</v>
      </c>
      <c r="G415" s="29">
        <v>0.02</v>
      </c>
      <c r="H415" s="29">
        <v>0.83</v>
      </c>
      <c r="I415" s="29">
        <v>0.88</v>
      </c>
      <c r="J415" s="29">
        <v>0.85</v>
      </c>
      <c r="K415" s="29">
        <v>0.83</v>
      </c>
      <c r="L415" s="29">
        <v>0.05</v>
      </c>
      <c r="M415" s="29">
        <v>0.05</v>
      </c>
      <c r="N415" s="29">
        <v>85.131</v>
      </c>
      <c r="O415" s="29">
        <v>0.11609999999999999</v>
      </c>
      <c r="P415" s="29">
        <v>0.28000000000000003</v>
      </c>
      <c r="Q415" s="29">
        <v>0.09</v>
      </c>
      <c r="R415" s="29">
        <v>2.88</v>
      </c>
      <c r="S415" s="29">
        <v>0.23</v>
      </c>
      <c r="T415" s="29">
        <f>(N415/365)^(2/3)*K415^(1/3)</f>
        <v>0.35608685705130022</v>
      </c>
      <c r="U415" s="29">
        <f>SQRT((2/3*(N415/365)^(-1/3)*K415^(1/3)*(O415/365))^2+(1/3*(N415/365)^(2/3)*K415^(-2/3)*M415)^2)</f>
        <v>7.157664029746642E-3</v>
      </c>
      <c r="V415" s="29">
        <f>0.004919*R415*SQRT(1-P415^2)*N415^(1/3)*K415^(2/3)</f>
        <v>5.283907220017247E-2</v>
      </c>
      <c r="W415" s="29">
        <f>SQRT(X415^2+Y415^2+Z415^2+AA415^2)</f>
        <v>4.939410939198031E-3</v>
      </c>
      <c r="X415" s="29">
        <f>0.004919*SQRT(1-P415^2)*N415^(1/3)*K415^(2/3)*S415</f>
        <v>4.2197870159859955E-3</v>
      </c>
      <c r="Y415" s="29">
        <f>0.004919*R415*P415/SQRT(1-P415^2)*N415^(1/3)*K415^(2/3)*Q415</f>
        <v>1.4448183804734657E-3</v>
      </c>
      <c r="Z415" s="29">
        <f>0.004919*R415*SQRT(1-P415^2)*1/3*N415^(-2/3)*K415^(2/3)*O415</f>
        <v>2.4020299234669795E-5</v>
      </c>
      <c r="AA415" s="29">
        <f>0.004919*R415*SQRT(1-P415^2)*N415^(1/3)*2/3*K415^(-1/3)*M415</f>
        <v>2.1220510923764045E-3</v>
      </c>
      <c r="AB415" s="29">
        <v>7.2520547945205482</v>
      </c>
      <c r="AC415" s="29">
        <v>1.1200000000000001</v>
      </c>
      <c r="AD415" s="29" t="s">
        <v>292</v>
      </c>
    </row>
    <row r="416" spans="1:30">
      <c r="A416" s="12" t="s">
        <v>806</v>
      </c>
      <c r="B416" s="12" t="s">
        <v>805</v>
      </c>
      <c r="C416" s="12">
        <v>-0.06</v>
      </c>
      <c r="D416" s="12">
        <v>-0.09</v>
      </c>
      <c r="E416" s="12">
        <v>-0.06</v>
      </c>
      <c r="F416" s="12">
        <v>0.01</v>
      </c>
      <c r="G416" s="12">
        <v>0.01</v>
      </c>
      <c r="H416" s="12">
        <v>0.98</v>
      </c>
      <c r="I416" s="12">
        <v>0.99</v>
      </c>
      <c r="J416" s="12">
        <v>0.96</v>
      </c>
      <c r="K416" s="12">
        <v>0.98</v>
      </c>
      <c r="L416" s="12">
        <v>7.0000000000000007E-2</v>
      </c>
      <c r="M416" s="12">
        <v>7.0000000000000007E-2</v>
      </c>
      <c r="N416" s="12">
        <v>591.9</v>
      </c>
      <c r="O416" s="12">
        <v>2.8</v>
      </c>
      <c r="P416" s="12">
        <v>0.97</v>
      </c>
      <c r="Q416" s="12">
        <v>0.01</v>
      </c>
      <c r="R416" s="12">
        <v>185.3</v>
      </c>
      <c r="S416" s="12">
        <v>49.7</v>
      </c>
      <c r="T416" s="12">
        <f>(N416/365)^(2/3)*K416^(1/3)</f>
        <v>1.3710259519824606</v>
      </c>
      <c r="U416" s="12">
        <f>SQRT((2/3*(N416/365)^(-1/3)*K416^(1/3)*(O416/365))^2+(1/3*(N416/365)^(2/3)*K416^(-2/3)*M416)^2)</f>
        <v>3.2928583045382077E-2</v>
      </c>
      <c r="V416" s="12">
        <f>0.004919*R416*SQRT(1-P416^2)*N416^(1/3)*K416^(2/3)</f>
        <v>1.8356060458388093</v>
      </c>
      <c r="W416" s="12">
        <f>SQRT(X416^2+Y416^2+Z416^2+AA416^2)</f>
        <v>0.58378866477498559</v>
      </c>
      <c r="X416" s="12">
        <f>0.004919*SQRT(1-P416^2)*N416^(1/3)*K416^(2/3)*S416</f>
        <v>0.49233470306631855</v>
      </c>
      <c r="Y416" s="12">
        <f>0.004919*R416*P416/SQRT(1-P416^2)*N416^(1/3)*K416^(2/3)*Q416</f>
        <v>0.30127544237963511</v>
      </c>
      <c r="Z416" s="12">
        <f>0.004919*R416*SQRT(1-P416^2)*1/3*N416^(-2/3)*K416^(2/3)*O416</f>
        <v>2.8944624251555254E-3</v>
      </c>
      <c r="AA416" s="12">
        <f>0.004919*R416*SQRT(1-P416^2)*N416^(1/3)*2/3*K416^(-1/3)*M416</f>
        <v>8.7409811706609955E-2</v>
      </c>
      <c r="AB416" s="12">
        <v>8.5452054794520542</v>
      </c>
      <c r="AC416" s="12">
        <v>5.6</v>
      </c>
      <c r="AD416" s="12" t="s">
        <v>292</v>
      </c>
    </row>
    <row r="417" spans="1:30">
      <c r="A417" s="12" t="s">
        <v>808</v>
      </c>
      <c r="B417" s="12" t="s">
        <v>807</v>
      </c>
      <c r="C417" s="12">
        <v>0.14000000000000001</v>
      </c>
      <c r="D417" s="12">
        <v>0.13</v>
      </c>
      <c r="E417" s="12">
        <v>0.14000000000000001</v>
      </c>
      <c r="F417" s="12">
        <v>0.02</v>
      </c>
      <c r="G417" s="12">
        <v>0.02</v>
      </c>
      <c r="H417" s="12">
        <v>0.98</v>
      </c>
      <c r="I417" s="12">
        <v>1.02</v>
      </c>
      <c r="J417" s="12">
        <v>1.01</v>
      </c>
      <c r="K417" s="12">
        <v>0.98</v>
      </c>
      <c r="L417" s="12">
        <v>0.08</v>
      </c>
      <c r="M417" s="12">
        <v>0.08</v>
      </c>
      <c r="N417" s="12">
        <v>161.97</v>
      </c>
      <c r="O417" s="12">
        <v>0.875</v>
      </c>
      <c r="P417" s="12">
        <v>0.13</v>
      </c>
      <c r="Q417" s="12">
        <v>0.115</v>
      </c>
      <c r="R417" s="12">
        <v>22.1</v>
      </c>
      <c r="S417" s="12">
        <v>2</v>
      </c>
      <c r="T417" s="12">
        <f>(N417/365)^(2/3)*K417^(1/3)</f>
        <v>0.57787845596005605</v>
      </c>
      <c r="U417" s="12">
        <f>SQRT((2/3*(N417/365)^(-1/3)*K417^(1/3)*(O417/365))^2+(1/3*(N417/365)^(2/3)*K417^(-2/3)*M417)^2)</f>
        <v>1.5861715794651357E-2</v>
      </c>
      <c r="V417" s="12">
        <f>0.004919*R417*SQRT(1-P417^2)*N417^(1/3)*K417^(2/3)</f>
        <v>0.57969139737825448</v>
      </c>
      <c r="W417" s="12">
        <f>SQRT(X417^2+Y417^2+Z417^2+AA417^2)</f>
        <v>6.1856263556036441E-2</v>
      </c>
      <c r="X417" s="12">
        <f>0.004919*SQRT(1-P417^2)*N417^(1/3)*K417^(2/3)*S417</f>
        <v>5.2460759943733441E-2</v>
      </c>
      <c r="Y417" s="12">
        <f>0.004919*R417*P417/SQRT(1-P417^2)*N417^(1/3)*K417^(2/3)*Q417</f>
        <v>8.8153660775149075E-3</v>
      </c>
      <c r="Z417" s="12">
        <f>0.004919*R417*SQRT(1-P417^2)*1/3*N417^(-2/3)*K417^(2/3)*O417</f>
        <v>1.0438763818525505E-3</v>
      </c>
      <c r="AA417" s="12">
        <f>0.004919*R417*SQRT(1-P417^2)*N417^(1/3)*2/3*K417^(-1/3)*M417</f>
        <v>3.1547831149836982E-2</v>
      </c>
      <c r="AB417" s="12">
        <v>7.4547945205479449</v>
      </c>
      <c r="AC417" s="12">
        <v>8.43</v>
      </c>
      <c r="AD417" s="12" t="s">
        <v>115</v>
      </c>
    </row>
    <row r="418" spans="1:30">
      <c r="A418" s="12" t="s">
        <v>808</v>
      </c>
      <c r="B418" s="12" t="s">
        <v>809</v>
      </c>
      <c r="C418" s="12">
        <v>0.14000000000000001</v>
      </c>
      <c r="D418" s="12">
        <v>0.13</v>
      </c>
      <c r="E418" s="12">
        <v>0.14000000000000001</v>
      </c>
      <c r="F418" s="12">
        <v>0.02</v>
      </c>
      <c r="G418" s="12">
        <v>0.02</v>
      </c>
      <c r="H418" s="12">
        <v>0.98</v>
      </c>
      <c r="I418" s="12">
        <v>1.02</v>
      </c>
      <c r="J418" s="12">
        <v>1.01</v>
      </c>
      <c r="K418" s="12">
        <v>0.98</v>
      </c>
      <c r="L418" s="12">
        <v>0.08</v>
      </c>
      <c r="M418" s="12">
        <v>0.08</v>
      </c>
      <c r="N418" s="12">
        <v>1155.7</v>
      </c>
      <c r="O418" s="12">
        <v>54.45</v>
      </c>
      <c r="P418" s="12">
        <v>0.27</v>
      </c>
      <c r="Q418" s="12">
        <v>0.16</v>
      </c>
      <c r="R418" s="12">
        <v>15.3</v>
      </c>
      <c r="S418" s="12">
        <v>3.1</v>
      </c>
      <c r="T418" s="12">
        <f>(N418/365)^(2/3)*K418^(1/3)</f>
        <v>2.1417898582628756</v>
      </c>
      <c r="U418" s="12">
        <f>SQRT((2/3*(N418/365)^(-1/3)*K418^(1/3)*(O418/365))^2+(1/3*(N418/365)^(2/3)*K418^(-2/3)*M418)^2)</f>
        <v>8.9006538664342202E-2</v>
      </c>
      <c r="V418" s="12">
        <f>0.004919*R418*SQRT(1-P418^2)*N418^(1/3)*K418^(2/3)</f>
        <v>0.75029254649987021</v>
      </c>
      <c r="W418" s="12">
        <f>SQRT(X418^2+Y418^2+Z418^2+AA418^2)</f>
        <v>0.16167407788506252</v>
      </c>
      <c r="X418" s="12">
        <f>0.004919*SQRT(1-P418^2)*N418^(1/3)*K418^(2/3)*S418</f>
        <v>0.15202005844115016</v>
      </c>
      <c r="Y418" s="12">
        <f>0.004919*R418*P418/SQRT(1-P418^2)*N418^(1/3)*K418^(2/3)*Q418</f>
        <v>3.4961318098149487E-2</v>
      </c>
      <c r="Z418" s="12">
        <f>0.004919*R418*SQRT(1-P418^2)*1/3*N418^(-2/3)*K418^(2/3)*O418</f>
        <v>1.17831701297678E-2</v>
      </c>
      <c r="AA418" s="12">
        <f>0.004919*R418*SQRT(1-P418^2)*N418^(1/3)*2/3*K418^(-1/3)*M418</f>
        <v>4.0832247428564367E-2</v>
      </c>
      <c r="AB418" s="12">
        <v>7.4547945205479449</v>
      </c>
      <c r="AC418" s="12">
        <v>8.43</v>
      </c>
      <c r="AD418" s="12" t="s">
        <v>115</v>
      </c>
    </row>
    <row r="419" spans="1:30">
      <c r="A419" s="29" t="s">
        <v>811</v>
      </c>
      <c r="B419" s="29" t="s">
        <v>810</v>
      </c>
      <c r="C419" s="29">
        <v>-0.4</v>
      </c>
      <c r="D419" s="29">
        <v>-0.27</v>
      </c>
      <c r="E419" s="29">
        <v>-0.4</v>
      </c>
      <c r="F419" s="29">
        <v>0.01</v>
      </c>
      <c r="G419" s="29">
        <v>0.01</v>
      </c>
      <c r="H419" s="29">
        <v>0.8</v>
      </c>
      <c r="I419" s="29">
        <v>0.91</v>
      </c>
      <c r="J419" s="29">
        <v>0.84</v>
      </c>
      <c r="K419" s="29">
        <v>0.8</v>
      </c>
      <c r="L419" s="29">
        <v>0.05</v>
      </c>
      <c r="M419" s="29">
        <v>0.05</v>
      </c>
      <c r="N419" s="29">
        <v>18.329999999999998</v>
      </c>
      <c r="O419" s="29">
        <v>1.4999999999999999E-2</v>
      </c>
      <c r="P419" s="29">
        <v>0.27</v>
      </c>
      <c r="Q419" s="29">
        <v>0.13</v>
      </c>
      <c r="R419" s="29">
        <v>0.81</v>
      </c>
      <c r="S419" s="29">
        <v>0.12</v>
      </c>
      <c r="T419" s="29">
        <f>(N419/365)^(2/3)*K419^(1/3)</f>
        <v>0.12636003261641773</v>
      </c>
      <c r="U419" s="29">
        <f>SQRT((2/3*(N419/365)^(-1/3)*K419^(1/3)*(O419/365))^2+(1/3*(N419/365)^(2/3)*K419^(-2/3)*M419)^2)</f>
        <v>2.6334031263045704E-3</v>
      </c>
      <c r="V419" s="29">
        <f>0.004919*R419*SQRT(1-P419^2)*N419^(1/3)*K419^(2/3)</f>
        <v>8.7171117121907071E-3</v>
      </c>
      <c r="W419" s="29">
        <f>SQRT(X419^2+Y419^2+Z419^2+AA419^2)</f>
        <v>1.3815298877102539E-3</v>
      </c>
      <c r="X419" s="29">
        <f>0.004919*SQRT(1-P419^2)*N419^(1/3)*K419^(2/3)*S419</f>
        <v>1.2914239573615862E-3</v>
      </c>
      <c r="Y419" s="29">
        <f>0.004919*R419*P419/SQRT(1-P419^2)*N419^(1/3)*K419^(2/3)*Q419</f>
        <v>3.3002979300819093E-4</v>
      </c>
      <c r="Z419" s="29">
        <f>0.004919*R419*SQRT(1-P419^2)*1/3*N419^(-2/3)*K419^(2/3)*O419</f>
        <v>2.3778264354039036E-6</v>
      </c>
      <c r="AA419" s="29">
        <f>0.004919*R419*SQRT(1-P419^2)*N419^(1/3)*2/3*K419^(-1/3)*M419</f>
        <v>3.6321298800794598E-4</v>
      </c>
      <c r="AB419" s="29">
        <v>7.1506849315068486</v>
      </c>
      <c r="AC419" s="29">
        <v>0.82</v>
      </c>
      <c r="AD419" s="29" t="s">
        <v>292</v>
      </c>
    </row>
    <row r="420" spans="1:30">
      <c r="A420" s="29" t="s">
        <v>811</v>
      </c>
      <c r="B420" s="29" t="s">
        <v>812</v>
      </c>
      <c r="C420" s="29">
        <v>-0.4</v>
      </c>
      <c r="D420" s="29">
        <v>-0.27</v>
      </c>
      <c r="E420" s="29">
        <v>-0.4</v>
      </c>
      <c r="F420" s="29">
        <v>0.01</v>
      </c>
      <c r="G420" s="29">
        <v>0.01</v>
      </c>
      <c r="H420" s="29">
        <v>0.8</v>
      </c>
      <c r="I420" s="29">
        <v>0.91</v>
      </c>
      <c r="J420" s="29">
        <v>0.84</v>
      </c>
      <c r="K420" s="29">
        <v>0.8</v>
      </c>
      <c r="L420" s="29">
        <v>0.05</v>
      </c>
      <c r="M420" s="29">
        <v>0.05</v>
      </c>
      <c r="N420" s="29">
        <v>40.113999999999997</v>
      </c>
      <c r="O420" s="29">
        <v>5.2999999999999999E-2</v>
      </c>
      <c r="P420" s="29">
        <v>0.17</v>
      </c>
      <c r="Q420" s="29">
        <v>0.13</v>
      </c>
      <c r="R420" s="29">
        <v>0.56000000000000005</v>
      </c>
      <c r="S420" s="29">
        <v>0.1</v>
      </c>
      <c r="T420" s="29">
        <f>(N420/365)^(2/3)*K420^(1/3)</f>
        <v>0.21299303376905121</v>
      </c>
      <c r="U420" s="29">
        <f>SQRT((2/3*(N420/365)^(-1/3)*K420^(1/3)*(O420/365))^2+(1/3*(N420/365)^(2/3)*K420^(-2/3)*M420)^2)</f>
        <v>4.4413191104724749E-3</v>
      </c>
      <c r="V420" s="29">
        <f>0.004919*R420*SQRT(1-P420^2)*N420^(1/3)*K420^(2/3)</f>
        <v>8.007964539332434E-3</v>
      </c>
      <c r="W420" s="29">
        <f>SQRT(X420^2+Y420^2+Z420^2+AA420^2)</f>
        <v>1.4796753823581969E-3</v>
      </c>
      <c r="X420" s="29">
        <f>0.004919*SQRT(1-P420^2)*N420^(1/3)*K420^(2/3)*S420</f>
        <v>1.4299936677379349E-3</v>
      </c>
      <c r="Y420" s="29">
        <f>0.004919*R420*P420/SQRT(1-P420^2)*N420^(1/3)*K420^(2/3)*Q420</f>
        <v>1.8224283422844898E-4</v>
      </c>
      <c r="Z420" s="29">
        <f>0.004919*R420*SQRT(1-P420^2)*1/3*N420^(-2/3)*K420^(2/3)*O420</f>
        <v>3.5267996259379031E-6</v>
      </c>
      <c r="AA420" s="29">
        <f>0.004919*R420*SQRT(1-P420^2)*N420^(1/3)*2/3*K420^(-1/3)*M420</f>
        <v>3.3366518913885136E-4</v>
      </c>
      <c r="AB420" s="29">
        <v>7.1506849315068486</v>
      </c>
      <c r="AC420" s="29">
        <v>0.82</v>
      </c>
      <c r="AD420" s="29" t="s">
        <v>292</v>
      </c>
    </row>
    <row r="421" spans="1:30">
      <c r="A421" s="29" t="s">
        <v>811</v>
      </c>
      <c r="B421" s="29" t="s">
        <v>813</v>
      </c>
      <c r="C421" s="29">
        <v>-0.4</v>
      </c>
      <c r="D421" s="29">
        <v>-0.27</v>
      </c>
      <c r="E421" s="29">
        <v>-0.4</v>
      </c>
      <c r="F421" s="29">
        <v>0.01</v>
      </c>
      <c r="G421" s="29">
        <v>0.01</v>
      </c>
      <c r="H421" s="29">
        <v>0.8</v>
      </c>
      <c r="I421" s="29">
        <v>0.91</v>
      </c>
      <c r="J421" s="29">
        <v>0.84</v>
      </c>
      <c r="K421" s="29">
        <v>0.8</v>
      </c>
      <c r="L421" s="29">
        <v>0.05</v>
      </c>
      <c r="M421" s="29">
        <v>0.05</v>
      </c>
      <c r="N421" s="29">
        <v>88.9</v>
      </c>
      <c r="O421" s="29">
        <v>0.39</v>
      </c>
      <c r="P421" s="29">
        <v>0.25</v>
      </c>
      <c r="Q421" s="29">
        <v>0.155</v>
      </c>
      <c r="R421" s="29">
        <v>0.6</v>
      </c>
      <c r="S421" s="29">
        <v>0.14000000000000001</v>
      </c>
      <c r="T421" s="29">
        <f>(N421/365)^(2/3)*K421^(1/3)</f>
        <v>0.3620505903836434</v>
      </c>
      <c r="U421" s="29">
        <f>SQRT((2/3*(N421/365)^(-1/3)*K421^(1/3)*(O421/365))^2+(1/3*(N421/365)^(2/3)*K421^(-2/3)*M421)^2)</f>
        <v>7.6166810978124102E-3</v>
      </c>
      <c r="V421" s="29">
        <f>0.004919*R421*SQRT(1-P421^2)*N421^(1/3)*K421^(2/3)</f>
        <v>1.0991094860310061E-2</v>
      </c>
      <c r="W421" s="29">
        <f>SQRT(X421^2+Y421^2+Z421^2+AA421^2)</f>
        <v>2.6445208834481012E-3</v>
      </c>
      <c r="X421" s="29">
        <f>0.004919*SQRT(1-P421^2)*N421^(1/3)*K421^(2/3)*S421</f>
        <v>2.5645888007390142E-3</v>
      </c>
      <c r="Y421" s="29">
        <f>0.004919*R421*P421/SQRT(1-P421^2)*N421^(1/3)*K421^(2/3)*Q421</f>
        <v>4.5429858755948252E-4</v>
      </c>
      <c r="Z421" s="29">
        <f>0.004919*R421*SQRT(1-P421^2)*1/3*N421^(-2/3)*K421^(2/3)*O421</f>
        <v>1.6072467174806623E-5</v>
      </c>
      <c r="AA421" s="29">
        <f>0.004919*R421*SQRT(1-P421^2)*N421^(1/3)*2/3*K421^(-1/3)*M421</f>
        <v>4.5796228584625245E-4</v>
      </c>
      <c r="AB421" s="29">
        <v>7.1506849315068486</v>
      </c>
      <c r="AC421" s="29">
        <v>0.82</v>
      </c>
      <c r="AD421" s="29" t="s">
        <v>292</v>
      </c>
    </row>
    <row r="422" spans="1:30">
      <c r="A422" s="29" t="s">
        <v>811</v>
      </c>
      <c r="B422" s="29" t="s">
        <v>814</v>
      </c>
      <c r="C422" s="29">
        <v>-0.4</v>
      </c>
      <c r="D422" s="29">
        <v>-0.27</v>
      </c>
      <c r="E422" s="29">
        <v>-0.4</v>
      </c>
      <c r="F422" s="29">
        <v>0.01</v>
      </c>
      <c r="G422" s="29">
        <v>0.01</v>
      </c>
      <c r="H422" s="29">
        <v>0.8</v>
      </c>
      <c r="I422" s="29">
        <v>0.91</v>
      </c>
      <c r="J422" s="29">
        <v>0.84</v>
      </c>
      <c r="K422" s="29">
        <v>0.8</v>
      </c>
      <c r="L422" s="29">
        <v>0.05</v>
      </c>
      <c r="M422" s="29">
        <v>0.05</v>
      </c>
      <c r="N422" s="29">
        <v>147.02000000000001</v>
      </c>
      <c r="O422" s="29">
        <v>1.17</v>
      </c>
      <c r="P422" s="29">
        <v>0.28999999999999998</v>
      </c>
      <c r="Q422" s="29">
        <v>0.155</v>
      </c>
      <c r="R422" s="29">
        <v>0.69</v>
      </c>
      <c r="S422" s="29">
        <v>0.14000000000000001</v>
      </c>
      <c r="T422" s="29">
        <f>(N422/365)^(2/3)*K422^(1/3)</f>
        <v>0.50631294548548877</v>
      </c>
      <c r="U422" s="29">
        <f>SQRT((2/3*(N422/365)^(-1/3)*K422^(1/3)*(O422/365))^2+(1/3*(N422/365)^(2/3)*K422^(-2/3)*M422)^2)</f>
        <v>1.088484581905249E-2</v>
      </c>
      <c r="V422" s="29">
        <f>0.004919*R422*SQRT(1-P422^2)*N422^(1/3)*K422^(2/3)</f>
        <v>1.4774135357078879E-2</v>
      </c>
      <c r="W422" s="29">
        <f>SQRT(X422^2+Y422^2+Z422^2+AA422^2)</f>
        <v>3.1451758013091198E-3</v>
      </c>
      <c r="X422" s="29">
        <f>0.004919*SQRT(1-P422^2)*N422^(1/3)*K422^(2/3)*S422</f>
        <v>2.997650652160933E-3</v>
      </c>
      <c r="Y422" s="29">
        <f>0.004919*R422*P422/SQRT(1-P422^2)*N422^(1/3)*K422^(2/3)*Q422</f>
        <v>7.2507630123451851E-4</v>
      </c>
      <c r="Z422" s="29">
        <f>0.004919*R422*SQRT(1-P422^2)*1/3*N422^(-2/3)*K422^(2/3)*O422</f>
        <v>3.9191353484293056E-5</v>
      </c>
      <c r="AA422" s="29">
        <f>0.004919*R422*SQRT(1-P422^2)*N422^(1/3)*2/3*K422^(-1/3)*M422</f>
        <v>6.1558897321161994E-4</v>
      </c>
      <c r="AB422" s="29">
        <v>7.1506849315068486</v>
      </c>
      <c r="AC422" s="29">
        <v>0.82</v>
      </c>
      <c r="AD422" s="29" t="s">
        <v>292</v>
      </c>
    </row>
    <row r="423" spans="1:30">
      <c r="A423" t="s">
        <v>816</v>
      </c>
      <c r="B423" t="s">
        <v>815</v>
      </c>
      <c r="C423">
        <v>0.08</v>
      </c>
      <c r="D423">
        <v>-0.02</v>
      </c>
      <c r="E423">
        <v>0.08</v>
      </c>
      <c r="F423">
        <v>0.01</v>
      </c>
      <c r="G423">
        <v>0.01</v>
      </c>
      <c r="H423">
        <v>1.1000000000000001</v>
      </c>
      <c r="I423">
        <v>1.18</v>
      </c>
      <c r="J423">
        <v>1.17</v>
      </c>
      <c r="K423">
        <v>1.1000000000000001</v>
      </c>
      <c r="L423">
        <v>0.09</v>
      </c>
      <c r="M423">
        <v>0.09</v>
      </c>
      <c r="N423">
        <v>129.80000000000001</v>
      </c>
      <c r="O423">
        <v>0.4</v>
      </c>
      <c r="P423">
        <v>0.21</v>
      </c>
      <c r="Q423">
        <v>0.09</v>
      </c>
      <c r="R423">
        <v>19.7</v>
      </c>
      <c r="S423">
        <v>3.6</v>
      </c>
      <c r="T423" s="12">
        <f>(N423/365)^(2/3)*K423^(1/3)</f>
        <v>0.51814595693192145</v>
      </c>
      <c r="U423" s="12">
        <f>SQRT((2/3*(N423/365)^(-1/3)*K423^(1/3)*(O423/365))^2+(1/3*(N423/365)^(2/3)*K423^(-2/3)*M423)^2)</f>
        <v>1.417129085958861E-2</v>
      </c>
      <c r="V423" s="12">
        <f>0.004919*R423*SQRT(1-P423^2)*N423^(1/3)*K423^(2/3)</f>
        <v>0.51117464076236863</v>
      </c>
      <c r="W423" s="12">
        <f>SQRT(X423^2+Y423^2+Z423^2+AA423^2)</f>
        <v>9.8008999374361694E-2</v>
      </c>
      <c r="X423" s="12">
        <f>0.004919*SQRT(1-P423^2)*N423^(1/3)*K423^(2/3)*S423</f>
        <v>9.3412624707844033E-2</v>
      </c>
      <c r="Y423" s="12">
        <f>0.004919*R423*P423/SQRT(1-P423^2)*N423^(1/3)*K423^(2/3)*Q423</f>
        <v>1.0106915692445618E-2</v>
      </c>
      <c r="Z423" s="12">
        <f>0.004919*R423*SQRT(1-P423^2)*1/3*N423^(-2/3)*K423^(2/3)*O423</f>
        <v>5.2508951285297251E-4</v>
      </c>
      <c r="AA423" s="12">
        <f>0.004919*R423*SQRT(1-P423^2)*N423^(1/3)*2/3*K423^(-1/3)*M423</f>
        <v>2.7882253132492832E-2</v>
      </c>
      <c r="AB423" s="12">
        <v>6.0575342465753428</v>
      </c>
      <c r="AC423" s="12">
        <v>8.1999999999999993</v>
      </c>
      <c r="AD423" t="s">
        <v>292</v>
      </c>
    </row>
    <row r="424" spans="1:30">
      <c r="A424" s="12" t="s">
        <v>818</v>
      </c>
      <c r="B424" s="12" t="s">
        <v>817</v>
      </c>
      <c r="C424" s="12">
        <v>0.08</v>
      </c>
      <c r="D424" s="12"/>
      <c r="E424" s="12">
        <v>0.08</v>
      </c>
      <c r="F424" s="12">
        <v>0.03</v>
      </c>
      <c r="G424" s="12">
        <v>0.03</v>
      </c>
      <c r="H424" s="12">
        <v>3.31</v>
      </c>
      <c r="I424" s="12"/>
      <c r="J424" s="12"/>
      <c r="K424" s="12">
        <v>3.31</v>
      </c>
      <c r="L424" s="12">
        <v>0.32</v>
      </c>
      <c r="M424" s="12">
        <v>0.32</v>
      </c>
      <c r="N424" s="12">
        <v>875.5</v>
      </c>
      <c r="O424" s="12">
        <v>5.8</v>
      </c>
      <c r="P424" s="12">
        <v>0.08</v>
      </c>
      <c r="Q424" s="12">
        <v>0.04</v>
      </c>
      <c r="R424" s="12">
        <v>155.4</v>
      </c>
      <c r="S424" s="12">
        <v>3.2</v>
      </c>
      <c r="T424" s="12">
        <f>(N424/365)^(2/3)*K424^(1/3)</f>
        <v>2.6704524862482057</v>
      </c>
      <c r="U424" s="12">
        <f>SQRT((2/3*(N424/365)^(-1/3)*K424^(1/3)*(O424/365))^2+(1/3*(N424/365)^(2/3)*K424^(-2/3)*M424)^2)</f>
        <v>8.6861311300244326E-2</v>
      </c>
      <c r="V424" s="12">
        <f>0.004919*R424*SQRT(1-P424^2)*N424^(1/3)*K424^(2/3)</f>
        <v>16.189657995392189</v>
      </c>
      <c r="W424" s="12">
        <f>SQRT(X424^2+Y424^2+Z424^2+AA424^2)</f>
        <v>1.0972279411738992</v>
      </c>
      <c r="X424" s="12">
        <f>0.004919*SQRT(1-P424^2)*N424^(1/3)*K424^(2/3)*S424</f>
        <v>0.33337777081888681</v>
      </c>
      <c r="Y424" s="12">
        <f>0.004919*R424*P424/SQRT(1-P424^2)*N424^(1/3)*K424^(2/3)*Q424</f>
        <v>5.2140605460200294E-2</v>
      </c>
      <c r="Z424" s="12">
        <f>0.004919*R424*SQRT(1-P424^2)*1/3*N424^(-2/3)*K424^(2/3)*O424</f>
        <v>3.5751005662773568E-2</v>
      </c>
      <c r="AA424" s="12">
        <f>0.004919*R424*SQRT(1-P424^2)*N424^(1/3)*2/3*K424^(-1/3)*M424</f>
        <v>1.0434422071551865</v>
      </c>
      <c r="AB424" s="12">
        <v>1.6986301369863011</v>
      </c>
      <c r="AC424" s="12">
        <v>39.299999999999997</v>
      </c>
      <c r="AD424" s="12" t="s">
        <v>1525</v>
      </c>
    </row>
    <row r="425" spans="1:30">
      <c r="A425" s="12" t="s">
        <v>821</v>
      </c>
      <c r="B425" s="12" t="s">
        <v>820</v>
      </c>
      <c r="C425" s="12">
        <v>0.08</v>
      </c>
      <c r="D425" s="12"/>
      <c r="E425" s="12">
        <v>0.08</v>
      </c>
      <c r="F425" s="12">
        <v>0.06</v>
      </c>
      <c r="G425" s="12">
        <v>0.06</v>
      </c>
      <c r="H425" s="12">
        <v>0.78</v>
      </c>
      <c r="I425" s="12"/>
      <c r="J425" s="12"/>
      <c r="K425" s="12">
        <v>0.78</v>
      </c>
      <c r="L425" s="12">
        <v>7.0000000000000007E-2</v>
      </c>
      <c r="M425" s="12">
        <v>7.0000000000000007E-2</v>
      </c>
      <c r="N425" s="12">
        <v>380.85</v>
      </c>
      <c r="O425" s="12">
        <v>0.09</v>
      </c>
      <c r="P425" s="12">
        <v>0.75</v>
      </c>
      <c r="Q425" s="12">
        <v>2E-3</v>
      </c>
      <c r="R425" s="12">
        <v>100.34</v>
      </c>
      <c r="S425" s="12">
        <v>0.42</v>
      </c>
      <c r="T425" s="12">
        <f>(N425/365)^(2/3)*K425^(1/3)</f>
        <v>0.94697591006656945</v>
      </c>
      <c r="U425" s="12">
        <f>SQRT((2/3*(N425/365)^(-1/3)*K425^(1/3)*(O425/365))^2+(1/3*(N425/365)^(2/3)*K425^(-2/3)*M425)^2)</f>
        <v>2.8328732032395693E-2</v>
      </c>
      <c r="V425" s="12">
        <f>0.004919*R425*SQRT(1-P425^2)*N425^(1/3)*K425^(2/3)</f>
        <v>2.0051844884243173</v>
      </c>
      <c r="W425" s="12">
        <f>SQRT(X425^2+Y425^2+Z425^2+AA425^2)</f>
        <v>0.12045799911098228</v>
      </c>
      <c r="X425" s="12">
        <f>0.004919*SQRT(1-P425^2)*N425^(1/3)*K425^(2/3)*S425</f>
        <v>8.3932378427168924E-3</v>
      </c>
      <c r="Y425" s="12">
        <f>0.004919*R425*P425/SQRT(1-P425^2)*N425^(1/3)*K425^(2/3)*Q425</f>
        <v>6.8749182460262296E-3</v>
      </c>
      <c r="Z425" s="12">
        <f>0.004919*R425*SQRT(1-P425^2)*1/3*N425^(-2/3)*K425^(2/3)*O425</f>
        <v>1.5795072772149015E-4</v>
      </c>
      <c r="AA425" s="12">
        <f>0.004919*R425*SQRT(1-P425^2)*N425^(1/3)*2/3*K425^(-1/3)*M425</f>
        <v>0.11996830272624123</v>
      </c>
      <c r="AB425" s="12">
        <v>4.6712328767123283</v>
      </c>
      <c r="AC425" s="12">
        <v>1.7</v>
      </c>
      <c r="AD425" s="12" t="s">
        <v>100</v>
      </c>
    </row>
    <row r="426" spans="1:30">
      <c r="A426" s="12" t="s">
        <v>823</v>
      </c>
      <c r="B426" s="12" t="s">
        <v>822</v>
      </c>
      <c r="C426" s="12">
        <v>0.21</v>
      </c>
      <c r="D426" s="12"/>
      <c r="E426" s="12">
        <v>0.21</v>
      </c>
      <c r="F426" s="12">
        <v>0.15</v>
      </c>
      <c r="G426" s="12">
        <v>0.15</v>
      </c>
      <c r="H426" s="12">
        <v>1.66</v>
      </c>
      <c r="I426" s="12"/>
      <c r="J426" s="12"/>
      <c r="K426" s="12">
        <v>1.66</v>
      </c>
      <c r="L426" s="12">
        <v>0.19</v>
      </c>
      <c r="M426" s="12">
        <v>0.19</v>
      </c>
      <c r="N426" s="12">
        <v>352.7</v>
      </c>
      <c r="O426" s="12">
        <v>1.7</v>
      </c>
      <c r="P426" s="12">
        <v>7.0000000000000007E-2</v>
      </c>
      <c r="Q426" s="12">
        <v>0.06</v>
      </c>
      <c r="R426" s="12">
        <v>34.700000000000003</v>
      </c>
      <c r="S426" s="12">
        <v>2.2000000000000002</v>
      </c>
      <c r="T426" s="12">
        <f>(N426/365)^(2/3)*K426^(1/3)</f>
        <v>1.1572959309680499</v>
      </c>
      <c r="U426" s="12">
        <f>SQRT((2/3*(N426/365)^(-1/3)*K426^(1/3)*(O426/365))^2+(1/3*(N426/365)^(2/3)*K426^(-2/3)*M426)^2)</f>
        <v>4.4310185108154231E-2</v>
      </c>
      <c r="V426" s="12">
        <f>0.004919*R426*SQRT(1-P426^2)*N426^(1/3)*K426^(2/3)</f>
        <v>1.6866056041953315</v>
      </c>
      <c r="W426" s="12">
        <f>SQRT(X426^2+Y426^2+Z426^2+AA426^2)</f>
        <v>0.16749713545960118</v>
      </c>
      <c r="X426" s="12">
        <f>0.004919*SQRT(1-P426^2)*N426^(1/3)*K426^(2/3)*S426</f>
        <v>0.10693176741296051</v>
      </c>
      <c r="Y426" s="12">
        <f>0.004919*R426*P426/SQRT(1-P426^2)*N426^(1/3)*K426^(2/3)*Q426</f>
        <v>7.1186247991361596E-3</v>
      </c>
      <c r="Z426" s="12">
        <f>0.004919*R426*SQRT(1-P426^2)*1/3*N426^(-2/3)*K426^(2/3)*O426</f>
        <v>2.7097906881505189E-3</v>
      </c>
      <c r="AA426" s="12">
        <f>0.004919*R426*SQRT(1-P426^2)*N426^(1/3)*2/3*K426^(-1/3)*M426</f>
        <v>0.12869681317153134</v>
      </c>
      <c r="AB426" s="12">
        <v>7.5627378356164376</v>
      </c>
      <c r="AC426" s="12">
        <v>18.13</v>
      </c>
      <c r="AD426" s="12" t="s">
        <v>824</v>
      </c>
    </row>
    <row r="427" spans="1:30" s="30" customFormat="1">
      <c r="A427" s="30" t="s">
        <v>826</v>
      </c>
      <c r="B427" s="30" t="s">
        <v>825</v>
      </c>
      <c r="D427" s="30">
        <v>7.0000000000000007E-2</v>
      </c>
      <c r="E427" s="30">
        <v>5.9132173229028549E-2</v>
      </c>
      <c r="G427" s="30">
        <v>4.1492940386763918E-2</v>
      </c>
      <c r="I427" s="30">
        <v>1.04</v>
      </c>
      <c r="J427" s="30">
        <v>1.01</v>
      </c>
      <c r="K427" s="30">
        <v>1.0159337790756089</v>
      </c>
      <c r="M427" s="30">
        <v>3.6275189713696337E-2</v>
      </c>
      <c r="N427" s="30">
        <v>5431.2</v>
      </c>
      <c r="O427" s="30">
        <v>114.98</v>
      </c>
      <c r="P427" s="30">
        <v>0.34699999999999998</v>
      </c>
      <c r="Q427" s="30">
        <v>8.9999999999999993E-3</v>
      </c>
      <c r="R427" s="30">
        <v>385</v>
      </c>
      <c r="S427" s="30">
        <v>12</v>
      </c>
      <c r="T427" s="30">
        <f>(N427/365)^(2/3)*K427^(1/3)</f>
        <v>6.0816826495223646</v>
      </c>
      <c r="U427" s="30">
        <f>SQRT((2/3*(N427/365)^(-1/3)*K427^(1/3)*(O427/365))^2+(1/3*(N427/365)^(2/3)*K427^(-2/3)*M427)^2)</f>
        <v>0.11228093717193814</v>
      </c>
      <c r="V427" s="30">
        <f>0.004919*R427*SQRT(1-P427^2)*N427^(1/3)*K427^(2/3)</f>
        <v>31.551509334255726</v>
      </c>
      <c r="W427" s="30">
        <f>SQRT(X427^2+Y427^2+Z427^2+AA427^2)</f>
        <v>1.2622727395340452</v>
      </c>
      <c r="X427" s="30">
        <f>0.004919*SQRT(1-P427^2)*N427^(1/3)*K427^(2/3)*S427</f>
        <v>0.98342366756121757</v>
      </c>
      <c r="Y427" s="30">
        <f>0.004919*R427*P427/SQRT(1-P427^2)*N427^(1/3)*K427^(2/3)*Q427</f>
        <v>0.11202406988120686</v>
      </c>
      <c r="Z427" s="30">
        <f>0.004919*R427*SQRT(1-P427^2)*1/3*N427^(-2/3)*K427^(2/3)*O427</f>
        <v>0.22265138110992819</v>
      </c>
      <c r="AA427" s="30">
        <f>0.004919*R427*SQRT(1-P427^2)*N427^(1/3)*2/3*K427^(-1/3)*M427</f>
        <v>0.75105747403798528</v>
      </c>
      <c r="AD427" s="30" t="s">
        <v>1552</v>
      </c>
    </row>
    <row r="428" spans="1:30">
      <c r="A428" s="12" t="s">
        <v>828</v>
      </c>
      <c r="B428" s="12" t="s">
        <v>827</v>
      </c>
      <c r="C428" s="12">
        <v>0.03</v>
      </c>
      <c r="D428" s="12">
        <v>-0.04</v>
      </c>
      <c r="E428" s="12">
        <v>0.03</v>
      </c>
      <c r="F428" s="12">
        <v>0.02</v>
      </c>
      <c r="G428" s="12">
        <v>0.02</v>
      </c>
      <c r="H428" s="12">
        <v>1.07</v>
      </c>
      <c r="I428" s="12">
        <v>1.1299999999999999</v>
      </c>
      <c r="J428" s="12">
        <v>1.1299999999999999</v>
      </c>
      <c r="K428" s="12">
        <v>1.07</v>
      </c>
      <c r="L428" s="12">
        <v>0.09</v>
      </c>
      <c r="M428" s="12">
        <v>0.09</v>
      </c>
      <c r="N428" s="12">
        <v>3.5247485900000002</v>
      </c>
      <c r="O428" s="12">
        <v>3.8000000000000001E-7</v>
      </c>
      <c r="P428" s="12">
        <v>8.2000000000000007E-3</v>
      </c>
      <c r="Q428" s="12">
        <v>8.0000000000000002E-3</v>
      </c>
      <c r="R428" s="12">
        <v>84.67</v>
      </c>
      <c r="S428" s="12">
        <v>0.7</v>
      </c>
      <c r="T428" s="12">
        <f>(N428/365)^(2/3)*K428^(1/3)</f>
        <v>4.6382210929210181E-2</v>
      </c>
      <c r="U428" s="12">
        <f>SQRT((2/3*(N428/365)^(-1/3)*K428^(1/3)*(O428/365))^2+(1/3*(N428/365)^(2/3)*K428^(-2/3)*M428)^2)</f>
        <v>1.3004358204494178E-3</v>
      </c>
      <c r="V428" s="12">
        <f>0.004919*R428*SQRT(1-P428^2)*N428^(1/3)*K428^(2/3)</f>
        <v>0.66306638976482224</v>
      </c>
      <c r="W428" s="12">
        <f>SQRT(X428^2+Y428^2+Z428^2+AA428^2)</f>
        <v>3.7583252699122036E-2</v>
      </c>
      <c r="X428" s="12">
        <f>0.004919*SQRT(1-P428^2)*N428^(1/3)*K428^(2/3)*S428</f>
        <v>5.4818291347038571E-3</v>
      </c>
      <c r="Y428" s="12">
        <f>0.004919*R428*P428/SQRT(1-P428^2)*N428^(1/3)*K428^(2/3)*Q428</f>
        <v>4.3500080113959215E-5</v>
      </c>
      <c r="Z428" s="12">
        <f>0.004919*R428*SQRT(1-P428^2)*1/3*N428^(-2/3)*K428^(2/3)*O428</f>
        <v>2.3828198586558143E-8</v>
      </c>
      <c r="AA428" s="12">
        <f>0.004919*R428*SQRT(1-P428^2)*N428^(1/3)*2/3*K428^(-1/3)*M428</f>
        <v>3.7181292884008725E-2</v>
      </c>
      <c r="AB428" s="28">
        <v>6</v>
      </c>
      <c r="AC428" s="12">
        <v>4.9617399999999998</v>
      </c>
      <c r="AD428" s="12" t="s">
        <v>292</v>
      </c>
    </row>
    <row r="429" spans="1:30">
      <c r="A429" s="12" t="s">
        <v>830</v>
      </c>
      <c r="B429" s="12" t="s">
        <v>829</v>
      </c>
      <c r="C429" s="12">
        <v>0.18</v>
      </c>
      <c r="D429" s="12"/>
      <c r="E429" s="12">
        <v>0.18</v>
      </c>
      <c r="F429" s="12">
        <v>0.02</v>
      </c>
      <c r="G429" s="12">
        <v>0.02</v>
      </c>
      <c r="H429" s="12">
        <v>0.98</v>
      </c>
      <c r="I429" s="12"/>
      <c r="J429" s="12"/>
      <c r="K429" s="12">
        <v>0.98</v>
      </c>
      <c r="L429" s="12">
        <v>0.08</v>
      </c>
      <c r="M429" s="12">
        <v>0.08</v>
      </c>
      <c r="N429" s="12">
        <v>442.1</v>
      </c>
      <c r="O429" s="12">
        <v>0.4</v>
      </c>
      <c r="P429" s="12">
        <v>0.47199999999999998</v>
      </c>
      <c r="Q429" s="12">
        <v>1.0999999999999999E-2</v>
      </c>
      <c r="R429" s="12">
        <v>38.94</v>
      </c>
      <c r="S429" s="12">
        <v>0.75</v>
      </c>
      <c r="T429" s="12">
        <f>(N429/365)^(2/3)*K429^(1/3)</f>
        <v>1.1286530482769133</v>
      </c>
      <c r="U429" s="12">
        <f>SQRT((2/3*(N429/365)^(-1/3)*K429^(1/3)*(O429/365))^2+(1/3*(N429/365)^(2/3)*K429^(-2/3)*M429)^2)</f>
        <v>3.0719192079772934E-2</v>
      </c>
      <c r="V429" s="12">
        <f>0.004919*R429*SQRT(1-P429^2)*N429^(1/3)*K429^(2/3)</f>
        <v>1.2692130380881252</v>
      </c>
      <c r="W429" s="12">
        <f>SQRT(X429^2+Y429^2+Z429^2+AA429^2)</f>
        <v>7.3760921338787783E-2</v>
      </c>
      <c r="X429" s="12">
        <f>0.004919*SQRT(1-P429^2)*N429^(1/3)*K429^(2/3)*S429</f>
        <v>2.444555158105018E-2</v>
      </c>
      <c r="Y429" s="12">
        <f>0.004919*R429*P429/SQRT(1-P429^2)*N429^(1/3)*K429^(2/3)*Q429</f>
        <v>8.4786649962861633E-3</v>
      </c>
      <c r="Z429" s="12">
        <f>0.004919*R429*SQRT(1-P429^2)*1/3*N429^(-2/3)*K429^(2/3)*O429</f>
        <v>3.8278309223799332E-4</v>
      </c>
      <c r="AA429" s="12">
        <f>0.004919*R429*SQRT(1-P429^2)*N429^(1/3)*2/3*K429^(-1/3)*M429</f>
        <v>6.9072818399353753E-2</v>
      </c>
      <c r="AB429" s="28">
        <v>10</v>
      </c>
      <c r="AC429" s="12">
        <v>3.8</v>
      </c>
      <c r="AD429" s="12" t="s">
        <v>292</v>
      </c>
    </row>
    <row r="430" spans="1:30">
      <c r="A430" t="s">
        <v>832</v>
      </c>
      <c r="B430" t="s">
        <v>831</v>
      </c>
      <c r="C430">
        <v>0.04</v>
      </c>
      <c r="E430">
        <v>0.04</v>
      </c>
      <c r="F430">
        <v>0.03</v>
      </c>
      <c r="G430">
        <v>0.03</v>
      </c>
      <c r="H430">
        <v>1.42</v>
      </c>
      <c r="K430">
        <v>1.42</v>
      </c>
      <c r="L430">
        <v>0.12</v>
      </c>
      <c r="M430">
        <v>0.12</v>
      </c>
      <c r="N430">
        <v>354.8</v>
      </c>
      <c r="O430">
        <v>1.1000000000000001</v>
      </c>
      <c r="P430">
        <v>0.152</v>
      </c>
      <c r="Q430">
        <v>0.08</v>
      </c>
      <c r="R430">
        <v>37.450000000000003</v>
      </c>
      <c r="S430">
        <v>2.1949999999999998</v>
      </c>
      <c r="T430" s="12">
        <f>(N430/365)^(2/3)*K430^(1/3)</f>
        <v>1.1029520001407644</v>
      </c>
      <c r="U430" s="12">
        <f>SQRT((2/3*(N430/365)^(-1/3)*K430^(1/3)*(O430/365))^2+(1/3*(N430/365)^(2/3)*K430^(-2/3)*M430)^2)</f>
        <v>3.1152593647324967E-2</v>
      </c>
      <c r="V430" s="12">
        <f>0.004919*R430*SQRT(1-P430^2)*N430^(1/3)*K430^(2/3)</f>
        <v>1.6284443070488896</v>
      </c>
      <c r="W430" s="12">
        <f>SQRT(X430^2+Y430^2+Z430^2+AA430^2)</f>
        <v>0.13394179359307012</v>
      </c>
      <c r="X430" s="12">
        <f>0.004919*SQRT(1-P430^2)*N430^(1/3)*K430^(2/3)*S430</f>
        <v>9.5445534151463604E-2</v>
      </c>
      <c r="Y430" s="12">
        <f>0.004919*R430*P430/SQRT(1-P430^2)*N430^(1/3)*K430^(2/3)*Q430</f>
        <v>2.0270205603989063E-2</v>
      </c>
      <c r="Z430" s="12">
        <f>0.004919*R430*SQRT(1-P430^2)*1/3*N430^(-2/3)*K430^(2/3)*O430</f>
        <v>1.6829093740640543E-3</v>
      </c>
      <c r="AA430" s="12">
        <f>0.004919*R430*SQRT(1-P430^2)*N430^(1/3)*2/3*K430^(-1/3)*M430</f>
        <v>9.1743341242190968E-2</v>
      </c>
      <c r="AB430" s="12">
        <v>7.2328767123287667</v>
      </c>
      <c r="AC430" s="12">
        <v>5.9</v>
      </c>
      <c r="AD430" t="s">
        <v>25</v>
      </c>
    </row>
    <row r="431" spans="1:30">
      <c r="A431" t="s">
        <v>834</v>
      </c>
      <c r="B431" t="s">
        <v>833</v>
      </c>
      <c r="C431">
        <v>-0.08</v>
      </c>
      <c r="D431">
        <v>-0.16</v>
      </c>
      <c r="E431">
        <v>-0.08</v>
      </c>
      <c r="F431">
        <v>0.02</v>
      </c>
      <c r="G431">
        <v>0.02</v>
      </c>
      <c r="H431">
        <v>0.92</v>
      </c>
      <c r="I431">
        <v>0.98</v>
      </c>
      <c r="J431">
        <v>0.96</v>
      </c>
      <c r="K431">
        <v>0.92</v>
      </c>
      <c r="L431">
        <v>7.0000000000000007E-2</v>
      </c>
      <c r="M431">
        <v>7.0000000000000007E-2</v>
      </c>
      <c r="N431">
        <v>7930</v>
      </c>
      <c r="O431">
        <v>2250</v>
      </c>
      <c r="P431">
        <v>0.68500000000000005</v>
      </c>
      <c r="Q431">
        <v>7.0000000000000007E-2</v>
      </c>
      <c r="R431" s="12">
        <v>291.39999999999998</v>
      </c>
      <c r="S431" s="12">
        <v>12.1</v>
      </c>
      <c r="T431" s="12">
        <f>(N431/365)^(2/3)*K431^(1/3)</f>
        <v>7.5726780098492794</v>
      </c>
      <c r="U431" s="12">
        <f>SQRT((2/3*(N431/365)^(-1/3)*K431^(1/3)*(O431/365))^2+(1/3*(N431/365)^(2/3)*K431^(-2/3)*M431)^2)</f>
        <v>1.4452293157834692</v>
      </c>
      <c r="V431" s="12">
        <f>0.004919*R431*SQRT(1-P431^2)*N431^(1/3)*K431^(2/3)</f>
        <v>19.69871424113191</v>
      </c>
      <c r="W431" s="12">
        <f>SQRT(X431^2+Y431^2+Z431^2+AA431^2)</f>
        <v>2.8818997666874466</v>
      </c>
      <c r="X431" s="12">
        <f>0.004919*SQRT(1-P431^2)*N431^(1/3)*K431^(2/3)*S431</f>
        <v>0.81796308276491458</v>
      </c>
      <c r="Y431" s="12">
        <f>0.004919*R431*P431/SQRT(1-P431^2)*N431^(1/3)*K431^(2/3)*Q431</f>
        <v>1.7795739208935524</v>
      </c>
      <c r="Z431" s="12">
        <f>0.004919*R431*SQRT(1-P431^2)*1/3*N431^(-2/3)*K431^(2/3)*O431</f>
        <v>1.8630562018725023</v>
      </c>
      <c r="AA431" s="12">
        <f>0.004919*R431*SQRT(1-P431^2)*N431^(1/3)*2/3*K431^(-1/3)*M431</f>
        <v>0.99921014266611141</v>
      </c>
      <c r="AB431" s="28">
        <v>7.2</v>
      </c>
      <c r="AC431" s="28">
        <v>5.9</v>
      </c>
      <c r="AD431" t="s">
        <v>835</v>
      </c>
    </row>
    <row r="432" spans="1:30">
      <c r="A432" s="12" t="s">
        <v>837</v>
      </c>
      <c r="B432" s="12" t="s">
        <v>836</v>
      </c>
      <c r="C432" s="12">
        <v>0.18</v>
      </c>
      <c r="D432" s="12">
        <v>-0.01</v>
      </c>
      <c r="E432" s="12">
        <v>0.18</v>
      </c>
      <c r="F432" s="12">
        <v>0.02</v>
      </c>
      <c r="G432" s="12">
        <v>0.02</v>
      </c>
      <c r="H432" s="12">
        <v>1.17</v>
      </c>
      <c r="I432" s="12">
        <v>1.1399999999999999</v>
      </c>
      <c r="J432" s="12">
        <v>1.1599999999999999</v>
      </c>
      <c r="K432" s="12">
        <v>1.17</v>
      </c>
      <c r="L432" s="12">
        <v>0.1</v>
      </c>
      <c r="M432" s="12">
        <v>0.1</v>
      </c>
      <c r="N432" s="12">
        <v>2.2457150000000001</v>
      </c>
      <c r="O432" s="12">
        <v>2.8E-5</v>
      </c>
      <c r="P432" s="12">
        <v>1.47E-2</v>
      </c>
      <c r="Q432" s="12">
        <v>2.5600000000000001E-2</v>
      </c>
      <c r="R432" s="12">
        <v>59.5</v>
      </c>
      <c r="S432" s="12">
        <v>0.7</v>
      </c>
      <c r="T432" s="12">
        <f>(N432/365)^(2/3)*K432^(1/3)</f>
        <v>3.5380975610109576E-2</v>
      </c>
      <c r="U432" s="12">
        <f>SQRT((2/3*(N432/365)^(-1/3)*K432^(1/3)*(O432/365))^2+(1/3*(N432/365)^(2/3)*K432^(-2/3)*M432)^2)</f>
        <v>1.008005046038397E-3</v>
      </c>
      <c r="V432" s="12">
        <f>0.004919*R432*SQRT(1-P432^2)*N432^(1/3)*K432^(2/3)</f>
        <v>0.42552228978561196</v>
      </c>
      <c r="W432" s="12">
        <f>SQRT(X432^2+Y432^2+Z432^2+AA432^2)</f>
        <v>2.4758219715917757E-2</v>
      </c>
      <c r="X432" s="12">
        <f>0.004919*SQRT(1-P432^2)*N432^(1/3)*K432^(2/3)*S432</f>
        <v>5.0061445857130819E-3</v>
      </c>
      <c r="Y432" s="12">
        <f>0.004919*R432*P432/SQRT(1-P432^2)*N432^(1/3)*K432^(2/3)*Q432</f>
        <v>1.6016715861342628E-4</v>
      </c>
      <c r="Z432" s="12">
        <f>0.004919*R432*SQRT(1-P432^2)*1/3*N432^(-2/3)*K432^(2/3)*O432</f>
        <v>1.7684975036157208E-6</v>
      </c>
      <c r="AA432" s="12">
        <f>0.004919*R432*SQRT(1-P432^2)*N432^(1/3)*2/3*K432^(-1/3)*M432</f>
        <v>2.4246284318268491E-2</v>
      </c>
      <c r="AB432" s="12">
        <v>1.9808219178082189</v>
      </c>
      <c r="AC432" s="12">
        <v>6.7</v>
      </c>
      <c r="AD432" s="12" t="s">
        <v>292</v>
      </c>
    </row>
    <row r="433" spans="1:30">
      <c r="A433" s="12" t="s">
        <v>839</v>
      </c>
      <c r="B433" s="12" t="s">
        <v>838</v>
      </c>
      <c r="C433" s="12">
        <v>-0.14000000000000001</v>
      </c>
      <c r="D433" s="12"/>
      <c r="E433" s="12">
        <v>-0.14000000000000001</v>
      </c>
      <c r="F433" s="12">
        <v>0.03</v>
      </c>
      <c r="G433" s="12">
        <v>0.03</v>
      </c>
      <c r="H433" s="12">
        <v>1.38</v>
      </c>
      <c r="I433" s="12"/>
      <c r="J433" s="12"/>
      <c r="K433" s="12">
        <v>1.38</v>
      </c>
      <c r="L433" s="12">
        <v>0.11</v>
      </c>
      <c r="M433" s="12">
        <v>0.11</v>
      </c>
      <c r="N433" s="12">
        <v>373.3</v>
      </c>
      <c r="O433" s="12">
        <v>3.4</v>
      </c>
      <c r="P433" s="12">
        <v>0.111</v>
      </c>
      <c r="Q433" s="12">
        <v>0.06</v>
      </c>
      <c r="R433" s="12">
        <v>58.2</v>
      </c>
      <c r="S433" s="12">
        <v>7.8</v>
      </c>
      <c r="T433" s="12">
        <f>(N433/365)^(2/3)*K433^(1/3)</f>
        <v>1.1301509274816455</v>
      </c>
      <c r="U433" s="12">
        <f>SQRT((2/3*(N433/365)^(-1/3)*K433^(1/3)*(O433/365))^2+(1/3*(N433/365)^(2/3)*K433^(-2/3)*M433)^2)</f>
        <v>3.0802289869154814E-2</v>
      </c>
      <c r="V433" s="12">
        <f>0.004919*R433*SQRT(1-P433^2)*N433^(1/3)*K433^(2/3)</f>
        <v>2.5392946913927075</v>
      </c>
      <c r="W433" s="12">
        <f>SQRT(X433^2+Y433^2+Z433^2+AA433^2)</f>
        <v>0.36657498111521819</v>
      </c>
      <c r="X433" s="12">
        <f>0.004919*SQRT(1-P433^2)*N433^(1/3)*K433^(2/3)*S433</f>
        <v>0.34031784523819786</v>
      </c>
      <c r="Y433" s="12">
        <f>0.004919*R433*P433/SQRT(1-P433^2)*N433^(1/3)*K433^(2/3)*Q433</f>
        <v>1.7122671074990384E-2</v>
      </c>
      <c r="Z433" s="12">
        <f>0.004919*R433*SQRT(1-P433^2)*1/3*N433^(-2/3)*K433^(2/3)*O433</f>
        <v>7.7092614972186883E-3</v>
      </c>
      <c r="AA433" s="12">
        <f>0.004919*R433*SQRT(1-P433^2)*N433^(1/3)*2/3*K433^(-1/3)*M433</f>
        <v>0.13493836524309075</v>
      </c>
      <c r="AB433" s="12">
        <v>2.3260273972602739</v>
      </c>
      <c r="AC433" s="12">
        <v>5.8</v>
      </c>
      <c r="AD433" s="12" t="s">
        <v>25</v>
      </c>
    </row>
    <row r="434" spans="1:30">
      <c r="A434" t="s">
        <v>841</v>
      </c>
      <c r="B434" t="s">
        <v>840</v>
      </c>
      <c r="C434">
        <v>0.14000000000000001</v>
      </c>
      <c r="D434">
        <v>0.22</v>
      </c>
      <c r="E434">
        <v>0.14000000000000001</v>
      </c>
      <c r="F434">
        <v>0.01</v>
      </c>
      <c r="G434">
        <v>0.01</v>
      </c>
      <c r="H434">
        <v>1.1499999999999999</v>
      </c>
      <c r="I434">
        <v>1.25</v>
      </c>
      <c r="J434">
        <v>1.1599999999999999</v>
      </c>
      <c r="K434">
        <v>1.1499999999999999</v>
      </c>
      <c r="L434">
        <v>0.1</v>
      </c>
      <c r="M434">
        <v>0.1</v>
      </c>
      <c r="N434">
        <v>951</v>
      </c>
      <c r="O434">
        <v>42</v>
      </c>
      <c r="P434">
        <v>0.45</v>
      </c>
      <c r="Q434">
        <v>0.04</v>
      </c>
      <c r="R434">
        <v>96.6</v>
      </c>
      <c r="S434">
        <v>2</v>
      </c>
      <c r="T434" s="12">
        <f>(N434/365)^(2/3)*K434^(1/3)</f>
        <v>1.9837687675047695</v>
      </c>
      <c r="U434" s="12">
        <f>SQRT((2/3*(N434/365)^(-1/3)*K434^(1/3)*(O434/365))^2+(1/3*(N434/365)^(2/3)*K434^(-2/3)*M434)^2)</f>
        <v>8.1961867681539916E-2</v>
      </c>
      <c r="V434" s="12">
        <f>0.004919*R434*SQRT(1-P434^2)*N434^(1/3)*K434^(2/3)</f>
        <v>4.5804838973419892</v>
      </c>
      <c r="W434" s="12">
        <f>SQRT(X434^2+Y434^2+Z434^2+AA434^2)</f>
        <v>0.3077948298790259</v>
      </c>
      <c r="X434" s="12">
        <f>0.004919*SQRT(1-P434^2)*N434^(1/3)*K434^(2/3)*S434</f>
        <v>9.4834035141656087E-2</v>
      </c>
      <c r="Y434" s="12">
        <f>0.004919*R434*P434/SQRT(1-P434^2)*N434^(1/3)*K434^(2/3)*Q434</f>
        <v>0.10338396257323615</v>
      </c>
      <c r="Z434" s="12">
        <f>0.004919*R434*SQRT(1-P434^2)*1/3*N434^(-2/3)*K434^(2/3)*O434</f>
        <v>6.7430888078641255E-2</v>
      </c>
      <c r="AA434" s="12">
        <f>0.004919*R434*SQRT(1-P434^2)*N434^(1/3)*2/3*K434^(-1/3)*M434</f>
        <v>0.26553529839663709</v>
      </c>
      <c r="AB434">
        <v>7</v>
      </c>
      <c r="AC434">
        <v>5</v>
      </c>
      <c r="AD434" t="s">
        <v>292</v>
      </c>
    </row>
    <row r="435" spans="1:30">
      <c r="A435" s="12" t="s">
        <v>843</v>
      </c>
      <c r="B435" s="12" t="s">
        <v>842</v>
      </c>
      <c r="C435" s="12">
        <v>0.17</v>
      </c>
      <c r="D435" s="12">
        <v>0.23</v>
      </c>
      <c r="E435" s="12">
        <v>0.17</v>
      </c>
      <c r="F435" s="12">
        <v>0.02</v>
      </c>
      <c r="G435" s="12">
        <v>0.02</v>
      </c>
      <c r="H435" s="12">
        <v>1.39</v>
      </c>
      <c r="I435" s="12">
        <v>1.43</v>
      </c>
      <c r="J435" s="12">
        <v>1.36</v>
      </c>
      <c r="K435" s="12">
        <v>1.39</v>
      </c>
      <c r="L435" s="12">
        <v>0.11</v>
      </c>
      <c r="M435" s="12">
        <v>0.11</v>
      </c>
      <c r="N435" s="12">
        <v>184.4</v>
      </c>
      <c r="O435" s="12">
        <v>1.1000000000000001</v>
      </c>
      <c r="P435" s="12">
        <v>0.16400000000000001</v>
      </c>
      <c r="Q435" s="12">
        <v>2.5999999999999999E-3</v>
      </c>
      <c r="R435" s="12">
        <v>285.5</v>
      </c>
      <c r="S435" s="12">
        <v>0.96</v>
      </c>
      <c r="T435" s="12">
        <f>(N435/365)^(2/3)*K435^(1/3)</f>
        <v>0.70791910809020264</v>
      </c>
      <c r="U435" s="12">
        <f>SQRT((2/3*(N435/365)^(-1/3)*K435^(1/3)*(O435/365))^2+(1/3*(N435/365)^(2/3)*K435^(-2/3)*M435)^2)</f>
        <v>1.888514878872884E-2</v>
      </c>
      <c r="V435" s="12">
        <f>0.004919*R435*SQRT(1-P435^2)*N435^(1/3)*K435^(2/3)</f>
        <v>9.8210834912289879</v>
      </c>
      <c r="W435" s="12">
        <f>SQRT(X435^2+Y435^2+Z435^2+AA435^2)</f>
        <v>0.51957497271946984</v>
      </c>
      <c r="X435" s="12">
        <f>0.004919*SQRT(1-P435^2)*N435^(1/3)*K435^(2/3)*S435</f>
        <v>3.3023608236706935E-2</v>
      </c>
      <c r="Y435" s="12">
        <f>0.004919*R435*P435/SQRT(1-P435^2)*N435^(1/3)*K435^(2/3)*Q435</f>
        <v>4.3034557464156353E-3</v>
      </c>
      <c r="Z435" s="12">
        <f>0.004919*R435*SQRT(1-P435^2)*1/3*N435^(-2/3)*K435^(2/3)*O435</f>
        <v>1.9528546349153818E-2</v>
      </c>
      <c r="AA435" s="12">
        <f>0.004919*R435*SQRT(1-P435^2)*N435^(1/3)*2/3*K435^(-1/3)*M435</f>
        <v>0.51813869737898743</v>
      </c>
      <c r="AB435" s="12">
        <v>7.7</v>
      </c>
      <c r="AC435" s="12">
        <v>8.5399999999999991</v>
      </c>
      <c r="AD435" s="12" t="s">
        <v>761</v>
      </c>
    </row>
    <row r="436" spans="1:30">
      <c r="A436" s="29" t="s">
        <v>845</v>
      </c>
      <c r="B436" s="29" t="s">
        <v>844</v>
      </c>
      <c r="C436" s="29">
        <v>-0.08</v>
      </c>
      <c r="D436" s="29"/>
      <c r="E436" s="29">
        <v>-0.08</v>
      </c>
      <c r="F436" s="29">
        <v>0.02</v>
      </c>
      <c r="G436" s="29">
        <v>0.02</v>
      </c>
      <c r="H436" s="29">
        <v>0.77</v>
      </c>
      <c r="I436" s="29"/>
      <c r="J436" s="29"/>
      <c r="K436" s="29">
        <v>0.77</v>
      </c>
      <c r="L436" s="29">
        <v>0.05</v>
      </c>
      <c r="M436" s="29">
        <v>0.05</v>
      </c>
      <c r="N436" s="29">
        <v>5.7594200000000004</v>
      </c>
      <c r="O436" s="29">
        <v>1.4250000000000001E-3</v>
      </c>
      <c r="P436" s="29">
        <v>0.35699999999999998</v>
      </c>
      <c r="Q436" s="29">
        <v>0.22950000000000001</v>
      </c>
      <c r="R436" s="29">
        <v>0.90700000000000003</v>
      </c>
      <c r="S436" s="29">
        <v>0.25750000000000001</v>
      </c>
      <c r="T436" s="29">
        <f>(N436/365)^(2/3)*K436^(1/3)</f>
        <v>5.7661707518606331E-2</v>
      </c>
      <c r="U436" s="29">
        <f>SQRT((2/3*(N436/365)^(-1/3)*K436^(1/3)*(O436/365))^2+(1/3*(N436/365)^(2/3)*K436^(-2/3)*M436)^2)</f>
        <v>1.248125146886459E-3</v>
      </c>
      <c r="V436" s="29">
        <f>0.004919*R436*SQRT(1-P436^2)*N436^(1/3)*K436^(2/3)</f>
        <v>6.2757589399406299E-3</v>
      </c>
      <c r="W436" s="29">
        <f>SQRT(X436^2+Y436^2+Z436^2+AA436^2)</f>
        <v>1.8961925111786833E-3</v>
      </c>
      <c r="X436" s="29">
        <f>0.004919*SQRT(1-P436^2)*N436^(1/3)*K436^(2/3)*S436</f>
        <v>1.7817066450217334E-3</v>
      </c>
      <c r="Y436" s="29">
        <f>0.004919*R436*P436/SQRT(1-P436^2)*N436^(1/3)*K436^(2/3)*Q436</f>
        <v>5.8928629224852839E-4</v>
      </c>
      <c r="Z436" s="29">
        <f>0.004919*R436*SQRT(1-P436^2)*1/3*N436^(-2/3)*K436^(2/3)*O436</f>
        <v>5.175843221143447E-7</v>
      </c>
      <c r="AA436" s="29">
        <f>0.004919*R436*SQRT(1-P436^2)*N436^(1/3)*2/3*K436^(-1/3)*M436</f>
        <v>2.7167787618790604E-4</v>
      </c>
      <c r="AB436" s="29">
        <v>8.0191780821917806</v>
      </c>
      <c r="AC436" s="29">
        <v>1.33</v>
      </c>
      <c r="AD436" s="29" t="s">
        <v>100</v>
      </c>
    </row>
    <row r="437" spans="1:30">
      <c r="A437" s="29" t="s">
        <v>845</v>
      </c>
      <c r="B437" s="29" t="s">
        <v>846</v>
      </c>
      <c r="C437" s="29">
        <v>-0.08</v>
      </c>
      <c r="D437" s="29"/>
      <c r="E437" s="29">
        <v>-0.08</v>
      </c>
      <c r="F437" s="29">
        <v>0.02</v>
      </c>
      <c r="G437" s="29">
        <v>0.02</v>
      </c>
      <c r="H437" s="29">
        <v>0.77</v>
      </c>
      <c r="I437" s="29"/>
      <c r="J437" s="29"/>
      <c r="K437" s="29">
        <v>0.77</v>
      </c>
      <c r="L437" s="29">
        <v>0.05</v>
      </c>
      <c r="M437" s="29">
        <v>0.05</v>
      </c>
      <c r="N437" s="29">
        <v>7.2834500000000002</v>
      </c>
      <c r="O437" s="29">
        <v>6.0599999999999994E-3</v>
      </c>
      <c r="P437" s="29">
        <v>0.16300000000000001</v>
      </c>
      <c r="Q437" s="29">
        <v>0.1915</v>
      </c>
      <c r="R437" s="29">
        <v>0.60799999999999998</v>
      </c>
      <c r="S437" s="29">
        <v>0.26800000000000002</v>
      </c>
      <c r="T437" s="29">
        <f>(N437/365)^(2/3)*K437^(1/3)</f>
        <v>6.7431024932803174E-2</v>
      </c>
      <c r="U437" s="29">
        <f>SQRT((2/3*(N437/365)^(-1/3)*K437^(1/3)*(O437/365))^2+(1/3*(N437/365)^(2/3)*K437^(-2/3)*M437)^2)</f>
        <v>1.4600251634234143E-3</v>
      </c>
      <c r="V437" s="29">
        <f>0.004919*R437*SQRT(1-P437^2)*N437^(1/3)*K437^(2/3)</f>
        <v>4.8051378661949258E-3</v>
      </c>
      <c r="W437" s="29">
        <f>SQRT(X437^2+Y437^2+Z437^2+AA437^2)</f>
        <v>2.1338151848818857E-3</v>
      </c>
      <c r="X437" s="29">
        <f>0.004919*SQRT(1-P437^2)*N437^(1/3)*K437^(2/3)*S437</f>
        <v>2.1180541910201323E-3</v>
      </c>
      <c r="Y437" s="29">
        <f>0.004919*R437*P437/SQRT(1-P437^2)*N437^(1/3)*K437^(2/3)*Q437</f>
        <v>1.5408382918187475E-4</v>
      </c>
      <c r="Z437" s="29">
        <f>0.004919*R437*SQRT(1-P437^2)*1/3*N437^(-2/3)*K437^(2/3)*O437</f>
        <v>1.3326621985067178E-6</v>
      </c>
      <c r="AA437" s="29">
        <f>0.004919*R437*SQRT(1-P437^2)*N437^(1/3)*2/3*K437^(-1/3)*M437</f>
        <v>2.0801462624220462E-4</v>
      </c>
      <c r="AB437" s="29">
        <v>8.0191780821917806</v>
      </c>
      <c r="AC437" s="29">
        <v>1.33</v>
      </c>
      <c r="AD437" s="29" t="s">
        <v>100</v>
      </c>
    </row>
    <row r="438" spans="1:30">
      <c r="A438" s="29" t="s">
        <v>845</v>
      </c>
      <c r="B438" s="29" t="s">
        <v>847</v>
      </c>
      <c r="C438" s="29">
        <v>-0.08</v>
      </c>
      <c r="D438" s="29"/>
      <c r="E438" s="29">
        <v>-0.08</v>
      </c>
      <c r="F438" s="29">
        <v>0.02</v>
      </c>
      <c r="G438" s="29">
        <v>0.02</v>
      </c>
      <c r="H438" s="29">
        <v>0.77</v>
      </c>
      <c r="I438" s="29"/>
      <c r="J438" s="29"/>
      <c r="K438" s="29">
        <v>0.77</v>
      </c>
      <c r="L438" s="29">
        <v>0.05</v>
      </c>
      <c r="M438" s="29">
        <v>0.05</v>
      </c>
      <c r="N438" s="29">
        <v>25.1968</v>
      </c>
      <c r="O438" s="29">
        <v>5.0200000000000002E-2</v>
      </c>
      <c r="P438" s="29">
        <v>0.17299999999999999</v>
      </c>
      <c r="Q438" s="29">
        <v>0.22800000000000001</v>
      </c>
      <c r="R438" s="29">
        <v>0.91400000000000003</v>
      </c>
      <c r="S438" s="29">
        <v>0.34350000000000003</v>
      </c>
      <c r="T438" s="29">
        <f>(N438/365)^(2/3)*K438^(1/3)</f>
        <v>0.15424055926058919</v>
      </c>
      <c r="U438" s="29">
        <f>SQRT((2/3*(N438/365)^(-1/3)*K438^(1/3)*(O438/365))^2+(1/3*(N438/365)^(2/3)*K438^(-2/3)*M438)^2)</f>
        <v>3.344819908447439E-3</v>
      </c>
      <c r="V438" s="29">
        <f>0.004919*R438*SQRT(1-P438^2)*N438^(1/3)*K438^(2/3)</f>
        <v>1.0906039312462961E-2</v>
      </c>
      <c r="W438" s="29">
        <f>SQRT(X438^2+Y438^2+Z438^2+AA438^2)</f>
        <v>4.1495850247243136E-3</v>
      </c>
      <c r="X438" s="29">
        <f>0.004919*SQRT(1-P438^2)*N438^(1/3)*K438^(2/3)*S438</f>
        <v>4.0987138991586732E-3</v>
      </c>
      <c r="Y438" s="29">
        <f>0.004919*R438*P438/SQRT(1-P438^2)*N438^(1/3)*K438^(2/3)*Q438</f>
        <v>4.4344982443634439E-4</v>
      </c>
      <c r="Z438" s="29">
        <f>0.004919*R438*SQRT(1-P438^2)*1/3*N438^(-2/3)*K438^(2/3)*O438</f>
        <v>7.2427606347583923E-6</v>
      </c>
      <c r="AA438" s="29">
        <f>0.004919*R438*SQRT(1-P438^2)*N438^(1/3)*2/3*K438^(-1/3)*M438</f>
        <v>4.7212291395943559E-4</v>
      </c>
      <c r="AB438" s="29">
        <v>8.0191780821917806</v>
      </c>
      <c r="AC438" s="29">
        <v>1.33</v>
      </c>
      <c r="AD438" s="29" t="s">
        <v>100</v>
      </c>
    </row>
    <row r="439" spans="1:30">
      <c r="A439" s="12" t="s">
        <v>849</v>
      </c>
      <c r="B439" s="12" t="s">
        <v>848</v>
      </c>
      <c r="C439" s="12">
        <v>-0.09</v>
      </c>
      <c r="D439" s="12">
        <v>0</v>
      </c>
      <c r="E439" s="12">
        <v>-0.09</v>
      </c>
      <c r="F439" s="12">
        <v>0.01</v>
      </c>
      <c r="G439" s="12">
        <v>0.01</v>
      </c>
      <c r="H439" s="12">
        <v>1.0900000000000001</v>
      </c>
      <c r="I439" s="12">
        <v>1.0900000000000001</v>
      </c>
      <c r="J439" s="12">
        <v>1.0900000000000001</v>
      </c>
      <c r="K439" s="12">
        <v>1.0900000000000001</v>
      </c>
      <c r="L439" s="12">
        <v>0.09</v>
      </c>
      <c r="M439" s="12">
        <v>0.09</v>
      </c>
      <c r="N439" s="12">
        <v>191.99</v>
      </c>
      <c r="O439" s="12">
        <v>0.73</v>
      </c>
      <c r="P439" s="12">
        <v>0.15</v>
      </c>
      <c r="Q439" s="12">
        <v>0.1</v>
      </c>
      <c r="R439" s="12">
        <v>3.62</v>
      </c>
      <c r="S439" s="12">
        <v>0.31</v>
      </c>
      <c r="T439" s="12">
        <f>(N439/365)^(2/3)*K439^(1/3)</f>
        <v>0.67060377741152277</v>
      </c>
      <c r="U439" s="12">
        <f>SQRT((2/3*(N439/365)^(-1/3)*K439^(1/3)*(O439/365))^2+(1/3*(N439/365)^(2/3)*K439^(-2/3)*M439)^2)</f>
        <v>1.8535098754471721E-2</v>
      </c>
      <c r="V439" s="12">
        <f>0.004919*R439*SQRT(1-P439^2)*N439^(1/3)*K439^(2/3)</f>
        <v>0.10756912706428419</v>
      </c>
      <c r="W439" s="12">
        <f>SQRT(X439^2+Y439^2+Z439^2+AA439^2)</f>
        <v>1.1075204876307827E-2</v>
      </c>
      <c r="X439" s="12">
        <f>0.004919*SQRT(1-P439^2)*N439^(1/3)*K439^(2/3)*S439</f>
        <v>9.2117208259469893E-3</v>
      </c>
      <c r="Y439" s="12">
        <f>0.004919*R439*P439/SQRT(1-P439^2)*N439^(1/3)*K439^(2/3)*Q439</f>
        <v>1.6506771416514195E-3</v>
      </c>
      <c r="Z439" s="12">
        <f>0.004919*R439*SQRT(1-P439^2)*1/3*N439^(-2/3)*K439^(2/3)*O439</f>
        <v>1.3633602923229934E-4</v>
      </c>
      <c r="AA439" s="12">
        <f>0.004919*R439*SQRT(1-P439^2)*N439^(1/3)*2/3*K439^(-1/3)*M439</f>
        <v>5.921236352162431E-3</v>
      </c>
      <c r="AB439" s="12">
        <v>7.1643835616438354</v>
      </c>
      <c r="AC439" s="12">
        <v>1.79</v>
      </c>
      <c r="AD439" s="12" t="s">
        <v>292</v>
      </c>
    </row>
    <row r="440" spans="1:30">
      <c r="A440" s="12" t="s">
        <v>849</v>
      </c>
      <c r="B440" s="12" t="s">
        <v>850</v>
      </c>
      <c r="C440" s="12">
        <v>-0.09</v>
      </c>
      <c r="D440" s="12">
        <v>0</v>
      </c>
      <c r="E440" s="12">
        <v>-0.09</v>
      </c>
      <c r="F440" s="12">
        <v>0.01</v>
      </c>
      <c r="G440" s="12">
        <v>0.01</v>
      </c>
      <c r="H440" s="12">
        <v>1.0900000000000001</v>
      </c>
      <c r="I440" s="12">
        <v>1.0900000000000001</v>
      </c>
      <c r="J440" s="12">
        <v>1.0900000000000001</v>
      </c>
      <c r="K440" s="12">
        <v>1.0900000000000001</v>
      </c>
      <c r="L440" s="12">
        <v>0.09</v>
      </c>
      <c r="M440" s="12">
        <v>0.09</v>
      </c>
      <c r="N440" s="12">
        <v>2277</v>
      </c>
      <c r="O440" s="12">
        <v>67</v>
      </c>
      <c r="P440" s="12">
        <v>0.19</v>
      </c>
      <c r="Q440" s="12">
        <v>0.11</v>
      </c>
      <c r="R440" s="12">
        <v>3.89</v>
      </c>
      <c r="S440" s="12">
        <v>0.44</v>
      </c>
      <c r="T440" s="12">
        <f>(N440/365)^(2/3)*K440^(1/3)</f>
        <v>3.4875647283229485</v>
      </c>
      <c r="U440" s="12">
        <f>SQRT((2/3*(N440/365)^(-1/3)*K440^(1/3)*(O440/365))^2+(1/3*(N440/365)^(2/3)*K440^(-2/3)*M440)^2)</f>
        <v>0.11787335622787583</v>
      </c>
      <c r="V440" s="12">
        <f>0.004919*R440*SQRT(1-P440^2)*N440^(1/3)*K440^(2/3)</f>
        <v>0.26176671495826154</v>
      </c>
      <c r="W440" s="12">
        <f>SQRT(X440^2+Y440^2+Z440^2+AA440^2)</f>
        <v>3.3512667755417919E-2</v>
      </c>
      <c r="X440" s="12">
        <f>0.004919*SQRT(1-P440^2)*N440^(1/3)*K440^(2/3)*S440</f>
        <v>2.9608574442579715E-2</v>
      </c>
      <c r="Y440" s="12">
        <f>0.004919*R440*P440/SQRT(1-P440^2)*N440^(1/3)*K440^(2/3)*Q440</f>
        <v>5.6758214987318876E-3</v>
      </c>
      <c r="Z440" s="12">
        <f>0.004919*R440*SQRT(1-P440^2)*1/3*N440^(-2/3)*K440^(2/3)*O440</f>
        <v>2.5674674135856444E-3</v>
      </c>
      <c r="AA440" s="12">
        <f>0.004919*R440*SQRT(1-P440^2)*N440^(1/3)*2/3*K440^(-1/3)*M440</f>
        <v>1.4409176970179531E-2</v>
      </c>
      <c r="AB440" s="12">
        <v>7.1643835616438354</v>
      </c>
      <c r="AC440" s="12">
        <v>1.79</v>
      </c>
      <c r="AD440" s="12" t="s">
        <v>292</v>
      </c>
    </row>
    <row r="441" spans="1:30">
      <c r="A441" s="29" t="s">
        <v>852</v>
      </c>
      <c r="B441" s="29" t="s">
        <v>851</v>
      </c>
      <c r="C441" s="29">
        <v>0.25</v>
      </c>
      <c r="D441" s="29"/>
      <c r="E441" s="29">
        <v>0.25</v>
      </c>
      <c r="F441" s="29">
        <v>0.05</v>
      </c>
      <c r="G441" s="29">
        <v>0.05</v>
      </c>
      <c r="H441" s="29">
        <v>0.88</v>
      </c>
      <c r="I441" s="29"/>
      <c r="J441" s="29"/>
      <c r="K441" s="29">
        <v>0.88</v>
      </c>
      <c r="L441" s="29">
        <v>0.11</v>
      </c>
      <c r="M441" s="29">
        <v>0.11</v>
      </c>
      <c r="N441" s="29">
        <v>3.93404</v>
      </c>
      <c r="O441" s="29">
        <v>6.6E-4</v>
      </c>
      <c r="P441" s="29">
        <v>0.16</v>
      </c>
      <c r="Q441" s="29">
        <v>9.0000000000000011E-3</v>
      </c>
      <c r="R441" s="29">
        <v>2.98</v>
      </c>
      <c r="S441" s="29">
        <v>0.34</v>
      </c>
      <c r="T441" s="29">
        <f>(N441/365)^(2/3)*K441^(1/3)</f>
        <v>4.6758240669809208E-2</v>
      </c>
      <c r="U441" s="29">
        <f>SQRT((2/3*(N441/365)^(-1/3)*K441^(1/3)*(O441/365))^2+(1/3*(N441/365)^(2/3)*K441^(-2/3)*M441)^2)</f>
        <v>1.9482670467663899E-3</v>
      </c>
      <c r="V441" s="29">
        <f>0.004919*R441*SQRT(1-P441^2)*N441^(1/3)*K441^(2/3)</f>
        <v>2.0976342369929016E-2</v>
      </c>
      <c r="W441" s="29">
        <f>SQRT(X441^2+Y441^2+Z441^2+AA441^2)</f>
        <v>2.9638364237095931E-3</v>
      </c>
      <c r="X441" s="29">
        <f>0.004919*SQRT(1-P441^2)*N441^(1/3)*K441^(2/3)*S441</f>
        <v>2.3932739616697538E-3</v>
      </c>
      <c r="Y441" s="29">
        <f>0.004919*R441*P441/SQRT(1-P441^2)*N441^(1/3)*K441^(2/3)*Q441</f>
        <v>3.0999520743737464E-5</v>
      </c>
      <c r="Z441" s="29">
        <f>0.004919*R441*SQRT(1-P441^2)*1/3*N441^(-2/3)*K441^(2/3)*O441</f>
        <v>1.1730422978374351E-6</v>
      </c>
      <c r="AA441" s="29">
        <f>0.004919*R441*SQRT(1-P441^2)*N441^(1/3)*2/3*K441^(-1/3)*M441</f>
        <v>1.7480285308274176E-3</v>
      </c>
      <c r="AB441" s="29">
        <v>5.0821917808219181</v>
      </c>
      <c r="AC441" s="29">
        <v>1.75</v>
      </c>
      <c r="AD441" s="29" t="s">
        <v>100</v>
      </c>
    </row>
    <row r="442" spans="1:30">
      <c r="A442" s="12" t="s">
        <v>852</v>
      </c>
      <c r="B442" s="12" t="s">
        <v>853</v>
      </c>
      <c r="C442" s="12">
        <v>0.25</v>
      </c>
      <c r="D442" s="12"/>
      <c r="E442" s="12">
        <v>0.25</v>
      </c>
      <c r="F442" s="12">
        <v>0.05</v>
      </c>
      <c r="G442" s="12">
        <v>0.05</v>
      </c>
      <c r="H442" s="12">
        <v>0.88</v>
      </c>
      <c r="I442" s="12"/>
      <c r="J442" s="12"/>
      <c r="K442" s="12">
        <v>0.88</v>
      </c>
      <c r="L442" s="12">
        <v>0.11</v>
      </c>
      <c r="M442" s="12">
        <v>0.11</v>
      </c>
      <c r="N442" s="12">
        <v>567.94000000000005</v>
      </c>
      <c r="O442" s="12">
        <v>2.7</v>
      </c>
      <c r="P442" s="12">
        <v>0.49</v>
      </c>
      <c r="Q442" s="12">
        <v>0.04</v>
      </c>
      <c r="R442" s="12">
        <v>10.1</v>
      </c>
      <c r="S442" s="12">
        <v>0.65</v>
      </c>
      <c r="T442" s="12">
        <f>(N442/365)^(2/3)*K442^(1/3)</f>
        <v>1.2867690875124171</v>
      </c>
      <c r="U442" s="12">
        <f>SQRT((2/3*(N442/365)^(-1/3)*K442^(1/3)*(O442/365))^2+(1/3*(N442/365)^(2/3)*K442^(-2/3)*M442)^2)</f>
        <v>5.3770258573516867E-2</v>
      </c>
      <c r="V442" s="12">
        <f>0.004919*R442*SQRT(1-P442^2)*N442^(1/3)*K442^(2/3)</f>
        <v>0.32935608052466325</v>
      </c>
      <c r="W442" s="12">
        <f>SQRT(X442^2+Y442^2+Z442^2+AA442^2)</f>
        <v>3.5707391972328861E-2</v>
      </c>
      <c r="X442" s="12">
        <f>0.004919*SQRT(1-P442^2)*N442^(1/3)*K442^(2/3)*S442</f>
        <v>2.1196183400102098E-2</v>
      </c>
      <c r="Y442" s="12">
        <f>0.004919*R442*P442/SQRT(1-P442^2)*N442^(1/3)*K442^(2/3)*Q442</f>
        <v>8.4950377395491532E-3</v>
      </c>
      <c r="Z442" s="12">
        <f>0.004919*R442*SQRT(1-P442^2)*1/3*N442^(-2/3)*K442^(2/3)*O442</f>
        <v>5.2192216162305345E-4</v>
      </c>
      <c r="AA442" s="12">
        <f>0.004919*R442*SQRT(1-P442^2)*N442^(1/3)*2/3*K442^(-1/3)*M442</f>
        <v>2.7446340043721935E-2</v>
      </c>
      <c r="AB442" s="12">
        <v>5.0821917808219181</v>
      </c>
      <c r="AC442" s="12">
        <v>1.75</v>
      </c>
      <c r="AD442" s="12" t="s">
        <v>100</v>
      </c>
    </row>
    <row r="443" spans="1:30" s="7" customFormat="1">
      <c r="A443" s="7" t="s">
        <v>855</v>
      </c>
      <c r="B443" s="7" t="s">
        <v>854</v>
      </c>
      <c r="C443" s="7">
        <v>0.24</v>
      </c>
      <c r="D443" s="7">
        <v>0.19</v>
      </c>
      <c r="E443" s="7">
        <v>0.24</v>
      </c>
      <c r="F443" s="7">
        <v>0.03</v>
      </c>
      <c r="G443" s="7">
        <v>0.03</v>
      </c>
      <c r="H443" s="7">
        <v>1.24</v>
      </c>
      <c r="I443" s="7">
        <v>1.29</v>
      </c>
      <c r="J443" s="7">
        <v>1.19</v>
      </c>
      <c r="K443" s="7">
        <v>1.24</v>
      </c>
      <c r="L443" s="7">
        <v>0.12</v>
      </c>
      <c r="M443" s="7">
        <v>0.12</v>
      </c>
      <c r="N443" s="7">
        <v>1311</v>
      </c>
      <c r="O443" s="7">
        <v>49</v>
      </c>
      <c r="P443" s="7">
        <v>7.0000000000000007E-2</v>
      </c>
      <c r="Q443" s="7">
        <v>7.8E-2</v>
      </c>
      <c r="R443" s="7">
        <v>19.600000000000001</v>
      </c>
      <c r="S443" s="7">
        <v>1.5</v>
      </c>
      <c r="T443" s="7">
        <f>(N443/365)^(2/3)*K443^(1/3)</f>
        <v>2.5196900048122997</v>
      </c>
      <c r="U443" s="7">
        <f>SQRT((2/3*(N443/365)^(-1/3)*K443^(1/3)*(O443/365))^2+(1/3*(N443/365)^(2/3)*K443^(-2/3)*M443)^2)</f>
        <v>0.10270504496016566</v>
      </c>
      <c r="V443" s="7">
        <f>0.004919*R443*SQRT(1-P443^2)*N443^(1/3)*K443^(2/3)</f>
        <v>1.2149216679440349</v>
      </c>
      <c r="W443" s="7">
        <f>SQRT(X443^2+Y443^2+Z443^2+AA443^2)</f>
        <v>0.12272867976006799</v>
      </c>
      <c r="X443" s="7">
        <f>0.004919*SQRT(1-P443^2)*N443^(1/3)*K443^(2/3)*S443</f>
        <v>9.2978699077349611E-2</v>
      </c>
      <c r="Y443" s="7">
        <f>0.004919*R443*P443/SQRT(1-P443^2)*N443^(1/3)*K443^(2/3)*Q443</f>
        <v>6.6661363752129757E-3</v>
      </c>
      <c r="Z443" s="7">
        <f>0.004919*R443*SQRT(1-P443^2)*1/3*N443^(-2/3)*K443^(2/3)*O443</f>
        <v>1.5136323856917808E-2</v>
      </c>
      <c r="AA443" s="7">
        <f>0.004919*R443*SQRT(1-P443^2)*N443^(1/3)*2/3*K443^(-1/3)*M443</f>
        <v>7.8382043093163559E-2</v>
      </c>
      <c r="AC443" s="7">
        <v>4</v>
      </c>
      <c r="AD443" s="7" t="s">
        <v>292</v>
      </c>
    </row>
    <row r="444" spans="1:30">
      <c r="A444" s="12" t="s">
        <v>857</v>
      </c>
      <c r="B444" s="12" t="s">
        <v>856</v>
      </c>
      <c r="C444" s="12">
        <v>0.24</v>
      </c>
      <c r="D444" s="12">
        <v>0.2</v>
      </c>
      <c r="E444" s="12">
        <v>0.24</v>
      </c>
      <c r="F444" s="12">
        <v>0.02</v>
      </c>
      <c r="G444" s="12">
        <v>0.02</v>
      </c>
      <c r="H444" s="12">
        <v>1.17</v>
      </c>
      <c r="I444" s="12">
        <v>1.18</v>
      </c>
      <c r="J444" s="12">
        <v>1.1000000000000001</v>
      </c>
      <c r="K444" s="12">
        <v>1.17</v>
      </c>
      <c r="L444" s="12">
        <v>0.11</v>
      </c>
      <c r="M444" s="12">
        <v>0.11</v>
      </c>
      <c r="N444" s="12">
        <v>1256</v>
      </c>
      <c r="O444" s="12">
        <v>35</v>
      </c>
      <c r="P444" s="12">
        <v>0.28999999999999998</v>
      </c>
      <c r="Q444" s="12">
        <v>0.12</v>
      </c>
      <c r="R444" s="12">
        <v>39</v>
      </c>
      <c r="S444" s="12">
        <v>1</v>
      </c>
      <c r="T444" s="12">
        <f>(N444/365)^(2/3)*K444^(1/3)</f>
        <v>2.4017426512789659</v>
      </c>
      <c r="U444" s="12">
        <f>SQRT((2/3*(N444/365)^(-1/3)*K444^(1/3)*(O444/365))^2+(1/3*(N444/365)^(2/3)*K444^(-2/3)*M444)^2)</f>
        <v>8.7499219317503721E-2</v>
      </c>
      <c r="V444" s="12">
        <f>0.004919*R444*SQRT(1-P444^2)*N444^(1/3)*K444^(2/3)</f>
        <v>2.1994760976134318</v>
      </c>
      <c r="W444" s="12">
        <f>SQRT(X444^2+Y444^2+Z444^2+AA444^2)</f>
        <v>0.1720087914435334</v>
      </c>
      <c r="X444" s="12">
        <f>0.004919*SQRT(1-P444^2)*N444^(1/3)*K444^(2/3)*S444</f>
        <v>5.6396823015729014E-2</v>
      </c>
      <c r="Y444" s="12">
        <f>0.004919*R444*P444/SQRT(1-P444^2)*N444^(1/3)*K444^(2/3)*Q444</f>
        <v>8.3570005674142814E-2</v>
      </c>
      <c r="Z444" s="12">
        <f>0.004919*R444*SQRT(1-P444^2)*1/3*N444^(-2/3)*K444^(2/3)*O444</f>
        <v>2.0430377764455981E-2</v>
      </c>
      <c r="AA444" s="12">
        <f>0.004919*R444*SQRT(1-P444^2)*N444^(1/3)*2/3*K444^(-1/3)*M444</f>
        <v>0.13785890070511539</v>
      </c>
      <c r="AB444" s="12">
        <v>3.849315068493151</v>
      </c>
      <c r="AC444" s="12">
        <v>5.3</v>
      </c>
      <c r="AD444" s="12" t="s">
        <v>1525</v>
      </c>
    </row>
    <row r="445" spans="1:30">
      <c r="A445" s="12" t="s">
        <v>859</v>
      </c>
      <c r="B445" s="12" t="s">
        <v>858</v>
      </c>
      <c r="C445" s="12">
        <v>-0.17</v>
      </c>
      <c r="D445" s="12"/>
      <c r="E445" s="12">
        <v>-0.17</v>
      </c>
      <c r="F445" s="12">
        <v>0.09</v>
      </c>
      <c r="G445" s="12">
        <v>0.09</v>
      </c>
      <c r="H445" s="12">
        <v>2.54</v>
      </c>
      <c r="I445" s="12"/>
      <c r="J445" s="12"/>
      <c r="K445" s="12">
        <v>2.54</v>
      </c>
      <c r="L445" s="12">
        <v>0.49</v>
      </c>
      <c r="M445" s="12">
        <v>0.49</v>
      </c>
      <c r="N445" s="12">
        <v>148.6</v>
      </c>
      <c r="O445" s="12">
        <v>0.7</v>
      </c>
      <c r="P445" s="12">
        <v>0.38</v>
      </c>
      <c r="Q445" s="12">
        <v>0.12</v>
      </c>
      <c r="R445" s="12">
        <v>50</v>
      </c>
      <c r="S445" s="12">
        <v>6</v>
      </c>
      <c r="T445" s="12">
        <f>(N445/365)^(2/3)*K445^(1/3)</f>
        <v>0.74948314212360445</v>
      </c>
      <c r="U445" s="12">
        <f>SQRT((2/3*(N445/365)^(-1/3)*K445^(1/3)*(O445/365))^2+(1/3*(N445/365)^(2/3)*K445^(-2/3)*M445)^2)</f>
        <v>4.8252549336817857E-2</v>
      </c>
      <c r="V445" s="12">
        <f>0.004919*R445*SQRT(1-P445^2)*N445^(1/3)*K445^(2/3)</f>
        <v>2.243249755390996</v>
      </c>
      <c r="W445" s="12">
        <f>SQRT(X445^2+Y445^2+Z445^2+AA445^2)</f>
        <v>0.41231380436125931</v>
      </c>
      <c r="X445" s="12">
        <f>0.004919*SQRT(1-P445^2)*N445^(1/3)*K445^(2/3)*S445</f>
        <v>0.26918997064691952</v>
      </c>
      <c r="Y445" s="12">
        <f>0.004919*R445*P445/SQRT(1-P445^2)*N445^(1/3)*K445^(2/3)*Q445</f>
        <v>0.11955608794510218</v>
      </c>
      <c r="Z445" s="12">
        <f>0.004919*R445*SQRT(1-P445^2)*1/3*N445^(-2/3)*K445^(2/3)*O445</f>
        <v>3.5223751206229213E-3</v>
      </c>
      <c r="AA445" s="12">
        <f>0.004919*R445*SQRT(1-P445^2)*N445^(1/3)*2/3*K445^(-1/3)*M445</f>
        <v>0.28850193704503624</v>
      </c>
      <c r="AB445" s="12">
        <v>7.5506849315068489</v>
      </c>
      <c r="AC445" s="12">
        <v>23</v>
      </c>
      <c r="AD445" s="12" t="s">
        <v>860</v>
      </c>
    </row>
    <row r="446" spans="1:30">
      <c r="A446" t="s">
        <v>862</v>
      </c>
      <c r="B446" t="s">
        <v>861</v>
      </c>
      <c r="C446">
        <v>0.24</v>
      </c>
      <c r="D446">
        <v>0.19</v>
      </c>
      <c r="E446">
        <v>0.24</v>
      </c>
      <c r="F446">
        <v>0.04</v>
      </c>
      <c r="G446">
        <v>0.04</v>
      </c>
      <c r="H446">
        <v>0.95</v>
      </c>
      <c r="I446">
        <v>0.94</v>
      </c>
      <c r="J446">
        <v>0.91</v>
      </c>
      <c r="K446">
        <v>0.95</v>
      </c>
      <c r="L446">
        <v>7.0000000000000007E-2</v>
      </c>
      <c r="M446">
        <v>7.0000000000000007E-2</v>
      </c>
      <c r="N446">
        <v>118.45</v>
      </c>
      <c r="O446">
        <v>0.4</v>
      </c>
      <c r="P446">
        <v>0.37</v>
      </c>
      <c r="Q446">
        <v>0.06</v>
      </c>
      <c r="R446">
        <v>30.9</v>
      </c>
      <c r="S446">
        <v>1.9</v>
      </c>
      <c r="T446" s="12">
        <f>(N446/365)^(2/3)*K446^(1/3)</f>
        <v>0.46423299265283341</v>
      </c>
      <c r="U446" s="12">
        <f>SQRT((2/3*(N446/365)^(-1/3)*K446^(1/3)*(O446/365))^2+(1/3*(N446/365)^(2/3)*K446^(-2/3)*M446)^2)</f>
        <v>1.1450011976425877E-2</v>
      </c>
      <c r="V446" s="12">
        <f>0.004919*R446*SQRT(1-P446^2)*N446^(1/3)*K446^(2/3)</f>
        <v>0.67018281214520103</v>
      </c>
      <c r="W446" s="12">
        <f>SQRT(X446^2+Y446^2+Z446^2+AA446^2)</f>
        <v>5.5494844729671179E-2</v>
      </c>
      <c r="X446" s="12">
        <f>0.004919*SQRT(1-P446^2)*N446^(1/3)*K446^(2/3)*S446</f>
        <v>4.1208651879478378E-2</v>
      </c>
      <c r="Y446" s="12">
        <f>0.004919*R446*P446/SQRT(1-P446^2)*N446^(1/3)*K446^(2/3)*Q446</f>
        <v>1.7237931212632906E-2</v>
      </c>
      <c r="Z446" s="12">
        <f>0.004919*R446*SQRT(1-P446^2)*1/3*N446^(-2/3)*K446^(2/3)*O446</f>
        <v>7.5439179642065694E-4</v>
      </c>
      <c r="AA446" s="12">
        <f>0.004919*R446*SQRT(1-P446^2)*N446^(1/3)*2/3*K446^(-1/3)*M446</f>
        <v>3.2921260947483558E-2</v>
      </c>
      <c r="AB446" s="12">
        <v>2.2657534246575342</v>
      </c>
      <c r="AC446" s="12">
        <v>7.8</v>
      </c>
      <c r="AD446" t="s">
        <v>292</v>
      </c>
    </row>
    <row r="447" spans="1:30">
      <c r="A447" s="29" t="s">
        <v>864</v>
      </c>
      <c r="B447" s="29" t="s">
        <v>863</v>
      </c>
      <c r="C447" s="29">
        <v>0</v>
      </c>
      <c r="D447" s="29">
        <v>0.05</v>
      </c>
      <c r="E447" s="29">
        <v>0</v>
      </c>
      <c r="F447" s="29">
        <v>0.02</v>
      </c>
      <c r="G447" s="29">
        <v>0.02</v>
      </c>
      <c r="H447" s="29">
        <v>0.89</v>
      </c>
      <c r="I447" s="29">
        <v>0.94</v>
      </c>
      <c r="J447" s="29">
        <v>0.93</v>
      </c>
      <c r="K447" s="29">
        <v>0.89</v>
      </c>
      <c r="L447" s="29">
        <v>0.06</v>
      </c>
      <c r="M447" s="29">
        <v>0.06</v>
      </c>
      <c r="N447" s="29">
        <v>22.655999999999999</v>
      </c>
      <c r="O447" s="29">
        <v>2.3599999999999999E-2</v>
      </c>
      <c r="P447" s="29">
        <v>0.26</v>
      </c>
      <c r="Q447" s="29">
        <v>0.17</v>
      </c>
      <c r="R447" s="29">
        <v>2.73</v>
      </c>
      <c r="S447" s="29">
        <v>0.33</v>
      </c>
      <c r="T447" s="29">
        <f>(N447/365)^(2/3)*K447^(1/3)</f>
        <v>0.15079614870899352</v>
      </c>
      <c r="U447" s="29">
        <f>SQRT((2/3*(N447/365)^(-1/3)*K447^(1/3)*(O447/365))^2+(1/3*(N447/365)^(2/3)*K447^(-2/3)*M447)^2)</f>
        <v>3.3902951754138607E-3</v>
      </c>
      <c r="V447" s="29">
        <f>0.004919*R447*SQRT(1-P447^2)*N447^(1/3)*K447^(2/3)</f>
        <v>3.3949106745206577E-2</v>
      </c>
      <c r="W447" s="29">
        <f>SQRT(X447^2+Y447^2+Z447^2+AA447^2)</f>
        <v>4.6646394514716083E-3</v>
      </c>
      <c r="X447" s="29">
        <f>0.004919*SQRT(1-P447^2)*N447^(1/3)*K447^(2/3)*S447</f>
        <v>4.103738177992004E-3</v>
      </c>
      <c r="Y447" s="29">
        <f>0.004919*R447*P447/SQRT(1-P447^2)*N447^(1/3)*K447^(2/3)*Q447</f>
        <v>1.6093420400451852E-3</v>
      </c>
      <c r="Z447" s="29">
        <f>0.004919*R447*SQRT(1-P447^2)*1/3*N447^(-2/3)*K447^(2/3)*O447</f>
        <v>1.1787884286530062E-5</v>
      </c>
      <c r="AA447" s="29">
        <f>0.004919*R447*SQRT(1-P447^2)*N447^(1/3)*2/3*K447^(-1/3)*M447</f>
        <v>1.5258025503463628E-3</v>
      </c>
      <c r="AB447" s="29">
        <v>7.7068493150684931</v>
      </c>
      <c r="AC447" s="29">
        <v>2.02</v>
      </c>
      <c r="AD447" s="29" t="s">
        <v>292</v>
      </c>
    </row>
    <row r="448" spans="1:30">
      <c r="A448" s="29" t="s">
        <v>864</v>
      </c>
      <c r="B448" s="29" t="s">
        <v>865</v>
      </c>
      <c r="C448" s="29">
        <v>0</v>
      </c>
      <c r="D448" s="29">
        <v>0.05</v>
      </c>
      <c r="E448" s="29">
        <v>0</v>
      </c>
      <c r="F448" s="29">
        <v>0.02</v>
      </c>
      <c r="G448" s="29">
        <v>0.02</v>
      </c>
      <c r="H448" s="29">
        <v>0.89</v>
      </c>
      <c r="I448" s="29">
        <v>0.94</v>
      </c>
      <c r="J448" s="29">
        <v>0.93</v>
      </c>
      <c r="K448" s="29">
        <v>0.89</v>
      </c>
      <c r="L448" s="29">
        <v>0.06</v>
      </c>
      <c r="M448" s="29">
        <v>0.06</v>
      </c>
      <c r="N448" s="29">
        <v>53.881</v>
      </c>
      <c r="O448" s="29">
        <v>7.0400000000000004E-2</v>
      </c>
      <c r="P448" s="29">
        <v>0.24</v>
      </c>
      <c r="Q448" s="29">
        <v>0.09</v>
      </c>
      <c r="R448" s="29">
        <v>4.0199999999999996</v>
      </c>
      <c r="S448" s="29">
        <v>0.35</v>
      </c>
      <c r="T448" s="29">
        <f>(N448/365)^(2/3)*K448^(1/3)</f>
        <v>0.26867372143321899</v>
      </c>
      <c r="U448" s="29">
        <f>SQRT((2/3*(N448/365)^(-1/3)*K448^(1/3)*(O448/365))^2+(1/3*(N448/365)^(2/3)*K448^(-2/3)*M448)^2)</f>
        <v>6.0421457401178581E-3</v>
      </c>
      <c r="V448" s="29">
        <f>0.004919*R448*SQRT(1-P448^2)*N448^(1/3)*K448^(2/3)</f>
        <v>6.7085047959046407E-2</v>
      </c>
      <c r="W448" s="29">
        <f>SQRT(X448^2+Y448^2+Z448^2+AA448^2)</f>
        <v>6.7505461826289177E-3</v>
      </c>
      <c r="X448" s="29">
        <f>0.004919*SQRT(1-P448^2)*N448^(1/3)*K448^(2/3)*S448</f>
        <v>5.8407380063846374E-3</v>
      </c>
      <c r="Y448" s="29">
        <f>0.004919*R448*P448/SQRT(1-P448^2)*N448^(1/3)*K448^(2/3)*Q448</f>
        <v>1.5376029668032704E-3</v>
      </c>
      <c r="Z448" s="29">
        <f>0.004919*R448*SQRT(1-P448^2)*1/3*N448^(-2/3)*K448^(2/3)*O448</f>
        <v>2.9217394977307193E-5</v>
      </c>
      <c r="AA448" s="29">
        <f>0.004919*R448*SQRT(1-P448^2)*N448^(1/3)*2/3*K448^(-1/3)*M448</f>
        <v>3.0150583352380406E-3</v>
      </c>
      <c r="AB448" s="29">
        <v>7.7068493150684931</v>
      </c>
      <c r="AC448" s="29">
        <v>2.02</v>
      </c>
      <c r="AD448" s="29" t="s">
        <v>292</v>
      </c>
    </row>
    <row r="449" spans="1:30">
      <c r="A449" s="12" t="s">
        <v>867</v>
      </c>
      <c r="B449" s="12" t="s">
        <v>866</v>
      </c>
      <c r="C449" s="12">
        <v>0.34</v>
      </c>
      <c r="D449" s="12">
        <v>0.37</v>
      </c>
      <c r="E449" s="12">
        <v>0.34</v>
      </c>
      <c r="F449" s="12">
        <v>0.02</v>
      </c>
      <c r="G449" s="12">
        <v>0.02</v>
      </c>
      <c r="H449" s="12">
        <v>1.0900000000000001</v>
      </c>
      <c r="I449" s="12">
        <v>1.02</v>
      </c>
      <c r="J449" s="12">
        <v>0.98</v>
      </c>
      <c r="K449" s="12">
        <v>1.0900000000000001</v>
      </c>
      <c r="L449" s="12">
        <v>0.1</v>
      </c>
      <c r="M449" s="12">
        <v>0.1</v>
      </c>
      <c r="N449" s="12">
        <v>7.1268900000000004</v>
      </c>
      <c r="O449" s="12">
        <v>5.0000000000000002E-5</v>
      </c>
      <c r="P449" s="12">
        <v>0.13200000000000001</v>
      </c>
      <c r="Q449" s="12">
        <v>5.0000000000000001E-3</v>
      </c>
      <c r="R449" s="12">
        <v>139.20400000000001</v>
      </c>
      <c r="S449" s="12">
        <v>0.91854899999999995</v>
      </c>
      <c r="T449" s="12">
        <f>(N449/365)^(2/3)*K449^(1/3)</f>
        <v>7.4624303979783674E-2</v>
      </c>
      <c r="U449" s="12">
        <f>SQRT((2/3*(N449/365)^(-1/3)*K449^(1/3)*(O449/365))^2+(1/3*(N449/365)^(2/3)*K449^(-2/3)*M449)^2)</f>
        <v>2.2820888334116338E-3</v>
      </c>
      <c r="V449" s="12">
        <f>0.004919*R449*SQRT(1-P449^2)*N449^(1/3)*K449^(2/3)</f>
        <v>1.3834473334287469</v>
      </c>
      <c r="W449" s="12">
        <f>SQRT(X449^2+Y449^2+Z449^2+AA449^2)</f>
        <v>8.5110602452746875E-2</v>
      </c>
      <c r="X449" s="12">
        <f>0.004919*SQRT(1-P449^2)*N449^(1/3)*K449^(2/3)*S449</f>
        <v>9.128790585569679E-3</v>
      </c>
      <c r="Y449" s="12">
        <f>0.004919*R449*P449/SQRT(1-P449^2)*N449^(1/3)*K449^(2/3)*Q449</f>
        <v>9.2926678451638631E-4</v>
      </c>
      <c r="Z449" s="12">
        <f>0.004919*R449*SQRT(1-P449^2)*1/3*N449^(-2/3)*K449^(2/3)*O449</f>
        <v>3.2352759137780692E-6</v>
      </c>
      <c r="AA449" s="12">
        <f>0.004919*R449*SQRT(1-P449^2)*N449^(1/3)*2/3*K449^(-1/3)*M449</f>
        <v>8.461451580603957E-2</v>
      </c>
      <c r="AB449" s="12">
        <v>9.5</v>
      </c>
      <c r="AC449" s="12">
        <v>11.3027</v>
      </c>
      <c r="AD449" s="12" t="s">
        <v>1525</v>
      </c>
    </row>
    <row r="450" spans="1:30">
      <c r="A450" s="12" t="s">
        <v>867</v>
      </c>
      <c r="B450" s="12" t="s">
        <v>868</v>
      </c>
      <c r="C450" s="12">
        <v>0.34</v>
      </c>
      <c r="D450" s="12">
        <v>0.37</v>
      </c>
      <c r="E450" s="12">
        <v>0.34</v>
      </c>
      <c r="F450" s="12">
        <v>0.02</v>
      </c>
      <c r="G450" s="12">
        <v>0.02</v>
      </c>
      <c r="H450" s="12">
        <v>1.0900000000000001</v>
      </c>
      <c r="I450" s="12">
        <v>1.02</v>
      </c>
      <c r="J450" s="12">
        <v>0.98</v>
      </c>
      <c r="K450" s="12">
        <v>1.0900000000000001</v>
      </c>
      <c r="L450" s="12">
        <v>0.1</v>
      </c>
      <c r="M450" s="12">
        <v>0.1</v>
      </c>
      <c r="N450" s="12">
        <v>4210</v>
      </c>
      <c r="O450" s="12">
        <v>190</v>
      </c>
      <c r="P450" s="12">
        <v>0.51700000000000002</v>
      </c>
      <c r="Q450" s="12">
        <v>3.3000000000000002E-2</v>
      </c>
      <c r="R450" s="12">
        <v>35.700000000000003</v>
      </c>
      <c r="S450" s="12">
        <v>1.30803</v>
      </c>
      <c r="T450" s="12">
        <f>(N450/365)^(2/3)*K450^(1/3)</f>
        <v>5.2537369013972226</v>
      </c>
      <c r="U450" s="12">
        <f>SQRT((2/3*(N450/365)^(-1/3)*K450^(1/3)*(O450/365))^2+(1/3*(N450/365)^(2/3)*K450^(-2/3)*M450)^2)</f>
        <v>0.22538673556237065</v>
      </c>
      <c r="V450" s="12">
        <f>0.004919*R450*SQRT(1-P450^2)*N450^(1/3)*K450^(2/3)</f>
        <v>2.5707297590072891</v>
      </c>
      <c r="W450" s="12">
        <f>SQRT(X450^2+Y450^2+Z450^2+AA450^2)</f>
        <v>0.1966522739809764</v>
      </c>
      <c r="X450" s="12">
        <f>0.004919*SQRT(1-P450^2)*N450^(1/3)*K450^(2/3)*S450</f>
        <v>9.4190242203762028E-2</v>
      </c>
      <c r="Y450" s="12">
        <f>0.004919*R450*P450/SQRT(1-P450^2)*N450^(1/3)*K450^(2/3)*Q450</f>
        <v>5.9858826219919392E-2</v>
      </c>
      <c r="Z450" s="12">
        <f>0.004919*R450*SQRT(1-P450^2)*1/3*N450^(-2/3)*K450^(2/3)*O450</f>
        <v>3.8672894236847569E-2</v>
      </c>
      <c r="AA450" s="12">
        <f>0.004919*R450*SQRT(1-P450^2)*N450^(1/3)*2/3*K450^(-1/3)*M450</f>
        <v>0.15723117792093511</v>
      </c>
      <c r="AB450" s="12">
        <v>9.5</v>
      </c>
      <c r="AC450" s="12">
        <v>11.3027</v>
      </c>
      <c r="AD450" s="12" t="s">
        <v>1525</v>
      </c>
    </row>
    <row r="451" spans="1:30">
      <c r="A451" s="12" t="s">
        <v>870</v>
      </c>
      <c r="B451" s="12" t="s">
        <v>869</v>
      </c>
      <c r="C451" s="12">
        <v>-0.14000000000000001</v>
      </c>
      <c r="D451" s="12">
        <v>-0.06</v>
      </c>
      <c r="E451" s="12">
        <v>-0.14000000000000001</v>
      </c>
      <c r="F451" s="12">
        <v>0.01</v>
      </c>
      <c r="G451" s="12">
        <v>0.01</v>
      </c>
      <c r="H451" s="12">
        <v>1.02</v>
      </c>
      <c r="I451" s="12">
        <v>1.1299999999999999</v>
      </c>
      <c r="J451" s="12">
        <v>1.1200000000000001</v>
      </c>
      <c r="K451" s="12">
        <v>1.02</v>
      </c>
      <c r="L451" s="12">
        <v>0.08</v>
      </c>
      <c r="M451" s="12">
        <v>0.08</v>
      </c>
      <c r="N451" s="12">
        <v>1319</v>
      </c>
      <c r="O451" s="12">
        <v>4</v>
      </c>
      <c r="P451" s="12">
        <v>0.4</v>
      </c>
      <c r="Q451" s="12">
        <v>0.05</v>
      </c>
      <c r="R451" s="12">
        <v>261</v>
      </c>
      <c r="S451" s="12">
        <v>20</v>
      </c>
      <c r="T451" s="12">
        <f>(N451/365)^(2/3)*K451^(1/3)</f>
        <v>2.3704711713282651</v>
      </c>
      <c r="U451" s="12">
        <f>SQRT((2/3*(N451/365)^(-1/3)*K451^(1/3)*(O451/365))^2+(1/3*(N451/365)^(2/3)*K451^(-2/3)*M451)^2)</f>
        <v>6.2158129967705658E-2</v>
      </c>
      <c r="V451" s="12">
        <f>0.004919*R451*SQRT(1-P451^2)*N451^(1/3)*K451^(2/3)</f>
        <v>13.075912907452089</v>
      </c>
      <c r="W451" s="12">
        <f>SQRT(X451^2+Y451^2+Z451^2+AA451^2)</f>
        <v>1.2524111076375402</v>
      </c>
      <c r="X451" s="12">
        <f>0.004919*SQRT(1-P451^2)*N451^(1/3)*K451^(2/3)*S451</f>
        <v>1.0019856634062903</v>
      </c>
      <c r="Y451" s="12">
        <f>0.004919*R451*P451/SQRT(1-P451^2)*N451^(1/3)*K451^(2/3)*Q451</f>
        <v>0.31133125970124031</v>
      </c>
      <c r="Z451" s="12">
        <f>0.004919*R451*SQRT(1-P451^2)*1/3*N451^(-2/3)*K451^(2/3)*O451</f>
        <v>1.321800647708072E-2</v>
      </c>
      <c r="AA451" s="12">
        <f>0.004919*R451*SQRT(1-P451^2)*N451^(1/3)*2/3*K451^(-1/3)*M451</f>
        <v>0.68370786444193909</v>
      </c>
      <c r="AB451" s="12">
        <v>4.2136986301369861</v>
      </c>
      <c r="AC451" s="12">
        <v>2.5</v>
      </c>
      <c r="AD451" s="12" t="s">
        <v>109</v>
      </c>
    </row>
    <row r="452" spans="1:30">
      <c r="A452" t="s">
        <v>872</v>
      </c>
      <c r="B452" t="s">
        <v>871</v>
      </c>
      <c r="C452">
        <v>0.17</v>
      </c>
      <c r="E452">
        <v>0.17</v>
      </c>
      <c r="F452">
        <v>0.04</v>
      </c>
      <c r="G452">
        <v>0.04</v>
      </c>
      <c r="H452">
        <v>0.87</v>
      </c>
      <c r="K452">
        <v>0.87</v>
      </c>
      <c r="L452">
        <v>0.12</v>
      </c>
      <c r="M452">
        <v>0.12</v>
      </c>
      <c r="N452">
        <v>225.7</v>
      </c>
      <c r="O452">
        <v>0.4</v>
      </c>
      <c r="P452">
        <v>0.3</v>
      </c>
      <c r="Q452">
        <v>0.1</v>
      </c>
      <c r="R452">
        <v>8.3000000000000007</v>
      </c>
      <c r="S452">
        <v>0.7</v>
      </c>
      <c r="T452" s="12">
        <f>(N452/365)^(2/3)*K452^(1/3)</f>
        <v>0.69289200032972653</v>
      </c>
      <c r="U452" s="12">
        <f>SQRT((2/3*(N452/365)^(-1/3)*K452^(1/3)*(O452/365))^2+(1/3*(N452/365)^(2/3)*K452^(-2/3)*M452)^2)</f>
        <v>3.1867620599131515E-2</v>
      </c>
      <c r="V452" s="12">
        <f>0.004919*R452*SQRT(1-P452^2)*N452^(1/3)*K452^(2/3)</f>
        <v>0.21610540669214531</v>
      </c>
      <c r="W452" s="12">
        <f>SQRT(X452^2+Y452^2+Z452^2+AA452^2)</f>
        <v>2.7889744548403154E-2</v>
      </c>
      <c r="X452" s="12">
        <f>0.004919*SQRT(1-P452^2)*N452^(1/3)*K452^(2/3)*S452</f>
        <v>1.8225757190903819E-2</v>
      </c>
      <c r="Y452" s="12">
        <f>0.004919*R452*P452/SQRT(1-P452^2)*N452^(1/3)*K452^(2/3)*Q452</f>
        <v>7.1243540667740206E-3</v>
      </c>
      <c r="Z452" s="12">
        <f>0.004919*R452*SQRT(1-P452^2)*1/3*N452^(-2/3)*K452^(2/3)*O452</f>
        <v>1.2766528234656345E-4</v>
      </c>
      <c r="AA452" s="12">
        <f>0.004919*R452*SQRT(1-P452^2)*N452^(1/3)*2/3*K452^(-1/3)*M452</f>
        <v>1.987176153490991E-2</v>
      </c>
      <c r="AB452" s="12">
        <v>13.698630136986299</v>
      </c>
      <c r="AC452" s="12">
        <v>8.41</v>
      </c>
      <c r="AD452" t="s">
        <v>115</v>
      </c>
    </row>
    <row r="453" spans="1:30">
      <c r="A453" t="s">
        <v>874</v>
      </c>
      <c r="B453" t="s">
        <v>873</v>
      </c>
      <c r="C453">
        <v>-0.13</v>
      </c>
      <c r="D453">
        <v>-0.06</v>
      </c>
      <c r="E453">
        <v>-0.13</v>
      </c>
      <c r="F453">
        <v>0.01</v>
      </c>
      <c r="G453">
        <v>0.01</v>
      </c>
      <c r="H453">
        <v>0.98</v>
      </c>
      <c r="I453">
        <v>1.1100000000000001</v>
      </c>
      <c r="J453">
        <v>1.0900000000000001</v>
      </c>
      <c r="K453">
        <v>0.98</v>
      </c>
      <c r="L453">
        <v>0.08</v>
      </c>
      <c r="M453">
        <v>0.08</v>
      </c>
      <c r="N453">
        <v>5501</v>
      </c>
      <c r="O453">
        <v>130</v>
      </c>
      <c r="P453">
        <v>0.77</v>
      </c>
      <c r="Q453">
        <v>3.0000000000000001E-3</v>
      </c>
      <c r="R453" s="12">
        <v>181.4</v>
      </c>
      <c r="S453" s="12">
        <v>0.8</v>
      </c>
      <c r="T453" s="12">
        <f>(N453/365)^(2/3)*K453^(1/3)</f>
        <v>6.0604919526373342</v>
      </c>
      <c r="U453" s="12">
        <f>SQRT((2/3*(N453/365)^(-1/3)*K453^(1/3)*(O453/365))^2+(1/3*(N453/365)^(2/3)*K453^(-2/3)*M453)^2)</f>
        <v>0.19055820825485859</v>
      </c>
      <c r="V453" s="12">
        <f>0.004919*R453*SQRT(1-P453^2)*N453^(1/3)*K453^(2/3)</f>
        <v>9.9158341729722022</v>
      </c>
      <c r="W453" s="12">
        <f>SQRT(X453^2+Y453^2+Z453^2+AA453^2)</f>
        <v>0.54989791229015395</v>
      </c>
      <c r="X453" s="12">
        <f>0.004919*SQRT(1-P453^2)*N453^(1/3)*K453^(2/3)*S453</f>
        <v>4.3730249935930332E-2</v>
      </c>
      <c r="Y453" s="12">
        <f>0.004919*R453*P453/SQRT(1-P453^2)*N453^(1/3)*K453^(2/3)*Q453</f>
        <v>5.6265234437646243E-2</v>
      </c>
      <c r="Z453" s="12">
        <f>0.004919*R453*SQRT(1-P453^2)*1/3*N453^(-2/3)*K453^(2/3)*O453</f>
        <v>7.8110552171507391E-2</v>
      </c>
      <c r="AA453" s="12">
        <f>0.004919*R453*SQRT(1-P453^2)*N453^(1/3)*2/3*K453^(-1/3)*M453</f>
        <v>0.53963723390324903</v>
      </c>
      <c r="AB453">
        <v>13.424657534246579</v>
      </c>
      <c r="AC453">
        <v>5</v>
      </c>
      <c r="AD453" t="s">
        <v>292</v>
      </c>
    </row>
    <row r="454" spans="1:30">
      <c r="A454" s="29" t="s">
        <v>876</v>
      </c>
      <c r="B454" s="29" t="s">
        <v>875</v>
      </c>
      <c r="C454" s="29">
        <v>0</v>
      </c>
      <c r="D454" s="29">
        <v>0.16</v>
      </c>
      <c r="E454" s="29">
        <v>0</v>
      </c>
      <c r="F454" s="29">
        <v>0.04</v>
      </c>
      <c r="G454" s="29">
        <v>0.04</v>
      </c>
      <c r="H454" s="29">
        <v>0.76</v>
      </c>
      <c r="I454" s="29">
        <v>0.79</v>
      </c>
      <c r="J454" s="29">
        <v>0.8</v>
      </c>
      <c r="K454" s="29">
        <v>0.76</v>
      </c>
      <c r="L454" s="29">
        <v>0.05</v>
      </c>
      <c r="M454" s="29">
        <v>0.05</v>
      </c>
      <c r="N454" s="29">
        <v>3.0390999999999999</v>
      </c>
      <c r="O454" s="29">
        <v>1E-4</v>
      </c>
      <c r="P454" s="29">
        <v>0</v>
      </c>
      <c r="Q454" s="29">
        <v>0</v>
      </c>
      <c r="R454" s="29">
        <v>2.3809999999999998</v>
      </c>
      <c r="S454" s="29">
        <v>7.4999999999999997E-2</v>
      </c>
      <c r="T454" s="29">
        <f>(N454/365)^(2/3)*K454^(1/3)</f>
        <v>3.748918059933283E-2</v>
      </c>
      <c r="U454" s="29">
        <f>SQRT((2/3*(N454/365)^(-1/3)*K454^(1/3)*(O454/365))^2+(1/3*(N454/365)^(2/3)*K454^(-2/3)*M454)^2)</f>
        <v>8.2213156480311707E-4</v>
      </c>
      <c r="V454" s="29">
        <f>0.004919*R454*SQRT(1-P454^2)*N454^(1/3)*K454^(2/3)</f>
        <v>1.4128420417482725E-2</v>
      </c>
      <c r="W454" s="29">
        <f>SQRT(X454^2+Y454^2+Z454^2+AA454^2)</f>
        <v>7.6291890637048758E-4</v>
      </c>
      <c r="X454" s="29">
        <f>0.004919*SQRT(1-P454^2)*N454^(1/3)*K454^(2/3)*S454</f>
        <v>4.4503634242385739E-4</v>
      </c>
      <c r="Y454" s="29">
        <f>0.004919*R454*P454/SQRT(1-P454^2)*N454^(1/3)*K454^(2/3)*Q454</f>
        <v>0</v>
      </c>
      <c r="Z454" s="29">
        <f>0.004919*R454*SQRT(1-P454^2)*1/3*N454^(-2/3)*K454^(2/3)*O454</f>
        <v>1.5496276767774151E-7</v>
      </c>
      <c r="AA454" s="29">
        <f>0.004919*R454*SQRT(1-P454^2)*N454^(1/3)*2/3*K454^(-1/3)*M454</f>
        <v>6.1966756217029509E-4</v>
      </c>
      <c r="AB454" s="29">
        <v>3.0684931506849309</v>
      </c>
      <c r="AC454" s="29">
        <v>1.1000000000000001</v>
      </c>
      <c r="AD454" s="29" t="s">
        <v>137</v>
      </c>
    </row>
    <row r="455" spans="1:30">
      <c r="A455" s="29" t="s">
        <v>876</v>
      </c>
      <c r="B455" s="29" t="s">
        <v>877</v>
      </c>
      <c r="C455" s="29">
        <v>0</v>
      </c>
      <c r="D455" s="29">
        <v>0.16</v>
      </c>
      <c r="E455" s="29">
        <v>0</v>
      </c>
      <c r="F455" s="29">
        <v>0.04</v>
      </c>
      <c r="G455" s="29">
        <v>0.04</v>
      </c>
      <c r="H455" s="29">
        <v>0.76</v>
      </c>
      <c r="I455" s="29">
        <v>0.79</v>
      </c>
      <c r="J455" s="29">
        <v>0.8</v>
      </c>
      <c r="K455" s="29">
        <v>0.76</v>
      </c>
      <c r="L455" s="29">
        <v>0.05</v>
      </c>
      <c r="M455" s="29">
        <v>0.05</v>
      </c>
      <c r="N455" s="29">
        <v>6.7634999999999996</v>
      </c>
      <c r="O455" s="29">
        <v>5.9999999999999995E-4</v>
      </c>
      <c r="P455" s="29">
        <v>0</v>
      </c>
      <c r="Q455" s="29">
        <v>0.13</v>
      </c>
      <c r="R455" s="29">
        <v>1.4</v>
      </c>
      <c r="S455" s="29">
        <v>0.2</v>
      </c>
      <c r="T455" s="29">
        <f>(N455/365)^(2/3)*K455^(1/3)</f>
        <v>6.3903348767744256E-2</v>
      </c>
      <c r="U455" s="29">
        <f>SQRT((2/3*(N455/365)^(-1/3)*K455^(1/3)*(O455/365))^2+(1/3*(N455/365)^(2/3)*K455^(-2/3)*M455)^2)</f>
        <v>1.4013943234244086E-3</v>
      </c>
      <c r="V455" s="29">
        <f>0.004919*R455*SQRT(1-P455^2)*N455^(1/3)*K455^(2/3)</f>
        <v>1.0846037072379106E-2</v>
      </c>
      <c r="W455" s="29">
        <f>SQRT(X455^2+Y455^2+Z455^2+AA455^2)</f>
        <v>1.6208143381209817E-3</v>
      </c>
      <c r="X455" s="29">
        <f>0.004919*SQRT(1-P455^2)*N455^(1/3)*K455^(2/3)*S455</f>
        <v>1.5494338674827295E-3</v>
      </c>
      <c r="Y455" s="29">
        <f>0.004919*R455*P455/SQRT(1-P455^2)*N455^(1/3)*K455^(2/3)*Q455</f>
        <v>0</v>
      </c>
      <c r="Z455" s="29">
        <f>0.004919*R455*SQRT(1-P455^2)*1/3*N455^(-2/3)*K455^(2/3)*O455</f>
        <v>3.2072261617148239E-7</v>
      </c>
      <c r="AA455" s="29">
        <f>0.004919*R455*SQRT(1-P455^2)*N455^(1/3)*2/3*K455^(-1/3)*M455</f>
        <v>4.7570338036750475E-4</v>
      </c>
      <c r="AB455" s="29">
        <v>3.0684931506849309</v>
      </c>
      <c r="AC455" s="29">
        <v>1.1000000000000001</v>
      </c>
      <c r="AD455" s="29" t="s">
        <v>137</v>
      </c>
    </row>
    <row r="456" spans="1:30">
      <c r="A456" s="29" t="s">
        <v>876</v>
      </c>
      <c r="B456" s="29" t="s">
        <v>878</v>
      </c>
      <c r="C456" s="29">
        <v>0</v>
      </c>
      <c r="D456" s="29">
        <v>0.16</v>
      </c>
      <c r="E456" s="29">
        <v>0</v>
      </c>
      <c r="F456" s="29">
        <v>0.04</v>
      </c>
      <c r="G456" s="29">
        <v>0.04</v>
      </c>
      <c r="H456" s="29">
        <v>0.76</v>
      </c>
      <c r="I456" s="29">
        <v>0.79</v>
      </c>
      <c r="J456" s="29">
        <v>0.8</v>
      </c>
      <c r="K456" s="29">
        <v>0.76</v>
      </c>
      <c r="L456" s="29">
        <v>0.05</v>
      </c>
      <c r="M456" s="29">
        <v>0.05</v>
      </c>
      <c r="N456" s="29">
        <v>46.71</v>
      </c>
      <c r="O456" s="29">
        <v>0.01</v>
      </c>
      <c r="P456" s="29">
        <v>0</v>
      </c>
      <c r="Q456" s="29">
        <v>0</v>
      </c>
      <c r="R456" s="29">
        <v>4.4000000000000004</v>
      </c>
      <c r="S456" s="29">
        <v>0.2</v>
      </c>
      <c r="T456" s="29">
        <f>(N456/365)^(2/3)*K456^(1/3)</f>
        <v>0.23174793123645135</v>
      </c>
      <c r="U456" s="29">
        <f>SQRT((2/3*(N456/365)^(-1/3)*K456^(1/3)*(O456/365))^2+(1/3*(N456/365)^(2/3)*K456^(-2/3)*M456)^2)</f>
        <v>5.0822991070910576E-3</v>
      </c>
      <c r="V456" s="29">
        <f>0.004919*R456*SQRT(1-P456^2)*N456^(1/3)*K456^(2/3)</f>
        <v>6.4914519931247222E-2</v>
      </c>
      <c r="W456" s="29">
        <f>SQRT(X456^2+Y456^2+Z456^2+AA456^2)</f>
        <v>4.100311464701115E-3</v>
      </c>
      <c r="X456" s="29">
        <f>0.004919*SQRT(1-P456^2)*N456^(1/3)*K456^(2/3)*S456</f>
        <v>2.9506599968748735E-3</v>
      </c>
      <c r="Y456" s="29">
        <f>0.004919*R456*P456/SQRT(1-P456^2)*N456^(1/3)*K456^(2/3)*Q456</f>
        <v>0</v>
      </c>
      <c r="Z456" s="29">
        <f>0.004919*R456*SQRT(1-P456^2)*1/3*N456^(-2/3)*K456^(2/3)*O456</f>
        <v>4.6324498630733768E-6</v>
      </c>
      <c r="AA456" s="29">
        <f>0.004919*R456*SQRT(1-P456^2)*N456^(1/3)*2/3*K456^(-1/3)*M456</f>
        <v>2.8471280671599659E-3</v>
      </c>
      <c r="AB456" s="29">
        <v>3.0684931506849309</v>
      </c>
      <c r="AC456" s="29">
        <v>1.1000000000000001</v>
      </c>
      <c r="AD456" s="29" t="s">
        <v>137</v>
      </c>
    </row>
    <row r="457" spans="1:30">
      <c r="A457" s="12" t="s">
        <v>876</v>
      </c>
      <c r="B457" s="12" t="s">
        <v>879</v>
      </c>
      <c r="C457" s="12">
        <v>0</v>
      </c>
      <c r="D457" s="12">
        <v>0.16</v>
      </c>
      <c r="E457" s="12">
        <v>0</v>
      </c>
      <c r="F457" s="12">
        <v>0.04</v>
      </c>
      <c r="G457" s="12">
        <v>0.04</v>
      </c>
      <c r="H457" s="12">
        <v>0.76</v>
      </c>
      <c r="I457" s="12">
        <v>0.79</v>
      </c>
      <c r="J457" s="12">
        <v>0.8</v>
      </c>
      <c r="K457" s="12">
        <v>0.76</v>
      </c>
      <c r="L457" s="12">
        <v>0.05</v>
      </c>
      <c r="M457" s="12">
        <v>0.05</v>
      </c>
      <c r="N457" s="12">
        <v>1190</v>
      </c>
      <c r="O457" s="12">
        <v>206.5</v>
      </c>
      <c r="P457" s="12">
        <v>0.34</v>
      </c>
      <c r="Q457" s="12">
        <v>0.17</v>
      </c>
      <c r="R457" s="12">
        <v>5.05</v>
      </c>
      <c r="S457" s="12">
        <v>1.57</v>
      </c>
      <c r="T457" s="12">
        <f>(N457/365)^(2/3)*K457^(1/3)</f>
        <v>2.0065066128797011</v>
      </c>
      <c r="U457" s="12">
        <f>SQRT((2/3*(N457/365)^(-1/3)*K457^(1/3)*(O457/365))^2+(1/3*(N457/365)^(2/3)*K457^(-2/3)*M457)^2)</f>
        <v>0.23625907170187185</v>
      </c>
      <c r="V457" s="12">
        <f>0.004919*R457*SQRT(1-P457^2)*N457^(1/3)*K457^(2/3)</f>
        <v>0.20616611300764454</v>
      </c>
      <c r="W457" s="12">
        <f>SQRT(X457^2+Y457^2+Z457^2+AA457^2)</f>
        <v>6.7184234241484578E-2</v>
      </c>
      <c r="X457" s="12">
        <f>0.004919*SQRT(1-P457^2)*N457^(1/3)*K457^(2/3)*S457</f>
        <v>6.4095207410297422E-2</v>
      </c>
      <c r="Y457" s="12">
        <f>0.004919*R457*P457/SQRT(1-P457^2)*N457^(1/3)*K457^(2/3)*Q457</f>
        <v>1.3473995173950537E-2</v>
      </c>
      <c r="Z457" s="12">
        <f>0.004919*R457*SQRT(1-P457^2)*1/3*N457^(-2/3)*K457^(2/3)*O457</f>
        <v>1.1925294772010818E-2</v>
      </c>
      <c r="AA457" s="12">
        <f>0.004919*R457*SQRT(1-P457^2)*N457^(1/3)*2/3*K457^(-1/3)*M457</f>
        <v>9.0423733775282702E-3</v>
      </c>
      <c r="AB457" s="12">
        <v>3.0684931506849309</v>
      </c>
      <c r="AC457" s="12">
        <v>1.1000000000000001</v>
      </c>
      <c r="AD457" s="12" t="s">
        <v>137</v>
      </c>
    </row>
    <row r="458" spans="1:30">
      <c r="A458" s="29" t="s">
        <v>876</v>
      </c>
      <c r="B458" s="29" t="s">
        <v>880</v>
      </c>
      <c r="C458" s="29">
        <v>0</v>
      </c>
      <c r="D458" s="29">
        <v>0.16</v>
      </c>
      <c r="E458" s="29">
        <v>0</v>
      </c>
      <c r="F458" s="29">
        <v>0.04</v>
      </c>
      <c r="G458" s="29">
        <v>0.04</v>
      </c>
      <c r="H458" s="29">
        <v>0.76</v>
      </c>
      <c r="I458" s="29">
        <v>0.79</v>
      </c>
      <c r="J458" s="29">
        <v>0.8</v>
      </c>
      <c r="K458" s="29">
        <v>0.76</v>
      </c>
      <c r="L458" s="29">
        <v>0.05</v>
      </c>
      <c r="M458" s="29">
        <v>0.05</v>
      </c>
      <c r="N458" s="29">
        <v>94.2</v>
      </c>
      <c r="O458" s="29">
        <v>0.2</v>
      </c>
      <c r="P458" s="29">
        <v>0</v>
      </c>
      <c r="Q458" s="29">
        <v>0</v>
      </c>
      <c r="R458" s="29">
        <v>1.8</v>
      </c>
      <c r="S458" s="29">
        <v>0.2</v>
      </c>
      <c r="T458" s="29">
        <f>(N458/365)^(2/3)*K458^(1/3)</f>
        <v>0.36992176934545468</v>
      </c>
      <c r="U458" s="29">
        <f>SQRT((2/3*(N458/365)^(-1/3)*K458^(1/3)*(O458/365))^2+(1/3*(N458/365)^(2/3)*K458^(-2/3)*M458)^2)</f>
        <v>8.1291993618574383E-3</v>
      </c>
      <c r="V458" s="29">
        <f>0.004919*R458*SQRT(1-P458^2)*N458^(1/3)*K458^(2/3)</f>
        <v>3.3551248844510918E-2</v>
      </c>
      <c r="W458" s="29">
        <f>SQRT(X458^2+Y458^2+Z458^2+AA458^2)</f>
        <v>4.007913816763257E-3</v>
      </c>
      <c r="X458" s="29">
        <f>0.004919*SQRT(1-P458^2)*N458^(1/3)*K458^(2/3)*S458</f>
        <v>3.7279165382789916E-3</v>
      </c>
      <c r="Y458" s="29">
        <f>0.004919*R458*P458/SQRT(1-P458^2)*N458^(1/3)*K458^(2/3)*Q458</f>
        <v>0</v>
      </c>
      <c r="Z458" s="29">
        <f>0.004919*R458*SQRT(1-P458^2)*1/3*N458^(-2/3)*K458^(2/3)*O458</f>
        <v>2.374469132661779E-5</v>
      </c>
      <c r="AA458" s="29">
        <f>0.004919*R458*SQRT(1-P458^2)*N458^(1/3)*2/3*K458^(-1/3)*M458</f>
        <v>1.4715460019522335E-3</v>
      </c>
      <c r="AB458" s="29">
        <v>3.0684931506849309</v>
      </c>
      <c r="AC458" s="29">
        <v>1.1000000000000001</v>
      </c>
      <c r="AD458" s="29" t="s">
        <v>137</v>
      </c>
    </row>
    <row r="459" spans="1:30">
      <c r="A459" s="12" t="s">
        <v>876</v>
      </c>
      <c r="B459" s="12" t="s">
        <v>881</v>
      </c>
      <c r="C459" s="12">
        <v>0</v>
      </c>
      <c r="D459" s="12">
        <v>0.16</v>
      </c>
      <c r="E459" s="12">
        <v>0</v>
      </c>
      <c r="F459" s="12">
        <v>0.04</v>
      </c>
      <c r="G459" s="12">
        <v>0.04</v>
      </c>
      <c r="H459" s="12">
        <v>0.76</v>
      </c>
      <c r="I459" s="12">
        <v>0.79</v>
      </c>
      <c r="J459" s="12">
        <v>0.8</v>
      </c>
      <c r="K459" s="12">
        <v>0.76</v>
      </c>
      <c r="L459" s="12">
        <v>0.05</v>
      </c>
      <c r="M459" s="12">
        <v>0.05</v>
      </c>
      <c r="N459" s="12">
        <v>2198</v>
      </c>
      <c r="O459" s="12">
        <v>51</v>
      </c>
      <c r="P459" s="12">
        <v>0.37</v>
      </c>
      <c r="Q459" s="12">
        <v>0.18</v>
      </c>
      <c r="R459" s="12">
        <v>5.5</v>
      </c>
      <c r="S459" s="12">
        <v>1.3</v>
      </c>
      <c r="T459" s="12">
        <f>(N459/365)^(2/3)*K459^(1/3)</f>
        <v>3.0206083123100371</v>
      </c>
      <c r="U459" s="12">
        <f>SQRT((2/3*(N459/365)^(-1/3)*K459^(1/3)*(O459/365))^2+(1/3*(N459/365)^(2/3)*K459^(-2/3)*M459)^2)</f>
        <v>8.1062403084327467E-2</v>
      </c>
      <c r="V459" s="12">
        <f>0.004919*R459*SQRT(1-P459^2)*N459^(1/3)*K459^(2/3)</f>
        <v>0.27215836959751644</v>
      </c>
      <c r="W459" s="12">
        <f>SQRT(X459^2+Y459^2+Z459^2+AA459^2)</f>
        <v>6.8746522874173085E-2</v>
      </c>
      <c r="X459" s="12">
        <f>0.004919*SQRT(1-P459^2)*N459^(1/3)*K459^(2/3)*S459</f>
        <v>6.4328341904867511E-2</v>
      </c>
      <c r="Y459" s="12">
        <f>0.004919*R459*P459/SQRT(1-P459^2)*N459^(1/3)*K459^(2/3)*Q459</f>
        <v>2.1000750104500743E-2</v>
      </c>
      <c r="Z459" s="12">
        <f>0.004919*R459*SQRT(1-P459^2)*1/3*N459^(-2/3)*K459^(2/3)*O459</f>
        <v>2.1049555428379347E-3</v>
      </c>
      <c r="AA459" s="12">
        <f>0.004919*R459*SQRT(1-P459^2)*N459^(1/3)*2/3*K459^(-1/3)*M459</f>
        <v>1.1936770596382301E-2</v>
      </c>
      <c r="AB459" s="12">
        <v>3.0684931506849309</v>
      </c>
      <c r="AC459" s="12">
        <v>1.1000000000000001</v>
      </c>
      <c r="AD459" s="12" t="s">
        <v>137</v>
      </c>
    </row>
    <row r="460" spans="1:30">
      <c r="A460" s="12" t="s">
        <v>883</v>
      </c>
      <c r="B460" s="12" t="s">
        <v>882</v>
      </c>
      <c r="C460" s="12">
        <v>0.03</v>
      </c>
      <c r="D460" s="12"/>
      <c r="E460" s="12">
        <v>0.03</v>
      </c>
      <c r="F460" s="12">
        <v>0.03</v>
      </c>
      <c r="G460" s="12">
        <v>0.03</v>
      </c>
      <c r="H460" s="12">
        <v>1.46</v>
      </c>
      <c r="I460" s="12"/>
      <c r="J460" s="12"/>
      <c r="K460" s="12">
        <v>1.46</v>
      </c>
      <c r="L460" s="12">
        <v>0.16</v>
      </c>
      <c r="M460" s="12">
        <v>0.16</v>
      </c>
      <c r="N460" s="12">
        <v>2093.3000000000002</v>
      </c>
      <c r="O460" s="12">
        <v>32.700000000000003</v>
      </c>
      <c r="P460" s="12">
        <v>0.4</v>
      </c>
      <c r="Q460" s="12">
        <v>0.09</v>
      </c>
      <c r="R460" s="12">
        <v>18.2</v>
      </c>
      <c r="S460" s="12">
        <v>2.2000000000000002</v>
      </c>
      <c r="T460" s="12">
        <f>(N460/365)^(2/3)*K460^(1/3)</f>
        <v>3.6347679608804353</v>
      </c>
      <c r="U460" s="12">
        <f>SQRT((2/3*(N460/365)^(-1/3)*K460^(1/3)*(O460/365))^2+(1/3*(N460/365)^(2/3)*K460^(-2/3)*M460)^2)</f>
        <v>0.13806725608005344</v>
      </c>
      <c r="V460" s="12">
        <f>0.004919*R460*SQRT(1-P460^2)*N460^(1/3)*K460^(2/3)</f>
        <v>1.3508286048334983</v>
      </c>
      <c r="W460" s="12">
        <f>SQRT(X460^2+Y460^2+Z460^2+AA460^2)</f>
        <v>0.19950819564700584</v>
      </c>
      <c r="X460" s="12">
        <f>0.004919*SQRT(1-P460^2)*N460^(1/3)*K460^(2/3)*S460</f>
        <v>0.16328697421064267</v>
      </c>
      <c r="Y460" s="12">
        <f>0.004919*R460*P460/SQRT(1-P460^2)*N460^(1/3)*K460^(2/3)*Q460</f>
        <v>5.789265449286423E-2</v>
      </c>
      <c r="Z460" s="12">
        <f>0.004919*R460*SQRT(1-P460^2)*1/3*N460^(-2/3)*K460^(2/3)*O460</f>
        <v>7.0338851539125469E-3</v>
      </c>
      <c r="AA460" s="12">
        <f>0.004919*R460*SQRT(1-P460^2)*N460^(1/3)*2/3*K460^(-1/3)*M460</f>
        <v>9.8690674325735014E-2</v>
      </c>
      <c r="AB460" s="28">
        <f>2600/365</f>
        <v>7.1232876712328768</v>
      </c>
      <c r="AC460" s="28">
        <v>8.8000000000000007</v>
      </c>
      <c r="AD460" s="12" t="s">
        <v>28</v>
      </c>
    </row>
    <row r="461" spans="1:30">
      <c r="A461" s="29" t="s">
        <v>885</v>
      </c>
      <c r="B461" s="29" t="s">
        <v>884</v>
      </c>
      <c r="C461" s="29">
        <v>0.18</v>
      </c>
      <c r="D461" s="29">
        <v>0.28000000000000003</v>
      </c>
      <c r="E461" s="29">
        <v>0.18</v>
      </c>
      <c r="F461" s="29">
        <v>0.01</v>
      </c>
      <c r="G461" s="29">
        <v>0.01</v>
      </c>
      <c r="H461" s="29">
        <v>1.17</v>
      </c>
      <c r="I461" s="29">
        <v>1.24</v>
      </c>
      <c r="J461" s="29">
        <v>1.17</v>
      </c>
      <c r="K461" s="29">
        <v>1.17</v>
      </c>
      <c r="L461" s="29">
        <v>0.1</v>
      </c>
      <c r="M461" s="29">
        <v>0.1</v>
      </c>
      <c r="N461" s="29">
        <v>3.8348870000000002</v>
      </c>
      <c r="O461" s="29">
        <v>9.6000000000000002E-5</v>
      </c>
      <c r="P461" s="29">
        <v>5.8999999999999997E-2</v>
      </c>
      <c r="Q461" s="29">
        <v>3.5999999999999997E-2</v>
      </c>
      <c r="R461" s="29">
        <v>7.53</v>
      </c>
      <c r="S461" s="29">
        <v>0.28000000000000003</v>
      </c>
      <c r="T461" s="29">
        <f>(N461/365)^(2/3)*K461^(1/3)</f>
        <v>5.0547741814489636E-2</v>
      </c>
      <c r="U461" s="29">
        <f>SQRT((2/3*(N461/365)^(-1/3)*K461^(1/3)*(O461/365))^2+(1/3*(N461/365)^(2/3)*K461^(-2/3)*M461)^2)</f>
        <v>1.4401068514791697E-3</v>
      </c>
      <c r="V461" s="29">
        <f>0.004919*R461*SQRT(1-P461^2)*N461^(1/3)*K461^(2/3)</f>
        <v>6.4262264031072533E-2</v>
      </c>
      <c r="W461" s="29">
        <f>SQRT(X461^2+Y461^2+Z461^2+AA461^2)</f>
        <v>4.3745395829406057E-3</v>
      </c>
      <c r="X461" s="29">
        <f>0.004919*SQRT(1-P461^2)*N461^(1/3)*K461^(2/3)*S461</f>
        <v>2.3895662587915417E-3</v>
      </c>
      <c r="Y461" s="29">
        <f>0.004919*R461*P461/SQRT(1-P461^2)*N461^(1/3)*K461^(2/3)*Q461</f>
        <v>1.3696984081788512E-4</v>
      </c>
      <c r="Z461" s="29">
        <f>0.004919*R461*SQRT(1-P461^2)*1/3*N461^(-2/3)*K461^(2/3)*O461</f>
        <v>5.3623286657320567E-7</v>
      </c>
      <c r="AA461" s="29">
        <f>0.004919*R461*SQRT(1-P461^2)*N461^(1/3)*2/3*K461^(-1/3)*M461</f>
        <v>3.6616674661579794E-3</v>
      </c>
      <c r="AB461" s="29">
        <v>1.2767123287671229</v>
      </c>
      <c r="AC461" s="29">
        <v>1.7</v>
      </c>
      <c r="AD461" s="29" t="s">
        <v>1525</v>
      </c>
    </row>
    <row r="462" spans="1:30">
      <c r="A462" s="12" t="s">
        <v>885</v>
      </c>
      <c r="B462" s="12" t="s">
        <v>887</v>
      </c>
      <c r="C462" s="12">
        <v>0.18</v>
      </c>
      <c r="D462" s="12">
        <v>0.28000000000000003</v>
      </c>
      <c r="E462" s="12">
        <v>0.18</v>
      </c>
      <c r="F462" s="12">
        <v>0.01</v>
      </c>
      <c r="G462" s="12">
        <v>0.01</v>
      </c>
      <c r="H462" s="12">
        <v>1.17</v>
      </c>
      <c r="I462" s="12">
        <v>1.24</v>
      </c>
      <c r="J462" s="12">
        <v>1.17</v>
      </c>
      <c r="K462" s="12">
        <v>1.17</v>
      </c>
      <c r="L462" s="12">
        <v>0.1</v>
      </c>
      <c r="M462" s="12">
        <v>0.1</v>
      </c>
      <c r="N462" s="12">
        <v>4791</v>
      </c>
      <c r="O462" s="12">
        <v>75</v>
      </c>
      <c r="P462" s="12">
        <v>0.81179999999999997</v>
      </c>
      <c r="Q462" s="12">
        <v>3.2000000000000002E-3</v>
      </c>
      <c r="R462" s="12">
        <v>269.39999999999998</v>
      </c>
      <c r="S462" s="12">
        <v>4.7</v>
      </c>
      <c r="T462" s="12">
        <f>(N462/365)^(2/3)*K462^(1/3)</f>
        <v>5.8634175805924666</v>
      </c>
      <c r="U462" s="12">
        <f>SQRT((2/3*(N462/365)^(-1/3)*K462^(1/3)*(O462/365))^2+(1/3*(N462/365)^(2/3)*K462^(-2/3)*M462)^2)</f>
        <v>0.17790392735232582</v>
      </c>
      <c r="V462" s="12">
        <f>0.004919*R462*SQRT(1-P462^2)*N462^(1/3)*K462^(2/3)</f>
        <v>14.484560294672791</v>
      </c>
      <c r="W462" s="12">
        <f>SQRT(X462^2+Y462^2+Z462^2+AA462^2)</f>
        <v>0.87345215540097043</v>
      </c>
      <c r="X462" s="12">
        <f>0.004919*SQRT(1-P462^2)*N462^(1/3)*K462^(2/3)*S462</f>
        <v>0.25270019816244293</v>
      </c>
      <c r="Y462" s="12">
        <f>0.004919*R462*P462/SQRT(1-P462^2)*N462^(1/3)*K462^(2/3)*Q462</f>
        <v>0.11035054104251857</v>
      </c>
      <c r="Z462" s="12">
        <f>0.004919*R462*SQRT(1-P462^2)*1/3*N462^(-2/3)*K462^(2/3)*O462</f>
        <v>7.5582134703990875E-2</v>
      </c>
      <c r="AA462" s="12">
        <f>0.004919*R462*SQRT(1-P462^2)*N462^(1/3)*2/3*K462^(-1/3)*M462</f>
        <v>0.82533107092152669</v>
      </c>
      <c r="AB462" s="28">
        <v>14</v>
      </c>
      <c r="AC462" s="28">
        <v>3.4</v>
      </c>
      <c r="AD462" s="12" t="s">
        <v>1525</v>
      </c>
    </row>
    <row r="463" spans="1:30">
      <c r="A463" s="12" t="s">
        <v>889</v>
      </c>
      <c r="B463" s="12" t="s">
        <v>888</v>
      </c>
      <c r="C463" s="12">
        <v>-0.06</v>
      </c>
      <c r="D463" s="12"/>
      <c r="E463" s="12">
        <v>-0.06</v>
      </c>
      <c r="F463" s="12">
        <v>0.09</v>
      </c>
      <c r="G463" s="12">
        <v>0.09</v>
      </c>
      <c r="H463" s="12">
        <v>1.05</v>
      </c>
      <c r="I463" s="12"/>
      <c r="J463" s="12"/>
      <c r="K463" s="12">
        <v>1.05</v>
      </c>
      <c r="L463" s="12">
        <v>0.3</v>
      </c>
      <c r="M463" s="12">
        <v>0.3</v>
      </c>
      <c r="N463" s="12">
        <v>672.1</v>
      </c>
      <c r="O463" s="12">
        <v>3.7</v>
      </c>
      <c r="P463" s="12">
        <v>0.14000000000000001</v>
      </c>
      <c r="Q463" s="12">
        <v>0.05</v>
      </c>
      <c r="R463" s="12">
        <v>230.8</v>
      </c>
      <c r="S463" s="12">
        <v>5</v>
      </c>
      <c r="T463" s="12">
        <f>(N463/365)^(2/3)*K463^(1/3)</f>
        <v>1.5269463809710335</v>
      </c>
      <c r="U463" s="12">
        <f>SQRT((2/3*(N463/365)^(-1/3)*K463^(1/3)*(O463/365))^2+(1/3*(N463/365)^(2/3)*K463^(-2/3)*M463)^2)</f>
        <v>0.14553140303304363</v>
      </c>
      <c r="V463" s="12">
        <f>0.004919*R463*SQRT(1-P463^2)*N463^(1/3)*K463^(2/3)</f>
        <v>10.172283206113658</v>
      </c>
      <c r="W463" s="12">
        <f>SQRT(X463^2+Y463^2+Z463^2+AA463^2)</f>
        <v>1.9515107007498782</v>
      </c>
      <c r="X463" s="12">
        <f>0.004919*SQRT(1-P463^2)*N463^(1/3)*K463^(2/3)*S463</f>
        <v>0.22037008678755765</v>
      </c>
      <c r="Y463" s="12">
        <f>0.004919*R463*P463/SQRT(1-P463^2)*N463^(1/3)*K463^(2/3)*Q463</f>
        <v>7.2629521055483079E-2</v>
      </c>
      <c r="Z463" s="12">
        <f>0.004919*R463*SQRT(1-P463^2)*1/3*N463^(-2/3)*K463^(2/3)*O463</f>
        <v>1.8666591212924948E-2</v>
      </c>
      <c r="AA463" s="12">
        <f>0.004919*R463*SQRT(1-P463^2)*N463^(1/3)*2/3*K463^(-1/3)*M463</f>
        <v>1.9375777535454586</v>
      </c>
      <c r="AB463" s="12">
        <v>1.8410958904109589</v>
      </c>
      <c r="AC463" s="12">
        <v>57.4</v>
      </c>
      <c r="AD463" s="12" t="s">
        <v>137</v>
      </c>
    </row>
    <row r="464" spans="1:30" s="28" customFormat="1">
      <c r="A464" s="28" t="s">
        <v>1543</v>
      </c>
      <c r="B464" s="28" t="s">
        <v>1544</v>
      </c>
      <c r="E464" s="28">
        <v>-0.55000000000000004</v>
      </c>
      <c r="G464" s="28">
        <v>0.02</v>
      </c>
      <c r="K464" s="28">
        <v>0.91</v>
      </c>
      <c r="M464" s="28">
        <v>0.02</v>
      </c>
      <c r="N464" s="28">
        <v>1728</v>
      </c>
      <c r="O464" s="28">
        <v>121</v>
      </c>
      <c r="P464" s="28">
        <v>0.187</v>
      </c>
      <c r="Q464" s="28">
        <v>0.20549999999999999</v>
      </c>
      <c r="R464" s="28">
        <v>3.78</v>
      </c>
      <c r="S464" s="28">
        <v>1.25</v>
      </c>
      <c r="T464" s="28">
        <f>(N464/365)^(2/3)*K464^(1/3)</f>
        <v>2.732211908481788</v>
      </c>
      <c r="U464" s="28">
        <f>SQRT((2/3*(N464/365)^(-1/3)*K464^(1/3)*(O464/365))^2+(1/3*(N464/365)^(2/3)*K464^(-2/3)*M464)^2)</f>
        <v>0.12910644434557075</v>
      </c>
      <c r="V464" s="28">
        <f>0.004919*R464*SQRT(1-P464^2)*N464^(1/3)*K464^(2/3)</f>
        <v>0.20583288547776726</v>
      </c>
      <c r="W464" s="28">
        <f>SQRT(X464^2+Y464^2+Z464^2+AA464^2)</f>
        <v>6.8792429612250253E-2</v>
      </c>
      <c r="X464" s="28">
        <f>0.004919*SQRT(1-P464^2)*N464^(1/3)*K464^(2/3)*S464</f>
        <v>6.8066430382859561E-2</v>
      </c>
      <c r="Y464" s="28">
        <f>0.004919*R464*P464/SQRT(1-P464^2)*N464^(1/3)*K464^(2/3)*Q464</f>
        <v>8.1964714497071902E-3</v>
      </c>
      <c r="Z464" s="28">
        <f>0.004919*R464*SQRT(1-P464^2)*1/3*N464^(-2/3)*K464^(2/3)*O464</f>
        <v>4.8043555445235085E-3</v>
      </c>
      <c r="AA464" s="28">
        <f>0.004919*R464*SQRT(1-P464^2)*N464^(1/3)*2/3*K464^(-1/3)*M464</f>
        <v>3.0158664538866998E-3</v>
      </c>
      <c r="AB464" s="28">
        <f>1877.78108/365</f>
        <v>5.1446056986301372</v>
      </c>
      <c r="AC464" s="28">
        <v>3.39</v>
      </c>
      <c r="AD464" s="28" t="s">
        <v>1545</v>
      </c>
    </row>
    <row r="465" spans="1:30">
      <c r="A465" s="12" t="s">
        <v>891</v>
      </c>
      <c r="B465" s="12" t="s">
        <v>890</v>
      </c>
      <c r="C465" s="12">
        <v>-0.01</v>
      </c>
      <c r="D465" s="12">
        <v>-7.0000000000000007E-2</v>
      </c>
      <c r="E465" s="12">
        <v>-0.01</v>
      </c>
      <c r="F465" s="12">
        <v>0.02</v>
      </c>
      <c r="G465" s="12">
        <v>0.02</v>
      </c>
      <c r="H465" s="12">
        <v>1.03</v>
      </c>
      <c r="I465" s="12">
        <v>1.0900000000000001</v>
      </c>
      <c r="J465" s="12">
        <v>1.0900000000000001</v>
      </c>
      <c r="K465" s="12">
        <v>1.03</v>
      </c>
      <c r="L465" s="12">
        <v>0.08</v>
      </c>
      <c r="M465" s="12">
        <v>0.08</v>
      </c>
      <c r="N465" s="12">
        <v>2209</v>
      </c>
      <c r="O465" s="12">
        <v>92</v>
      </c>
      <c r="P465" s="12">
        <v>0.16</v>
      </c>
      <c r="Q465" s="12">
        <v>8.5000000000000006E-2</v>
      </c>
      <c r="R465" s="12">
        <v>16.5</v>
      </c>
      <c r="S465" s="12">
        <v>1.5</v>
      </c>
      <c r="T465" s="12">
        <f>(N465/365)^(2/3)*K465^(1/3)</f>
        <v>3.3538809482089147</v>
      </c>
      <c r="U465" s="12">
        <f>SQRT((2/3*(N465/365)^(-1/3)*K465^(1/3)*(O465/365))^2+(1/3*(N465/365)^(2/3)*K465^(-2/3)*M465)^2)</f>
        <v>0.12732371596701464</v>
      </c>
      <c r="V465" s="12">
        <f>0.004919*R465*SQRT(1-P465^2)*N465^(1/3)*K465^(2/3)</f>
        <v>1.0641907005416504</v>
      </c>
      <c r="W465" s="12">
        <f>SQRT(X465^2+Y465^2+Z465^2+AA465^2)</f>
        <v>0.1132908728029174</v>
      </c>
      <c r="X465" s="12">
        <f>0.004919*SQRT(1-P465^2)*N465^(1/3)*K465^(2/3)*S465</f>
        <v>9.674460914015004E-2</v>
      </c>
      <c r="Y465" s="12">
        <f>0.004919*R465*P465/SQRT(1-P465^2)*N465^(1/3)*K465^(2/3)*Q465</f>
        <v>1.4853236378660145E-2</v>
      </c>
      <c r="Z465" s="12">
        <f>0.004919*R465*SQRT(1-P465^2)*1/3*N465^(-2/3)*K465^(2/3)*O465</f>
        <v>1.4773735393063522E-2</v>
      </c>
      <c r="AA465" s="12">
        <f>0.004919*R465*SQRT(1-P465^2)*N465^(1/3)*2/3*K465^(-1/3)*M465</f>
        <v>5.5103725594389676E-2</v>
      </c>
      <c r="AB465" s="12">
        <v>11.78082191780822</v>
      </c>
      <c r="AC465" s="12">
        <v>6.95</v>
      </c>
      <c r="AD465" s="12" t="s">
        <v>115</v>
      </c>
    </row>
    <row r="466" spans="1:30">
      <c r="A466" s="12" t="s">
        <v>893</v>
      </c>
      <c r="B466" s="12" t="s">
        <v>892</v>
      </c>
      <c r="C466" s="12">
        <v>0.11</v>
      </c>
      <c r="D466" s="12">
        <v>0.13</v>
      </c>
      <c r="E466" s="12">
        <v>0.11</v>
      </c>
      <c r="F466" s="12">
        <v>0.03</v>
      </c>
      <c r="G466" s="12">
        <v>0.03</v>
      </c>
      <c r="H466" s="12">
        <v>1.1499999999999999</v>
      </c>
      <c r="I466" s="12">
        <v>1.1599999999999999</v>
      </c>
      <c r="J466" s="12">
        <v>1.1399999999999999</v>
      </c>
      <c r="K466" s="12">
        <v>1.1499999999999999</v>
      </c>
      <c r="L466" s="12">
        <v>0.11</v>
      </c>
      <c r="M466" s="12">
        <v>0.11</v>
      </c>
      <c r="N466" s="12">
        <v>3724.7</v>
      </c>
      <c r="O466" s="12">
        <v>463</v>
      </c>
      <c r="P466" s="12">
        <v>0.51</v>
      </c>
      <c r="Q466" s="12">
        <v>0.1</v>
      </c>
      <c r="R466" s="12">
        <v>20</v>
      </c>
      <c r="S466" s="12">
        <v>3</v>
      </c>
      <c r="T466" s="12">
        <f>(N466/365)^(2/3)*K466^(1/3)</f>
        <v>4.9290690612872705</v>
      </c>
      <c r="U466" s="12">
        <f>SQRT((2/3*(N466/365)^(-1/3)*K466^(1/3)*(O466/365))^2+(1/3*(N466/365)^(2/3)*K466^(-2/3)*M466)^2)</f>
        <v>0.43766316002823902</v>
      </c>
      <c r="V466" s="12">
        <f>0.004919*R466*SQRT(1-P466^2)*N466^(1/3)*K466^(2/3)</f>
        <v>1.4398668235459577</v>
      </c>
      <c r="W466" s="12">
        <f>SQRT(X466^2+Y466^2+Z466^2+AA466^2)</f>
        <v>0.26170086285365812</v>
      </c>
      <c r="X466" s="12">
        <f>0.004919*SQRT(1-P466^2)*N466^(1/3)*K466^(2/3)*S466</f>
        <v>0.21598002353189366</v>
      </c>
      <c r="Y466" s="12">
        <f>0.004919*R466*P466/SQRT(1-P466^2)*N466^(1/3)*K466^(2/3)*Q466</f>
        <v>9.9247476687179134E-2</v>
      </c>
      <c r="Z466" s="12">
        <f>0.004919*R466*SQRT(1-P466^2)*1/3*N466^(-2/3)*K466^(2/3)*O466</f>
        <v>5.9661032145924775E-2</v>
      </c>
      <c r="AA466" s="12">
        <f>0.004919*R466*SQRT(1-P466^2)*N466^(1/3)*2/3*K466^(-1/3)*M466</f>
        <v>9.1817594544959635E-2</v>
      </c>
      <c r="AB466" s="12">
        <v>9.0712328767123296</v>
      </c>
      <c r="AC466" s="12">
        <v>6.57</v>
      </c>
      <c r="AD466" s="12" t="s">
        <v>115</v>
      </c>
    </row>
    <row r="467" spans="1:30">
      <c r="A467" s="12" t="s">
        <v>895</v>
      </c>
      <c r="B467" s="12" t="s">
        <v>894</v>
      </c>
      <c r="C467" s="12">
        <v>-0.17</v>
      </c>
      <c r="D467" s="12">
        <v>-0.2</v>
      </c>
      <c r="E467" s="12">
        <v>-0.17</v>
      </c>
      <c r="F467" s="12">
        <v>0.02</v>
      </c>
      <c r="G467" s="12">
        <v>0.02</v>
      </c>
      <c r="H467" s="12">
        <v>1.04</v>
      </c>
      <c r="I467" s="12">
        <v>1.06</v>
      </c>
      <c r="J467" s="12">
        <v>1.07</v>
      </c>
      <c r="K467" s="12">
        <v>1.04</v>
      </c>
      <c r="L467" s="12">
        <v>0.09</v>
      </c>
      <c r="M467" s="12">
        <v>0.09</v>
      </c>
      <c r="N467" s="12">
        <v>218.47</v>
      </c>
      <c r="O467" s="12">
        <v>0.19</v>
      </c>
      <c r="P467" s="12">
        <v>0.40400000000000003</v>
      </c>
      <c r="Q467" s="12">
        <v>9.0000000000000011E-3</v>
      </c>
      <c r="R467" s="12">
        <v>108.1</v>
      </c>
      <c r="S467" s="12">
        <v>1.2</v>
      </c>
      <c r="T467" s="12">
        <f>(N467/365)^(2/3)*K467^(1/3)</f>
        <v>0.71957667271670323</v>
      </c>
      <c r="U467" s="12">
        <f>SQRT((2/3*(N467/365)^(-1/3)*K467^(1/3)*(O467/365))^2+(1/3*(N467/365)^(2/3)*K467^(-2/3)*M467)^2)</f>
        <v>2.0761211744121297E-2</v>
      </c>
      <c r="V467" s="12">
        <f>0.004919*R467*SQRT(1-P467^2)*N467^(1/3)*K467^(2/3)</f>
        <v>3.0071980381033621</v>
      </c>
      <c r="W467" s="12">
        <f>SQRT(X467^2+Y467^2+Z467^2+AA467^2)</f>
        <v>0.17715933547986337</v>
      </c>
      <c r="X467" s="12">
        <f>0.004919*SQRT(1-P467^2)*N467^(1/3)*K467^(2/3)*S467</f>
        <v>3.3382401903090046E-2</v>
      </c>
      <c r="Y467" s="12">
        <f>0.004919*R467*P467/SQRT(1-P467^2)*N467^(1/3)*K467^(2/3)*Q467</f>
        <v>1.3066899064207523E-2</v>
      </c>
      <c r="Z467" s="12">
        <f>0.004919*R467*SQRT(1-P467^2)*1/3*N467^(-2/3)*K467^(2/3)*O467</f>
        <v>8.7177129924724821E-4</v>
      </c>
      <c r="AA467" s="12">
        <f>0.004919*R467*SQRT(1-P467^2)*N467^(1/3)*2/3*K467^(-1/3)*M467</f>
        <v>0.1734921945059632</v>
      </c>
      <c r="AB467" s="12">
        <v>0.26575342465753432</v>
      </c>
      <c r="AC467" s="12">
        <v>4.5</v>
      </c>
      <c r="AD467" s="12" t="s">
        <v>422</v>
      </c>
    </row>
    <row r="468" spans="1:30">
      <c r="A468" s="12" t="s">
        <v>897</v>
      </c>
      <c r="B468" s="12" t="s">
        <v>896</v>
      </c>
      <c r="C468" s="12">
        <v>0.04</v>
      </c>
      <c r="D468" s="12">
        <v>-0.14000000000000001</v>
      </c>
      <c r="E468" s="12">
        <v>0.04</v>
      </c>
      <c r="F468" s="12">
        <v>0.02</v>
      </c>
      <c r="G468" s="12">
        <v>0.02</v>
      </c>
      <c r="H468" s="12">
        <v>1.1299999999999999</v>
      </c>
      <c r="I468" s="12">
        <v>1.1599999999999999</v>
      </c>
      <c r="J468" s="12">
        <v>1.1599999999999999</v>
      </c>
      <c r="K468" s="12">
        <v>1.1299999999999999</v>
      </c>
      <c r="L468" s="12">
        <v>0.1</v>
      </c>
      <c r="M468" s="12">
        <v>0.1</v>
      </c>
      <c r="N468" s="12">
        <v>456.1</v>
      </c>
      <c r="O468" s="12">
        <v>7.7</v>
      </c>
      <c r="P468" s="12">
        <v>0.08</v>
      </c>
      <c r="Q468" s="12">
        <v>0.17</v>
      </c>
      <c r="R468" s="12">
        <v>71</v>
      </c>
      <c r="S468" s="12">
        <v>13</v>
      </c>
      <c r="T468" s="12">
        <f>(N468/365)^(2/3)*K468^(1/3)</f>
        <v>1.2083821083217581</v>
      </c>
      <c r="U468" s="12">
        <f>SQRT((2/3*(N468/365)^(-1/3)*K468^(1/3)*(O468/365))^2+(1/3*(N468/365)^(2/3)*K468^(-2/3)*M468)^2)</f>
        <v>3.8151867795528593E-2</v>
      </c>
      <c r="V468" s="12">
        <f>0.004919*R468*SQRT(1-P468^2)*N468^(1/3)*K468^(2/3)</f>
        <v>2.9072337325338218</v>
      </c>
      <c r="W468" s="12">
        <f>SQRT(X468^2+Y468^2+Z468^2+AA468^2)</f>
        <v>0.56091354579583852</v>
      </c>
      <c r="X468" s="12">
        <f>0.004919*SQRT(1-P468^2)*N468^(1/3)*K468^(2/3)*S468</f>
        <v>0.53231040173154498</v>
      </c>
      <c r="Y468" s="12">
        <f>0.004919*R468*P468/SQRT(1-P468^2)*N468^(1/3)*K468^(2/3)*Q468</f>
        <v>3.9793054310044262E-2</v>
      </c>
      <c r="Z468" s="12">
        <f>0.004919*R468*SQRT(1-P468^2)*1/3*N468^(-2/3)*K468^(2/3)*O468</f>
        <v>1.6360227830527242E-2</v>
      </c>
      <c r="AA468" s="12">
        <f>0.004919*R468*SQRT(1-P468^2)*N468^(1/3)*2/3*K468^(-1/3)*M468</f>
        <v>0.17151821430878003</v>
      </c>
      <c r="AB468" s="12">
        <v>3.0931506849315071</v>
      </c>
      <c r="AC468" s="12">
        <v>8.5</v>
      </c>
      <c r="AD468" s="12" t="s">
        <v>292</v>
      </c>
    </row>
    <row r="469" spans="1:30">
      <c r="A469" s="12" t="s">
        <v>899</v>
      </c>
      <c r="B469" s="12" t="s">
        <v>898</v>
      </c>
      <c r="C469" s="12">
        <v>0.28999999999999998</v>
      </c>
      <c r="D469" s="12"/>
      <c r="E469" s="12">
        <v>0.28999999999999998</v>
      </c>
      <c r="F469" s="12">
        <v>0.02</v>
      </c>
      <c r="G469" s="12">
        <v>0.02</v>
      </c>
      <c r="H469" s="12">
        <v>1.2</v>
      </c>
      <c r="I469" s="12"/>
      <c r="J469" s="12"/>
      <c r="K469" s="12">
        <v>1.2</v>
      </c>
      <c r="L469" s="12">
        <v>0.13</v>
      </c>
      <c r="M469" s="12">
        <v>0.13</v>
      </c>
      <c r="N469" s="12">
        <v>1173</v>
      </c>
      <c r="O469" s="12">
        <v>16</v>
      </c>
      <c r="P469" s="12">
        <v>0.123</v>
      </c>
      <c r="Q469" s="12">
        <v>6.9000000000000006E-2</v>
      </c>
      <c r="R469" s="12">
        <v>27.9</v>
      </c>
      <c r="S469" s="12">
        <v>1.6</v>
      </c>
      <c r="T469" s="12">
        <f>(N469/365)^(2/3)*K469^(1/3)</f>
        <v>2.3141802372449924</v>
      </c>
      <c r="U469" s="12">
        <f>SQRT((2/3*(N469/365)^(-1/3)*K469^(1/3)*(O469/365))^2+(1/3*(N469/365)^(2/3)*K469^(-2/3)*M469)^2)</f>
        <v>8.6176540755124084E-2</v>
      </c>
      <c r="V469" s="12">
        <f>0.004919*R469*SQRT(1-P469^2)*N469^(1/3)*K469^(2/3)</f>
        <v>1.6220249691825503</v>
      </c>
      <c r="W469" s="12">
        <f>SQRT(X469^2+Y469^2+Z469^2+AA469^2)</f>
        <v>0.15041810461844643</v>
      </c>
      <c r="X469" s="12">
        <f>0.004919*SQRT(1-P469^2)*N469^(1/3)*K469^(2/3)*S469</f>
        <v>9.3019353071400745E-2</v>
      </c>
      <c r="Y469" s="12">
        <f>0.004919*R469*P469/SQRT(1-P469^2)*N469^(1/3)*K469^(2/3)*Q469</f>
        <v>1.397759291668889E-2</v>
      </c>
      <c r="Z469" s="12">
        <f>0.004919*R469*SQRT(1-P469^2)*1/3*N469^(-2/3)*K469^(2/3)*O469</f>
        <v>7.3749359212619487E-3</v>
      </c>
      <c r="AA469" s="12">
        <f>0.004919*R469*SQRT(1-P469^2)*N469^(1/3)*2/3*K469^(-1/3)*M469</f>
        <v>0.11714624777429532</v>
      </c>
      <c r="AB469" s="12">
        <v>7.8</v>
      </c>
      <c r="AC469" s="12">
        <v>4.96</v>
      </c>
      <c r="AD469" s="12" t="s">
        <v>761</v>
      </c>
    </row>
    <row r="470" spans="1:30">
      <c r="A470" s="12" t="s">
        <v>901</v>
      </c>
      <c r="B470" s="12" t="s">
        <v>900</v>
      </c>
      <c r="C470" s="12">
        <v>0.16</v>
      </c>
      <c r="D470" s="12"/>
      <c r="E470" s="12">
        <v>0.16</v>
      </c>
      <c r="F470" s="12">
        <v>0.03</v>
      </c>
      <c r="G470" s="12">
        <v>0.03</v>
      </c>
      <c r="H470" s="12">
        <v>1.5</v>
      </c>
      <c r="I470" s="12"/>
      <c r="J470" s="12"/>
      <c r="K470" s="12">
        <v>1.5</v>
      </c>
      <c r="L470" s="12">
        <v>0.18</v>
      </c>
      <c r="M470" s="12">
        <v>0.18</v>
      </c>
      <c r="N470" s="12">
        <v>871</v>
      </c>
      <c r="O470" s="12">
        <v>19</v>
      </c>
      <c r="P470" s="12">
        <v>0.08</v>
      </c>
      <c r="Q470" s="12">
        <v>0.05</v>
      </c>
      <c r="R470" s="12">
        <v>31.9</v>
      </c>
      <c r="S470" s="12">
        <v>2.2999999999999998</v>
      </c>
      <c r="T470" s="12">
        <f>(N470/365)^(2/3)*K470^(1/3)</f>
        <v>2.0441555799550755</v>
      </c>
      <c r="U470" s="12">
        <f>SQRT((2/3*(N470/365)^(-1/3)*K470^(1/3)*(O470/365))^2+(1/3*(N470/365)^(2/3)*K470^(-2/3)*M470)^2)</f>
        <v>8.7002519951630622E-2</v>
      </c>
      <c r="V470" s="12">
        <f>0.004919*R470*SQRT(1-P470^2)*N470^(1/3)*K470^(2/3)</f>
        <v>1.957372675670523</v>
      </c>
      <c r="W470" s="12">
        <f>SQRT(X470^2+Y470^2+Z470^2+AA470^2)</f>
        <v>0.21142827413576754</v>
      </c>
      <c r="X470" s="12">
        <f>0.004919*SQRT(1-P470^2)*N470^(1/3)*K470^(2/3)*S470</f>
        <v>0.14112718351229475</v>
      </c>
      <c r="Y470" s="12">
        <f>0.004919*R470*P470/SQRT(1-P470^2)*N470^(1/3)*K470^(2/3)*Q470</f>
        <v>7.8799222047927671E-3</v>
      </c>
      <c r="Z470" s="12">
        <f>0.004919*R470*SQRT(1-P470^2)*1/3*N470^(-2/3)*K470^(2/3)*O470</f>
        <v>1.4232713676900096E-2</v>
      </c>
      <c r="AA470" s="12">
        <f>0.004919*R470*SQRT(1-P470^2)*N470^(1/3)*2/3*K470^(-1/3)*M470</f>
        <v>0.15658981405364186</v>
      </c>
      <c r="AB470" s="28">
        <f>2300/365</f>
        <v>6.3013698630136989</v>
      </c>
      <c r="AC470" s="28">
        <v>5.9</v>
      </c>
      <c r="AD470" s="12" t="s">
        <v>1525</v>
      </c>
    </row>
    <row r="471" spans="1:30">
      <c r="A471" s="12" t="s">
        <v>904</v>
      </c>
      <c r="B471" s="12" t="s">
        <v>903</v>
      </c>
      <c r="C471" s="12">
        <v>-0.09</v>
      </c>
      <c r="D471" s="12">
        <v>-0.08</v>
      </c>
      <c r="E471" s="12">
        <v>-0.09</v>
      </c>
      <c r="F471" s="12">
        <v>0.02</v>
      </c>
      <c r="G471" s="12">
        <v>0.02</v>
      </c>
      <c r="H471" s="12">
        <v>1.1399999999999999</v>
      </c>
      <c r="I471" s="12">
        <v>1.1200000000000001</v>
      </c>
      <c r="J471" s="12">
        <v>1.1299999999999999</v>
      </c>
      <c r="K471" s="12">
        <v>1.1399999999999999</v>
      </c>
      <c r="L471" s="12">
        <v>0.11</v>
      </c>
      <c r="M471" s="12">
        <v>0.11</v>
      </c>
      <c r="N471" s="12">
        <v>3999</v>
      </c>
      <c r="O471" s="12">
        <v>541</v>
      </c>
      <c r="P471" s="12">
        <v>0.16</v>
      </c>
      <c r="Q471" s="12">
        <v>0.22</v>
      </c>
      <c r="R471" s="12">
        <v>24.2</v>
      </c>
      <c r="S471" s="12">
        <v>5.6</v>
      </c>
      <c r="T471" s="12">
        <f>(N471/365)^(2/3)*K471^(1/3)</f>
        <v>5.1531641512522315</v>
      </c>
      <c r="U471" s="12">
        <f>SQRT((2/3*(N471/365)^(-1/3)*K471^(1/3)*(O471/365))^2+(1/3*(N471/365)^(2/3)*K471^(-2/3)*M471)^2)</f>
        <v>0.49342994888250913</v>
      </c>
      <c r="V471" s="12">
        <f>0.004919*R471*SQRT(1-P471^2)*N471^(1/3)*K471^(2/3)</f>
        <v>2.0353910559794204</v>
      </c>
      <c r="W471" s="12">
        <f>SQRT(X471^2+Y471^2+Z471^2+AA471^2)</f>
        <v>0.50280670532320948</v>
      </c>
      <c r="X471" s="12">
        <f>0.004919*SQRT(1-P471^2)*N471^(1/3)*K471^(2/3)*S471</f>
        <v>0.47099958320184931</v>
      </c>
      <c r="Y471" s="12">
        <f>0.004919*R471*P471/SQRT(1-P471^2)*N471^(1/3)*K471^(2/3)*Q471</f>
        <v>7.3528084124051291E-2</v>
      </c>
      <c r="Z471" s="12">
        <f>0.004919*R471*SQRT(1-P471^2)*1/3*N471^(-2/3)*K471^(2/3)*O471</f>
        <v>9.1785159730338226E-2</v>
      </c>
      <c r="AA471" s="12">
        <f>0.004919*R471*SQRT(1-P471^2)*N471^(1/3)*2/3*K471^(-1/3)*M471</f>
        <v>0.13093158839633701</v>
      </c>
      <c r="AB471" s="12">
        <v>13.698630136986299</v>
      </c>
      <c r="AC471" s="12">
        <v>9.9</v>
      </c>
      <c r="AD471" s="12" t="s">
        <v>28</v>
      </c>
    </row>
    <row r="472" spans="1:30">
      <c r="A472" s="12" t="s">
        <v>906</v>
      </c>
      <c r="B472" s="12" t="s">
        <v>905</v>
      </c>
      <c r="C472" s="12">
        <v>-0.01</v>
      </c>
      <c r="D472" s="12">
        <v>0</v>
      </c>
      <c r="E472" s="12">
        <v>-0.01</v>
      </c>
      <c r="F472" s="12">
        <v>0.01</v>
      </c>
      <c r="G472" s="12">
        <v>0.01</v>
      </c>
      <c r="H472" s="12">
        <v>0.99</v>
      </c>
      <c r="I472" s="12">
        <v>0.99</v>
      </c>
      <c r="J472" s="12">
        <v>0.98</v>
      </c>
      <c r="K472" s="12">
        <v>0.99</v>
      </c>
      <c r="L472" s="12">
        <v>0.08</v>
      </c>
      <c r="M472" s="12">
        <v>0.08</v>
      </c>
      <c r="N472" s="12">
        <v>572.38</v>
      </c>
      <c r="O472" s="12">
        <v>0.61</v>
      </c>
      <c r="P472" s="12">
        <v>0.72499999999999998</v>
      </c>
      <c r="Q472" s="12">
        <v>1.2E-2</v>
      </c>
      <c r="R472" s="12">
        <v>276.3</v>
      </c>
      <c r="S472" s="12">
        <v>7</v>
      </c>
      <c r="T472" s="12">
        <f>(N472/365)^(2/3)*K472^(1/3)</f>
        <v>1.345259668687786</v>
      </c>
      <c r="U472" s="12">
        <f>SQRT((2/3*(N472/365)^(-1/3)*K472^(1/3)*(O472/365))^2+(1/3*(N472/365)^(2/3)*K472^(-2/3)*M472)^2)</f>
        <v>3.6248553711931135E-2</v>
      </c>
      <c r="V472" s="12">
        <f>0.004919*R472*SQRT(1-P472^2)*N472^(1/3)*K472^(2/3)</f>
        <v>7.7203481250028743</v>
      </c>
      <c r="W472" s="12">
        <f>SQRT(X472^2+Y472^2+Z472^2+AA472^2)</f>
        <v>0.48093048490639279</v>
      </c>
      <c r="X472" s="12">
        <f>0.004919*SQRT(1-P472^2)*N472^(1/3)*K472^(2/3)*S472</f>
        <v>0.19559332926174491</v>
      </c>
      <c r="Y472" s="12">
        <f>0.004919*R472*P472/SQRT(1-P472^2)*N472^(1/3)*K472^(2/3)*Q472</f>
        <v>0.14159057430835312</v>
      </c>
      <c r="Z472" s="12">
        <f>0.004919*R472*SQRT(1-P472^2)*1/3*N472^(-2/3)*K472^(2/3)*O472</f>
        <v>2.7425907941412771E-3</v>
      </c>
      <c r="AA472" s="12">
        <f>0.004919*R472*SQRT(1-P472^2)*N472^(1/3)*2/3*K472^(-1/3)*M472</f>
        <v>0.41591101010116499</v>
      </c>
      <c r="AB472" s="12">
        <v>7.5</v>
      </c>
      <c r="AC472" s="12">
        <v>3.9</v>
      </c>
      <c r="AD472" s="12" t="s">
        <v>292</v>
      </c>
    </row>
    <row r="473" spans="1:30">
      <c r="A473" s="12" t="s">
        <v>908</v>
      </c>
      <c r="B473" s="12" t="s">
        <v>907</v>
      </c>
      <c r="C473" s="12">
        <v>0.37</v>
      </c>
      <c r="D473" s="12">
        <v>0.3</v>
      </c>
      <c r="E473" s="12">
        <v>0.37</v>
      </c>
      <c r="F473" s="12">
        <v>0.02</v>
      </c>
      <c r="G473" s="12">
        <v>0.02</v>
      </c>
      <c r="H473" s="12">
        <v>1.3</v>
      </c>
      <c r="I473" s="12">
        <v>1.31</v>
      </c>
      <c r="J473" s="12">
        <v>1.31</v>
      </c>
      <c r="K473" s="12">
        <v>1.3</v>
      </c>
      <c r="L473" s="12">
        <v>0.09</v>
      </c>
      <c r="M473" s="12">
        <v>0.09</v>
      </c>
      <c r="N473" s="12">
        <v>1189.0999999999999</v>
      </c>
      <c r="O473" s="12">
        <v>5.0999999999999996</v>
      </c>
      <c r="P473" s="12">
        <v>0.46400000000000002</v>
      </c>
      <c r="Q473" s="12">
        <v>2.1999999999999999E-2</v>
      </c>
      <c r="R473" s="12">
        <v>107</v>
      </c>
      <c r="S473" s="12">
        <v>2.4</v>
      </c>
      <c r="T473" s="12">
        <f>(N473/365)^(2/3)*K473^(1/3)</f>
        <v>2.398454370018595</v>
      </c>
      <c r="U473" s="12">
        <f>SQRT((2/3*(N473/365)^(-1/3)*K473^(1/3)*(O473/365))^2+(1/3*(N473/365)^(2/3)*K473^(-2/3)*M473)^2)</f>
        <v>5.5772187608626303E-2</v>
      </c>
      <c r="V473" s="12">
        <f>0.004919*R473*SQRT(1-P473^2)*N473^(1/3)*K473^(2/3)</f>
        <v>5.8836734558512216</v>
      </c>
      <c r="W473" s="12">
        <f>SQRT(X473^2+Y473^2+Z473^2+AA473^2)</f>
        <v>0.31158754218465845</v>
      </c>
      <c r="X473" s="12">
        <f>0.004919*SQRT(1-P473^2)*N473^(1/3)*K473^(2/3)*S473</f>
        <v>0.13197024573871896</v>
      </c>
      <c r="Y473" s="12">
        <f>0.004919*R473*P473/SQRT(1-P473^2)*N473^(1/3)*K473^(2/3)*Q473</f>
        <v>7.6539100905983995E-2</v>
      </c>
      <c r="Z473" s="12">
        <f>0.004919*R473*SQRT(1-P473^2)*1/3*N473^(-2/3)*K473^(2/3)*O473</f>
        <v>8.411609515555531E-3</v>
      </c>
      <c r="AA473" s="12">
        <f>0.004919*R473*SQRT(1-P473^2)*N473^(1/3)*2/3*K473^(-1/3)*M473</f>
        <v>0.27155415950082562</v>
      </c>
      <c r="AB473" s="12">
        <v>11.30892665068493</v>
      </c>
      <c r="AC473" s="12">
        <v>2.7469999999999999</v>
      </c>
      <c r="AD473" s="12" t="s">
        <v>1525</v>
      </c>
    </row>
    <row r="474" spans="1:30">
      <c r="A474" s="12" t="s">
        <v>910</v>
      </c>
      <c r="B474" s="12" t="s">
        <v>909</v>
      </c>
      <c r="C474" s="12">
        <v>0.28000000000000003</v>
      </c>
      <c r="D474" s="12">
        <v>0.4</v>
      </c>
      <c r="E474" s="12">
        <v>0.28000000000000003</v>
      </c>
      <c r="F474" s="12">
        <v>0.02</v>
      </c>
      <c r="G474" s="12">
        <v>0.02</v>
      </c>
      <c r="H474" s="12">
        <v>1.29</v>
      </c>
      <c r="I474" s="12">
        <v>1.43</v>
      </c>
      <c r="J474" s="12">
        <v>1.43</v>
      </c>
      <c r="K474" s="12">
        <v>1.29</v>
      </c>
      <c r="L474" s="12">
        <v>0.13</v>
      </c>
      <c r="M474" s="12">
        <v>0.13</v>
      </c>
      <c r="N474" s="12">
        <v>26.73</v>
      </c>
      <c r="O474" s="12">
        <v>0.02</v>
      </c>
      <c r="P474" s="12">
        <v>0.05</v>
      </c>
      <c r="Q474" s="12">
        <v>0.03</v>
      </c>
      <c r="R474" s="12">
        <v>40.200000000000003</v>
      </c>
      <c r="S474" s="12">
        <v>2</v>
      </c>
      <c r="T474" s="12">
        <f>(N474/365)^(2/3)*K474^(1/3)</f>
        <v>0.19054634950963925</v>
      </c>
      <c r="U474" s="12">
        <f>SQRT((2/3*(N474/365)^(-1/3)*K474^(1/3)*(O474/365))^2+(1/3*(N474/365)^(2/3)*K474^(-2/3)*M474)^2)</f>
        <v>6.401487423819522E-3</v>
      </c>
      <c r="V474" s="12">
        <f>0.004919*R474*SQRT(1-P474^2)*N474^(1/3)*K474^(2/3)</f>
        <v>0.69976484574994158</v>
      </c>
      <c r="W474" s="12">
        <f>SQRT(X474^2+Y474^2+Z474^2+AA474^2)</f>
        <v>5.8509411363265193E-2</v>
      </c>
      <c r="X474" s="12">
        <f>0.004919*SQRT(1-P474^2)*N474^(1/3)*K474^(2/3)*S474</f>
        <v>3.4814171430345348E-2</v>
      </c>
      <c r="Y474" s="12">
        <f>0.004919*R474*P474/SQRT(1-P474^2)*N474^(1/3)*K474^(2/3)*Q474</f>
        <v>1.0522779635337466E-3</v>
      </c>
      <c r="Z474" s="12">
        <f>0.004919*R474*SQRT(1-P474^2)*1/3*N474^(-2/3)*K474^(2/3)*O474</f>
        <v>1.7452671050004784E-4</v>
      </c>
      <c r="AA474" s="12">
        <f>0.004919*R474*SQRT(1-P474^2)*N474^(1/3)*2/3*K474^(-1/3)*M474</f>
        <v>4.7012625295861706E-2</v>
      </c>
      <c r="AB474" s="12">
        <v>1.536986301369863</v>
      </c>
      <c r="AC474" s="12">
        <v>4.07</v>
      </c>
      <c r="AD474" s="12" t="s">
        <v>115</v>
      </c>
    </row>
    <row r="475" spans="1:30">
      <c r="A475" s="12" t="s">
        <v>912</v>
      </c>
      <c r="B475" s="12" t="s">
        <v>911</v>
      </c>
      <c r="C475" s="12">
        <v>-0.37</v>
      </c>
      <c r="D475" s="12"/>
      <c r="E475" s="12">
        <v>-0.37</v>
      </c>
      <c r="F475" s="12">
        <v>0.12</v>
      </c>
      <c r="G475" s="12">
        <v>0.12</v>
      </c>
      <c r="H475" s="12">
        <v>0.72</v>
      </c>
      <c r="I475" s="12"/>
      <c r="J475" s="12"/>
      <c r="K475" s="12">
        <v>0.72</v>
      </c>
      <c r="L475" s="12">
        <v>0.03</v>
      </c>
      <c r="M475" s="12">
        <v>0.03</v>
      </c>
      <c r="N475" s="12">
        <v>528.07000000000005</v>
      </c>
      <c r="O475" s="12">
        <v>0.14000000000000001</v>
      </c>
      <c r="P475" s="12">
        <v>0.81910000000000005</v>
      </c>
      <c r="Q475" s="12">
        <v>2.3E-3</v>
      </c>
      <c r="R475" s="12">
        <v>726.4</v>
      </c>
      <c r="S475" s="12">
        <v>7.1</v>
      </c>
      <c r="T475" s="12">
        <f>(N475/365)^(2/3)*K475^(1/3)</f>
        <v>1.146506671605489</v>
      </c>
      <c r="U475" s="12">
        <f>SQRT((2/3*(N475/365)^(-1/3)*K475^(1/3)*(O475/365))^2+(1/3*(N475/365)^(2/3)*K475^(-2/3)*M475)^2)</f>
        <v>1.5924993066613175E-2</v>
      </c>
      <c r="V475" s="12">
        <f>0.004919*R475*SQRT(1-P475^2)*N475^(1/3)*K475^(2/3)</f>
        <v>13.309213481759999</v>
      </c>
      <c r="W475" s="12">
        <f>SQRT(X475^2+Y475^2+Z475^2+AA475^2)</f>
        <v>0.39925933301516925</v>
      </c>
      <c r="X475" s="12">
        <f>0.004919*SQRT(1-P475^2)*N475^(1/3)*K475^(2/3)*S475</f>
        <v>0.13008730137733482</v>
      </c>
      <c r="Y475" s="12">
        <f>0.004919*R475*P475/SQRT(1-P475^2)*N475^(1/3)*K475^(2/3)*Q475</f>
        <v>7.6194217360148364E-2</v>
      </c>
      <c r="Z475" s="12">
        <f>0.004919*R475*SQRT(1-P475^2)*1/3*N475^(-2/3)*K475^(2/3)*O475</f>
        <v>1.17616344262844E-3</v>
      </c>
      <c r="AA475" s="12">
        <f>0.004919*R475*SQRT(1-P475^2)*N475^(1/3)*2/3*K475^(-1/3)*M475</f>
        <v>0.36970037449333337</v>
      </c>
      <c r="AB475" s="12">
        <v>3.8136986301369862</v>
      </c>
      <c r="AC475" s="12">
        <v>8.36</v>
      </c>
      <c r="AD475" s="12" t="s">
        <v>597</v>
      </c>
    </row>
    <row r="476" spans="1:30">
      <c r="A476" s="12" t="s">
        <v>914</v>
      </c>
      <c r="B476" s="12" t="s">
        <v>913</v>
      </c>
      <c r="C476" s="12">
        <v>-0.12</v>
      </c>
      <c r="D476" s="12">
        <v>-0.18</v>
      </c>
      <c r="E476" s="12">
        <v>-0.12</v>
      </c>
      <c r="F476" s="12">
        <v>0.01</v>
      </c>
      <c r="G476" s="12">
        <v>0.01</v>
      </c>
      <c r="H476" s="12">
        <v>0.99</v>
      </c>
      <c r="I476" s="12">
        <v>1.07</v>
      </c>
      <c r="J476" s="12">
        <v>1.08</v>
      </c>
      <c r="K476" s="12">
        <v>0.99</v>
      </c>
      <c r="L476" s="12">
        <v>0.08</v>
      </c>
      <c r="M476" s="12">
        <v>0.08</v>
      </c>
      <c r="N476" s="12">
        <v>730.6</v>
      </c>
      <c r="O476" s="12">
        <v>5.7</v>
      </c>
      <c r="P476" s="12">
        <v>0.10199999999999999</v>
      </c>
      <c r="Q476" s="12">
        <v>3.1E-2</v>
      </c>
      <c r="R476" s="12">
        <v>54.9</v>
      </c>
      <c r="S476" s="12">
        <v>1.1000000000000001</v>
      </c>
      <c r="T476" s="12">
        <f>(N476/365)^(2/3)*K476^(1/3)</f>
        <v>1.5829587596973667</v>
      </c>
      <c r="U476" s="12">
        <f>SQRT((2/3*(N476/365)^(-1/3)*K476^(1/3)*(O476/365))^2+(1/3*(N476/365)^(2/3)*K476^(-2/3)*M476)^2)</f>
        <v>4.3426247801954226E-2</v>
      </c>
      <c r="V476" s="12">
        <f>0.004919*R476*SQRT(1-P476^2)*N476^(1/3)*K476^(2/3)</f>
        <v>2.4034115926554711</v>
      </c>
      <c r="W476" s="12">
        <f>SQRT(X476^2+Y476^2+Z476^2+AA476^2)</f>
        <v>0.1384963594062783</v>
      </c>
      <c r="X476" s="12">
        <f>0.004919*SQRT(1-P476^2)*N476^(1/3)*K476^(2/3)*S476</f>
        <v>4.8155787830983961E-2</v>
      </c>
      <c r="Y476" s="12">
        <f>0.004919*R476*P476/SQRT(1-P476^2)*N476^(1/3)*K476^(2/3)*Q476</f>
        <v>7.6794848160022886E-3</v>
      </c>
      <c r="Z476" s="12">
        <f>0.004919*R476*SQRT(1-P476^2)*1/3*N476^(-2/3)*K476^(2/3)*O476</f>
        <v>6.2503175828707873E-3</v>
      </c>
      <c r="AA476" s="12">
        <f>0.004919*R476*SQRT(1-P476^2)*N476^(1/3)*2/3*K476^(-1/3)*M476</f>
        <v>0.12947671879625433</v>
      </c>
      <c r="AB476" s="12">
        <v>6.5</v>
      </c>
      <c r="AC476" s="12">
        <v>4.8</v>
      </c>
      <c r="AD476" s="12" t="s">
        <v>292</v>
      </c>
    </row>
    <row r="477" spans="1:30">
      <c r="A477" s="12" t="s">
        <v>916</v>
      </c>
      <c r="B477" s="12" t="s">
        <v>915</v>
      </c>
      <c r="C477" s="12">
        <v>0.41</v>
      </c>
      <c r="D477" s="12"/>
      <c r="E477" s="12">
        <v>0.41</v>
      </c>
      <c r="F477" s="12">
        <v>0.03</v>
      </c>
      <c r="G477" s="12">
        <v>0.03</v>
      </c>
      <c r="H477" s="12">
        <v>1.24</v>
      </c>
      <c r="I477" s="12"/>
      <c r="J477" s="12"/>
      <c r="K477" s="12">
        <v>1.24</v>
      </c>
      <c r="L477" s="12">
        <v>0.12</v>
      </c>
      <c r="M477" s="12">
        <v>0.12</v>
      </c>
      <c r="N477" s="12">
        <v>1214</v>
      </c>
      <c r="O477" s="12">
        <v>9</v>
      </c>
      <c r="P477" s="12">
        <v>0.44</v>
      </c>
      <c r="Q477" s="12">
        <v>7.0000000000000007E-2</v>
      </c>
      <c r="R477" s="12">
        <v>27.5</v>
      </c>
      <c r="S477" s="12">
        <v>1</v>
      </c>
      <c r="T477" s="12">
        <f>(N477/365)^(2/3)*K477^(1/3)</f>
        <v>2.3938178987644152</v>
      </c>
      <c r="U477" s="12">
        <f>SQRT((2/3*(N477/365)^(-1/3)*K477^(1/3)*(O477/365))^2+(1/3*(N477/365)^(2/3)*K477^(-2/3)*M477)^2)</f>
        <v>7.812100820700256E-2</v>
      </c>
      <c r="V477" s="12">
        <f>0.004919*R477*SQRT(1-P477^2)*N477^(1/3)*K477^(2/3)</f>
        <v>1.495680373960756</v>
      </c>
      <c r="W477" s="12">
        <f>SQRT(X477^2+Y477^2+Z477^2+AA477^2)</f>
        <v>0.12468599490587381</v>
      </c>
      <c r="X477" s="12">
        <f>0.004919*SQRT(1-P477^2)*N477^(1/3)*K477^(2/3)*S477</f>
        <v>5.4388377234936586E-2</v>
      </c>
      <c r="Y477" s="12">
        <f>0.004919*R477*P477/SQRT(1-P477^2)*N477^(1/3)*K477^(2/3)*Q477</f>
        <v>5.7126680949889992E-2</v>
      </c>
      <c r="Z477" s="12">
        <f>0.004919*R477*SQRT(1-P477^2)*1/3*N477^(-2/3)*K477^(2/3)*O477</f>
        <v>3.696080001550469E-3</v>
      </c>
      <c r="AA477" s="12">
        <f>0.004919*R477*SQRT(1-P477^2)*N477^(1/3)*2/3*K477^(-1/3)*M477</f>
        <v>9.6495507997468144E-2</v>
      </c>
      <c r="AB477" s="12">
        <v>7.9972602739726026</v>
      </c>
      <c r="AC477" s="12">
        <v>12.6</v>
      </c>
      <c r="AD477" s="12" t="s">
        <v>115</v>
      </c>
    </row>
    <row r="478" spans="1:30">
      <c r="A478" s="12" t="s">
        <v>918</v>
      </c>
      <c r="B478" s="12" t="s">
        <v>917</v>
      </c>
      <c r="C478" s="12">
        <v>0.04</v>
      </c>
      <c r="D478" s="12"/>
      <c r="E478" s="12">
        <v>0.04</v>
      </c>
      <c r="F478" s="12">
        <v>0.02</v>
      </c>
      <c r="G478" s="12">
        <v>0.02</v>
      </c>
      <c r="H478" s="12">
        <v>1.1599999999999999</v>
      </c>
      <c r="I478" s="12"/>
      <c r="J478" s="12"/>
      <c r="K478" s="12">
        <v>1.1599999999999999</v>
      </c>
      <c r="L478" s="12">
        <v>0.1</v>
      </c>
      <c r="M478" s="12">
        <v>0.1</v>
      </c>
      <c r="N478" s="12">
        <v>141.88999999999999</v>
      </c>
      <c r="O478" s="12">
        <v>0.15</v>
      </c>
      <c r="P478" s="12">
        <v>9.6000000000000002E-2</v>
      </c>
      <c r="Q478" s="12">
        <v>6.9000000000000006E-2</v>
      </c>
      <c r="R478" s="12">
        <v>39.06</v>
      </c>
      <c r="S478" s="12">
        <v>2.64</v>
      </c>
      <c r="T478" s="12">
        <f>(N478/365)^(2/3)*K478^(1/3)</f>
        <v>0.55966130297946226</v>
      </c>
      <c r="U478" s="12">
        <f>SQRT((2/3*(N478/365)^(-1/3)*K478^(1/3)*(O478/365))^2+(1/3*(N478/365)^(2/3)*K478^(-2/3)*M478)^2)</f>
        <v>1.6087057565599052E-2</v>
      </c>
      <c r="V478" s="12">
        <f>0.004919*R478*SQRT(1-P478^2)*N478^(1/3)*K478^(2/3)</f>
        <v>1.1012547877658505</v>
      </c>
      <c r="W478" s="12">
        <f>SQRT(X478^2+Y478^2+Z478^2+AA478^2)</f>
        <v>9.7980425258743981E-2</v>
      </c>
      <c r="X478" s="12">
        <f>0.004919*SQRT(1-P478^2)*N478^(1/3)*K478^(2/3)*S478</f>
        <v>7.4431967222269468E-2</v>
      </c>
      <c r="Y478" s="12">
        <f>0.004919*R478*P478/SQRT(1-P478^2)*N478^(1/3)*K478^(2/3)*Q478</f>
        <v>7.3625651142539602E-3</v>
      </c>
      <c r="Z478" s="12">
        <f>0.004919*R478*SQRT(1-P478^2)*1/3*N478^(-2/3)*K478^(2/3)*O478</f>
        <v>3.8806638514548284E-4</v>
      </c>
      <c r="AA478" s="12">
        <f>0.004919*R478*SQRT(1-P478^2)*N478^(1/3)*2/3*K478^(-1/3)*M478</f>
        <v>6.32905050440144E-2</v>
      </c>
      <c r="AB478" s="12">
        <v>3.0027397260273969</v>
      </c>
      <c r="AC478" s="12">
        <v>5.9</v>
      </c>
      <c r="AD478" s="12" t="s">
        <v>115</v>
      </c>
    </row>
    <row r="479" spans="1:30">
      <c r="A479" s="12" t="s">
        <v>920</v>
      </c>
      <c r="B479" s="12" t="s">
        <v>919</v>
      </c>
      <c r="C479" s="12">
        <v>-0.14000000000000001</v>
      </c>
      <c r="D479" s="12"/>
      <c r="E479" s="12">
        <v>-0.14000000000000001</v>
      </c>
      <c r="F479" s="12">
        <v>0.04</v>
      </c>
      <c r="G479" s="12">
        <v>0.04</v>
      </c>
      <c r="H479" s="12">
        <v>1.93</v>
      </c>
      <c r="I479" s="12"/>
      <c r="J479" s="12"/>
      <c r="K479" s="12">
        <v>1.93</v>
      </c>
      <c r="L479" s="12">
        <v>0.21</v>
      </c>
      <c r="M479" s="12">
        <v>0.21</v>
      </c>
      <c r="N479" s="12">
        <v>192</v>
      </c>
      <c r="O479" s="12">
        <v>0.22</v>
      </c>
      <c r="P479" s="12">
        <v>0.05</v>
      </c>
      <c r="Q479" s="12">
        <v>0.03</v>
      </c>
      <c r="R479" s="12">
        <v>177.8</v>
      </c>
      <c r="S479" s="12">
        <v>4.3</v>
      </c>
      <c r="T479" s="12">
        <f>(N479/365)^(2/3)*K479^(1/3)</f>
        <v>0.81131843796224645</v>
      </c>
      <c r="U479" s="12">
        <f>SQRT((2/3*(N479/365)^(-1/3)*K479^(1/3)*(O479/365))^2+(1/3*(N479/365)^(2/3)*K479^(-2/3)*M479)^2)</f>
        <v>2.9432583121772375E-2</v>
      </c>
      <c r="V479" s="12">
        <f>0.004919*R479*SQRT(1-P479^2)*N479^(1/3)*K479^(2/3)</f>
        <v>7.8115457433857012</v>
      </c>
      <c r="W479" s="12">
        <f>SQRT(X479^2+Y479^2+Z479^2+AA479^2)</f>
        <v>0.59742660601401543</v>
      </c>
      <c r="X479" s="12">
        <f>0.004919*SQRT(1-P479^2)*N479^(1/3)*K479^(2/3)*S479</f>
        <v>0.18891814789965419</v>
      </c>
      <c r="Y479" s="12">
        <f>0.004919*R479*P479/SQRT(1-P479^2)*N479^(1/3)*K479^(2/3)*Q479</f>
        <v>1.1746685328399552E-2</v>
      </c>
      <c r="Z479" s="12">
        <f>0.004919*R479*SQRT(1-P479^2)*1/3*N479^(-2/3)*K479^(2/3)*O479</f>
        <v>2.9835764992098175E-3</v>
      </c>
      <c r="AA479" s="12">
        <f>0.004919*R479*SQRT(1-P479^2)*N479^(1/3)*2/3*K479^(-1/3)*M479</f>
        <v>0.56664062387253789</v>
      </c>
      <c r="AB479" s="28">
        <f>2955.90116/365</f>
        <v>8.0983593424657538</v>
      </c>
      <c r="AC479" s="28">
        <v>9.0399999999999991</v>
      </c>
      <c r="AD479" s="12" t="s">
        <v>137</v>
      </c>
    </row>
    <row r="480" spans="1:30" s="28" customFormat="1">
      <c r="A480" s="28" t="s">
        <v>1546</v>
      </c>
      <c r="B480" s="28" t="s">
        <v>1547</v>
      </c>
      <c r="E480" s="28">
        <v>-0.66</v>
      </c>
      <c r="G480" s="28">
        <v>0.03</v>
      </c>
      <c r="K480" s="28">
        <v>0.71</v>
      </c>
      <c r="M480" s="28">
        <v>0.02</v>
      </c>
      <c r="N480" s="28">
        <v>2058</v>
      </c>
      <c r="O480" s="28">
        <v>43.5</v>
      </c>
      <c r="P480" s="28">
        <v>0.35899999999999999</v>
      </c>
      <c r="Q480" s="28">
        <v>4.2500000000000003E-2</v>
      </c>
      <c r="R480" s="28">
        <v>38.29</v>
      </c>
      <c r="S480" s="28">
        <v>1.7150000000000001</v>
      </c>
      <c r="T480" s="28">
        <f>(N480/365)^(2/3)*K480^(1/3)</f>
        <v>2.826101703813694</v>
      </c>
      <c r="U480" s="28">
        <f>SQRT((2/3*(N480/365)^(-1/3)*K480^(1/3)*(O480/365))^2+(1/3*(N480/365)^(2/3)*K480^(-2/3)*M480)^2)</f>
        <v>4.7854848081575911E-2</v>
      </c>
      <c r="V480" s="28">
        <f>0.004919*R480*SQRT(1-P480^2)*N480^(1/3)*K480^(2/3)</f>
        <v>1.7795968212061666</v>
      </c>
      <c r="W480" s="28">
        <f>SQRT(X480^2+Y480^2+Z480^2+AA480^2)</f>
        <v>9.2730439228873043E-2</v>
      </c>
      <c r="X480" s="28">
        <f>0.004919*SQRT(1-P480^2)*N480^(1/3)*K480^(2/3)*S480</f>
        <v>7.9707718682908726E-2</v>
      </c>
      <c r="Y480" s="28">
        <f>0.004919*R480*P480/SQRT(1-P480^2)*N480^(1/3)*K480^(2/3)*Q480</f>
        <v>3.1169333351187479E-2</v>
      </c>
      <c r="Z480" s="28">
        <f>0.004919*R480*SQRT(1-P480^2)*1/3*N480^(-2/3)*K480^(2/3)*O480</f>
        <v>1.2538461568265023E-2</v>
      </c>
      <c r="AA480" s="28">
        <f>0.004919*R480*SQRT(1-P480^2)*N480^(1/3)*2/3*K480^(-1/3)*M480</f>
        <v>3.3419658614200314E-2</v>
      </c>
      <c r="AB480" s="28">
        <f>1924.756423/365</f>
        <v>5.273305268493151</v>
      </c>
      <c r="AC480" s="28">
        <v>3.39</v>
      </c>
      <c r="AD480" s="28" t="s">
        <v>1545</v>
      </c>
    </row>
    <row r="481" spans="1:30">
      <c r="A481" s="12" t="s">
        <v>922</v>
      </c>
      <c r="B481" s="12" t="s">
        <v>921</v>
      </c>
      <c r="C481" s="12">
        <v>0.31</v>
      </c>
      <c r="D481" s="12">
        <v>0.3</v>
      </c>
      <c r="E481" s="12">
        <v>0.31</v>
      </c>
      <c r="F481" s="12">
        <v>0.03</v>
      </c>
      <c r="G481" s="12">
        <v>0.03</v>
      </c>
      <c r="H481" s="12">
        <v>1.25</v>
      </c>
      <c r="I481" s="12">
        <v>1.25</v>
      </c>
      <c r="J481" s="12">
        <v>1.25</v>
      </c>
      <c r="K481" s="12">
        <v>1.25</v>
      </c>
      <c r="L481" s="12">
        <v>0.12</v>
      </c>
      <c r="M481" s="12">
        <v>0.12</v>
      </c>
      <c r="N481" s="12">
        <v>1565</v>
      </c>
      <c r="O481" s="12">
        <v>21</v>
      </c>
      <c r="P481" s="12">
        <v>0.29199999999999998</v>
      </c>
      <c r="Q481" s="12">
        <v>2.3E-2</v>
      </c>
      <c r="R481" s="12">
        <v>127</v>
      </c>
      <c r="S481" s="12">
        <v>2</v>
      </c>
      <c r="T481" s="12">
        <f>(N481/365)^(2/3)*K481^(1/3)</f>
        <v>2.8430488546181341</v>
      </c>
      <c r="U481" s="12">
        <f>SQRT((2/3*(N481/365)^(-1/3)*K481^(1/3)*(O481/365))^2+(1/3*(N481/365)^(2/3)*K481^(-2/3)*M481)^2)</f>
        <v>9.4465632841464545E-2</v>
      </c>
      <c r="V481" s="12">
        <f>0.004919*R481*SQRT(1-P481^2)*N481^(1/3)*K481^(2/3)</f>
        <v>8.049579954682649</v>
      </c>
      <c r="W481" s="12">
        <f>SQRT(X481^2+Y481^2+Z481^2+AA481^2)</f>
        <v>0.5350344483617997</v>
      </c>
      <c r="X481" s="12">
        <f>0.004919*SQRT(1-P481^2)*N481^(1/3)*K481^(2/3)*S481</f>
        <v>0.12676503865641969</v>
      </c>
      <c r="Y481" s="12">
        <f>0.004919*R481*P481/SQRT(1-P481^2)*N481^(1/3)*K481^(2/3)*Q481</f>
        <v>5.9100088960802537E-2</v>
      </c>
      <c r="Z481" s="12">
        <f>0.004919*R481*SQRT(1-P481^2)*1/3*N481^(-2/3)*K481^(2/3)*O481</f>
        <v>3.6004510979411215E-2</v>
      </c>
      <c r="AA481" s="12">
        <f>0.004919*R481*SQRT(1-P481^2)*N481^(1/3)*2/3*K481^(-1/3)*M481</f>
        <v>0.51517311709968949</v>
      </c>
      <c r="AB481" s="12">
        <v>9.8712328767123285</v>
      </c>
      <c r="AC481" s="12">
        <v>8.6999999999999993</v>
      </c>
      <c r="AD481" s="12" t="s">
        <v>1525</v>
      </c>
    </row>
    <row r="482" spans="1:30">
      <c r="A482" s="12" t="s">
        <v>924</v>
      </c>
      <c r="B482" s="12" t="s">
        <v>923</v>
      </c>
      <c r="C482" s="12">
        <v>-0.25</v>
      </c>
      <c r="D482" s="12"/>
      <c r="E482" s="12">
        <v>-0.25</v>
      </c>
      <c r="F482" s="12">
        <v>0.09</v>
      </c>
      <c r="G482" s="12">
        <v>0.09</v>
      </c>
      <c r="H482" s="12">
        <v>2.6</v>
      </c>
      <c r="I482" s="12"/>
      <c r="J482" s="12"/>
      <c r="K482" s="12">
        <v>2.6</v>
      </c>
      <c r="L482" s="12">
        <v>0.22</v>
      </c>
      <c r="M482" s="12">
        <v>0.22</v>
      </c>
      <c r="N482" s="12">
        <v>4100</v>
      </c>
      <c r="O482" s="12">
        <v>225</v>
      </c>
      <c r="P482" s="12">
        <v>0.56000000000000005</v>
      </c>
      <c r="Q482" s="12">
        <v>0.06</v>
      </c>
      <c r="R482" s="12">
        <v>71</v>
      </c>
      <c r="S482" s="12">
        <v>9</v>
      </c>
      <c r="T482" s="12">
        <f>(N482/365)^(2/3)*K482^(1/3)</f>
        <v>6.8968658314346341</v>
      </c>
      <c r="U482" s="12">
        <f>SQRT((2/3*(N482/365)^(-1/3)*K482^(1/3)*(O482/365))^2+(1/3*(N482/365)^(2/3)*K482^(-2/3)*M482)^2)</f>
        <v>0.31860371997239889</v>
      </c>
      <c r="V482" s="12">
        <f>0.004919*R482*SQRT(1-P482^2)*N482^(1/3)*K482^(2/3)</f>
        <v>8.7565693779078497</v>
      </c>
      <c r="W482" s="12">
        <f>SQRT(X482^2+Y482^2+Z482^2+AA482^2)</f>
        <v>1.2982536211717262</v>
      </c>
      <c r="X482" s="12">
        <f>0.004919*SQRT(1-P482^2)*N482^(1/3)*K482^(2/3)*S482</f>
        <v>1.1099876676221219</v>
      </c>
      <c r="Y482" s="12">
        <f>0.004919*R482*P482/SQRT(1-P482^2)*N482^(1/3)*K482^(2/3)*Q482</f>
        <v>0.42864325626122352</v>
      </c>
      <c r="Z482" s="12">
        <f>0.004919*R482*SQRT(1-P482^2)*1/3*N482^(-2/3)*K482^(2/3)*O482</f>
        <v>0.16018114715685108</v>
      </c>
      <c r="AA482" s="12">
        <f>0.004919*R482*SQRT(1-P482^2)*N482^(1/3)*2/3*K482^(-1/3)*M482</f>
        <v>0.49396032388198124</v>
      </c>
      <c r="AB482" s="28">
        <f>3944/365</f>
        <v>10.805479452054794</v>
      </c>
      <c r="AC482" s="28">
        <v>5</v>
      </c>
      <c r="AD482" s="12" t="s">
        <v>925</v>
      </c>
    </row>
    <row r="483" spans="1:30">
      <c r="A483" s="12" t="s">
        <v>927</v>
      </c>
      <c r="B483" s="12" t="s">
        <v>926</v>
      </c>
      <c r="C483" s="12">
        <v>-0.14000000000000001</v>
      </c>
      <c r="D483" s="12"/>
      <c r="E483" s="12">
        <v>-0.14000000000000001</v>
      </c>
      <c r="F483" s="12">
        <v>0.03</v>
      </c>
      <c r="G483" s="12">
        <v>0.03</v>
      </c>
      <c r="H483" s="12">
        <v>3.21</v>
      </c>
      <c r="I483" s="12"/>
      <c r="J483" s="12"/>
      <c r="K483" s="12">
        <v>3.21</v>
      </c>
      <c r="L483" s="12">
        <v>0.61</v>
      </c>
      <c r="M483" s="12">
        <v>0.61</v>
      </c>
      <c r="N483" s="12">
        <v>501.75</v>
      </c>
      <c r="O483" s="12">
        <v>2.33</v>
      </c>
      <c r="P483" s="12">
        <v>0.15</v>
      </c>
      <c r="Q483" s="12">
        <v>0.02</v>
      </c>
      <c r="R483" s="12">
        <v>161.88999999999999</v>
      </c>
      <c r="S483" s="12">
        <v>3.49</v>
      </c>
      <c r="T483" s="12">
        <f>(N483/365)^(2/3)*K483^(1/3)</f>
        <v>1.8237474119578849</v>
      </c>
      <c r="U483" s="12">
        <f>SQRT((2/3*(N483/365)^(-1/3)*K483^(1/3)*(O483/365))^2+(1/3*(N483/365)^(2/3)*K483^(-2/3)*M483)^2)</f>
        <v>0.11566082898402795</v>
      </c>
      <c r="V483" s="12">
        <f>0.004919*R483*SQRT(1-P483^2)*N483^(1/3)*K483^(2/3)</f>
        <v>13.614061578314857</v>
      </c>
      <c r="W483" s="12">
        <f>SQRT(X483^2+Y483^2+Z483^2+AA483^2)</f>
        <v>1.7501490211874255</v>
      </c>
      <c r="X483" s="12">
        <f>0.004919*SQRT(1-P483^2)*N483^(1/3)*K483^(2/3)*S483</f>
        <v>0.29348986909826957</v>
      </c>
      <c r="Y483" s="12">
        <f>0.004919*R483*P483/SQRT(1-P483^2)*N483^(1/3)*K483^(2/3)*Q483</f>
        <v>4.178228617385632E-2</v>
      </c>
      <c r="Z483" s="12">
        <f>0.004919*R483*SQRT(1-P483^2)*1/3*N483^(-2/3)*K483^(2/3)*O483</f>
        <v>2.1073418686247229E-2</v>
      </c>
      <c r="AA483" s="12">
        <f>0.004919*R483*SQRT(1-P483^2)*N483^(1/3)*2/3*K483^(-1/3)*M483</f>
        <v>1.7247305426317887</v>
      </c>
      <c r="AB483" s="12">
        <v>4.5342465753424657</v>
      </c>
      <c r="AC483" s="12">
        <v>38.9</v>
      </c>
      <c r="AD483" s="12" t="s">
        <v>28</v>
      </c>
    </row>
    <row r="484" spans="1:30">
      <c r="A484" t="s">
        <v>929</v>
      </c>
      <c r="B484" t="s">
        <v>928</v>
      </c>
      <c r="C484">
        <v>-0.24</v>
      </c>
      <c r="E484">
        <v>-0.24</v>
      </c>
      <c r="F484">
        <v>0.06</v>
      </c>
      <c r="G484">
        <v>0.06</v>
      </c>
      <c r="H484">
        <v>3.84</v>
      </c>
      <c r="K484">
        <v>3.84</v>
      </c>
      <c r="L484">
        <v>0.79</v>
      </c>
      <c r="M484">
        <v>0.79</v>
      </c>
      <c r="N484">
        <v>745.7</v>
      </c>
      <c r="O484">
        <v>13.8</v>
      </c>
      <c r="P484">
        <v>0.4</v>
      </c>
      <c r="Q484">
        <v>0.1</v>
      </c>
      <c r="R484">
        <v>91.5</v>
      </c>
      <c r="S484">
        <v>12.8</v>
      </c>
      <c r="T484" s="12">
        <f>(N484/365)^(2/3)*K484^(1/3)</f>
        <v>2.5213004067418261</v>
      </c>
      <c r="U484" s="12">
        <f>SQRT((2/3*(N484/365)^(-1/3)*K484^(1/3)*(O484/365))^2+(1/3*(N484/365)^(2/3)*K484^(-2/3)*M484)^2)</f>
        <v>0.17567752141351567</v>
      </c>
      <c r="V484" s="12">
        <f>0.004919*R484*SQRT(1-P484^2)*N484^(1/3)*K484^(2/3)</f>
        <v>9.1730358383294845</v>
      </c>
      <c r="W484" s="12">
        <f>SQRT(X484^2+Y484^2+Z484^2+AA484^2)</f>
        <v>1.8502702698361853</v>
      </c>
      <c r="X484" s="12">
        <f>0.004919*SQRT(1-P484^2)*N484^(1/3)*K484^(2/3)*S484</f>
        <v>1.2832224997881685</v>
      </c>
      <c r="Y484" s="12">
        <f>0.004919*R484*P484/SQRT(1-P484^2)*N484^(1/3)*K484^(2/3)*Q484</f>
        <v>0.43681123039664221</v>
      </c>
      <c r="Z484" s="12">
        <f>0.004919*R484*SQRT(1-P484^2)*1/3*N484^(-2/3)*K484^(2/3)*O484</f>
        <v>5.6585711219412173E-2</v>
      </c>
      <c r="AA484" s="12">
        <f>0.004919*R484*SQRT(1-P484^2)*N484^(1/3)*2/3*K484^(-1/3)*M484</f>
        <v>1.2581073458819954</v>
      </c>
      <c r="AB484" s="12">
        <v>5.2876712328767121</v>
      </c>
      <c r="AC484" s="12">
        <v>36</v>
      </c>
      <c r="AD484" t="s">
        <v>28</v>
      </c>
    </row>
    <row r="485" spans="1:30">
      <c r="A485" s="12" t="s">
        <v>931</v>
      </c>
      <c r="B485" s="12" t="s">
        <v>930</v>
      </c>
      <c r="C485" s="12">
        <v>0.2</v>
      </c>
      <c r="D485" s="12">
        <v>0.2</v>
      </c>
      <c r="E485" s="12">
        <v>0.2</v>
      </c>
      <c r="F485" s="12">
        <v>0.01</v>
      </c>
      <c r="G485" s="12">
        <v>0.01</v>
      </c>
      <c r="H485" s="12">
        <v>1.1100000000000001</v>
      </c>
      <c r="I485" s="12">
        <v>1.07</v>
      </c>
      <c r="J485" s="12">
        <v>1.03</v>
      </c>
      <c r="K485" s="12">
        <v>1.1100000000000001</v>
      </c>
      <c r="L485" s="12">
        <v>0.1</v>
      </c>
      <c r="M485" s="12">
        <v>0.1</v>
      </c>
      <c r="N485" s="12">
        <v>3668</v>
      </c>
      <c r="O485" s="12">
        <v>170</v>
      </c>
      <c r="P485" s="12">
        <v>0.04</v>
      </c>
      <c r="Q485" s="12">
        <v>0.06</v>
      </c>
      <c r="R485" s="12">
        <v>47.4</v>
      </c>
      <c r="S485" s="12">
        <v>2.65</v>
      </c>
      <c r="T485" s="12">
        <f>(N485/365)^(2/3)*K485^(1/3)</f>
        <v>4.8216827801121394</v>
      </c>
      <c r="U485" s="12">
        <f>SQRT((2/3*(N485/365)^(-1/3)*K485^(1/3)*(O485/365))^2+(1/3*(N485/365)^(2/3)*K485^(-2/3)*M485)^2)</f>
        <v>0.2077513198944651</v>
      </c>
      <c r="V485" s="12">
        <f>0.004919*R485*SQRT(1-P485^2)*N485^(1/3)*K485^(2/3)</f>
        <v>3.8518190665172072</v>
      </c>
      <c r="W485" s="12">
        <f>SQRT(X485^2+Y485^2+Z485^2+AA485^2)</f>
        <v>0.32174267140522084</v>
      </c>
      <c r="X485" s="12">
        <f>0.004919*SQRT(1-P485^2)*N485^(1/3)*K485^(2/3)*S485</f>
        <v>0.21534431490022363</v>
      </c>
      <c r="Y485" s="12">
        <f>0.004919*R485*P485/SQRT(1-P485^2)*N485^(1/3)*K485^(2/3)*Q485</f>
        <v>9.2591804483586702E-3</v>
      </c>
      <c r="Z485" s="12">
        <f>0.004919*R485*SQRT(1-P485^2)*1/3*N485^(-2/3)*K485^(2/3)*O485</f>
        <v>5.9506474128310172E-2</v>
      </c>
      <c r="AA485" s="12">
        <f>0.004919*R485*SQRT(1-P485^2)*N485^(1/3)*2/3*K485^(-1/3)*M485</f>
        <v>0.23134048447550795</v>
      </c>
      <c r="AB485" s="12">
        <v>13.15068493150685</v>
      </c>
      <c r="AC485" s="12">
        <v>5.4623699999999999</v>
      </c>
      <c r="AD485" s="12" t="s">
        <v>115</v>
      </c>
    </row>
    <row r="486" spans="1:30">
      <c r="A486" t="s">
        <v>933</v>
      </c>
      <c r="B486" t="s">
        <v>932</v>
      </c>
      <c r="C486">
        <v>-0.49</v>
      </c>
      <c r="E486">
        <v>-0.49</v>
      </c>
      <c r="F486">
        <v>0.06</v>
      </c>
      <c r="G486">
        <v>0.06</v>
      </c>
      <c r="H486">
        <v>3.72</v>
      </c>
      <c r="K486">
        <v>3.72</v>
      </c>
      <c r="L486">
        <v>0.38</v>
      </c>
      <c r="M486">
        <v>0.38</v>
      </c>
      <c r="N486">
        <v>555.6</v>
      </c>
      <c r="O486">
        <v>3</v>
      </c>
      <c r="P486">
        <v>0.35</v>
      </c>
      <c r="Q486">
        <v>0.08</v>
      </c>
      <c r="R486">
        <v>251</v>
      </c>
      <c r="S486">
        <v>9.3000000000000007</v>
      </c>
      <c r="T486" s="12">
        <f>(N486/365)^(2/3)*K486^(1/3)</f>
        <v>2.0503463449308001</v>
      </c>
      <c r="U486" s="12">
        <f>SQRT((2/3*(N486/365)^(-1/3)*K486^(1/3)*(O486/365))^2+(1/3*(N486/365)^(2/3)*K486^(-2/3)*M486)^2)</f>
        <v>7.0203710073872549E-2</v>
      </c>
      <c r="V486" s="12">
        <f>0.004919*R486*SQRT(1-P486^2)*N486^(1/3)*K486^(2/3)</f>
        <v>22.827419094541977</v>
      </c>
      <c r="W486" s="12">
        <f>SQRT(X486^2+Y486^2+Z486^2+AA486^2)</f>
        <v>1.9142267359883103</v>
      </c>
      <c r="X486" s="12">
        <f>0.004919*SQRT(1-P486^2)*N486^(1/3)*K486^(2/3)*S486</f>
        <v>0.84579680310454319</v>
      </c>
      <c r="Y486" s="12">
        <f>0.004919*R486*P486/SQRT(1-P486^2)*N486^(1/3)*K486^(2/3)*Q486</f>
        <v>0.72839627880019975</v>
      </c>
      <c r="Z486" s="12">
        <f>0.004919*R486*SQRT(1-P486^2)*1/3*N486^(-2/3)*K486^(2/3)*O486</f>
        <v>4.1086067484776778E-2</v>
      </c>
      <c r="AA486" s="12">
        <f>0.004919*R486*SQRT(1-P486^2)*N486^(1/3)*2/3*K486^(-1/3)*M486</f>
        <v>1.5545554222089517</v>
      </c>
      <c r="AB486">
        <v>5.2630136986301368</v>
      </c>
      <c r="AC486" s="12">
        <v>34.5</v>
      </c>
      <c r="AD486" t="s">
        <v>77</v>
      </c>
    </row>
    <row r="487" spans="1:30">
      <c r="A487" t="s">
        <v>935</v>
      </c>
      <c r="B487" t="s">
        <v>934</v>
      </c>
      <c r="C487">
        <v>-0.11</v>
      </c>
      <c r="D487">
        <v>-0.14000000000000001</v>
      </c>
      <c r="E487">
        <v>-0.11</v>
      </c>
      <c r="F487">
        <v>0.02</v>
      </c>
      <c r="G487">
        <v>0.02</v>
      </c>
      <c r="H487">
        <v>1.06</v>
      </c>
      <c r="I487">
        <v>1.1399999999999999</v>
      </c>
      <c r="J487">
        <v>1.1599999999999999</v>
      </c>
      <c r="K487">
        <v>1.06</v>
      </c>
      <c r="L487">
        <v>0.09</v>
      </c>
      <c r="M487">
        <v>0.09</v>
      </c>
      <c r="N487">
        <v>1845</v>
      </c>
      <c r="O487">
        <v>15</v>
      </c>
      <c r="P487">
        <v>0.08</v>
      </c>
      <c r="Q487">
        <v>0.06</v>
      </c>
      <c r="R487">
        <v>15</v>
      </c>
      <c r="S487">
        <v>3.6</v>
      </c>
      <c r="T487" s="12">
        <f>(N487/365)^(2/3)*K487^(1/3)</f>
        <v>3.003108056795627</v>
      </c>
      <c r="U487" s="12">
        <f>SQRT((2/3*(N487/365)^(-1/3)*K487^(1/3)*(O487/365))^2+(1/3*(N487/365)^(2/3)*K487^(-2/3)*M487)^2)</f>
        <v>8.6538183287244927E-2</v>
      </c>
      <c r="V487" s="12">
        <f>0.004919*R487*SQRT(1-P487^2)*N487^(1/3)*K487^(2/3)</f>
        <v>0.93779930533990441</v>
      </c>
      <c r="W487" s="12">
        <f>SQRT(X487^2+Y487^2+Z487^2+AA487^2)</f>
        <v>0.23130524570360794</v>
      </c>
      <c r="X487" s="12">
        <f>0.004919*SQRT(1-P487^2)*N487^(1/3)*K487^(2/3)*S487</f>
        <v>0.22507183328157707</v>
      </c>
      <c r="Y487" s="12">
        <f>0.004919*R487*P487/SQRT(1-P487^2)*N487^(1/3)*K487^(2/3)*Q487</f>
        <v>4.5304314267628236E-3</v>
      </c>
      <c r="Z487" s="12">
        <f>0.004919*R487*SQRT(1-P487^2)*1/3*N487^(-2/3)*K487^(2/3)*O487</f>
        <v>2.5414615320864618E-3</v>
      </c>
      <c r="AA487" s="12">
        <f>0.004919*R487*SQRT(1-P487^2)*N487^(1/3)*2/3*K487^(-1/3)*M487</f>
        <v>5.3082979547541764E-2</v>
      </c>
      <c r="AB487" s="12">
        <v>6.3397260273972602</v>
      </c>
      <c r="AC487" s="12">
        <v>3.4</v>
      </c>
      <c r="AD487" t="s">
        <v>109</v>
      </c>
    </row>
    <row r="488" spans="1:30">
      <c r="A488" s="12" t="s">
        <v>937</v>
      </c>
      <c r="B488" s="12" t="s">
        <v>936</v>
      </c>
      <c r="C488" s="12">
        <v>0.12</v>
      </c>
      <c r="D488" s="12"/>
      <c r="E488" s="12">
        <v>0.12</v>
      </c>
      <c r="F488" s="12">
        <v>0.05</v>
      </c>
      <c r="G488" s="12">
        <v>0.05</v>
      </c>
      <c r="H488" s="12">
        <v>0.85</v>
      </c>
      <c r="I488" s="12"/>
      <c r="J488" s="12"/>
      <c r="K488" s="12">
        <v>0.85</v>
      </c>
      <c r="L488" s="12">
        <v>7.0000000000000007E-2</v>
      </c>
      <c r="M488" s="12">
        <v>7.0000000000000007E-2</v>
      </c>
      <c r="N488" s="12">
        <v>3.4375200000000001</v>
      </c>
      <c r="O488" s="12">
        <v>8.2389999999999998E-3</v>
      </c>
      <c r="P488" s="12">
        <v>4.07E-2</v>
      </c>
      <c r="Q488" s="12">
        <v>3.7900000000000003E-2</v>
      </c>
      <c r="R488" s="12">
        <v>66.260000000000005</v>
      </c>
      <c r="S488" s="12">
        <v>2.83</v>
      </c>
      <c r="T488" s="12">
        <f>(N488/365)^(2/3)*K488^(1/3)</f>
        <v>4.2244926096441898E-2</v>
      </c>
      <c r="U488" s="12">
        <f>SQRT((2/3*(N488/365)^(-1/3)*K488^(1/3)*(O488/365))^2+(1/3*(N488/365)^(2/3)*K488^(-2/3)*M488)^2)</f>
        <v>1.16162752505819E-3</v>
      </c>
      <c r="V488" s="12">
        <f>0.004919*R488*SQRT(1-P488^2)*N488^(1/3)*K488^(2/3)</f>
        <v>0.4410243974756794</v>
      </c>
      <c r="W488" s="12">
        <f>SQRT(X488^2+Y488^2+Z488^2+AA488^2)</f>
        <v>3.0686681110614275E-2</v>
      </c>
      <c r="X488" s="12">
        <f>0.004919*SQRT(1-P488^2)*N488^(1/3)*K488^(2/3)*S488</f>
        <v>1.8836387637430924E-2</v>
      </c>
      <c r="Y488" s="12">
        <f>0.004919*R488*P488/SQRT(1-P488^2)*N488^(1/3)*K488^(2/3)*Q488</f>
        <v>6.8142213278689985E-4</v>
      </c>
      <c r="Z488" s="12">
        <f>0.004919*R488*SQRT(1-P488^2)*1/3*N488^(-2/3)*K488^(2/3)*O488</f>
        <v>3.5234704193741636E-4</v>
      </c>
      <c r="AA488" s="12">
        <f>0.004919*R488*SQRT(1-P488^2)*N488^(1/3)*2/3*K488^(-1/3)*M488</f>
        <v>2.4213104175135343E-2</v>
      </c>
      <c r="AB488" s="12">
        <v>1.098630136986301</v>
      </c>
      <c r="AC488" s="12">
        <v>3.3</v>
      </c>
      <c r="AD488" s="12" t="s">
        <v>100</v>
      </c>
    </row>
    <row r="489" spans="1:30" s="7" customFormat="1">
      <c r="A489" s="7" t="s">
        <v>939</v>
      </c>
      <c r="B489" s="7" t="s">
        <v>938</v>
      </c>
      <c r="C489" s="7">
        <v>0.33</v>
      </c>
      <c r="E489" s="7">
        <v>0.33</v>
      </c>
      <c r="F489" s="7">
        <v>0.05</v>
      </c>
      <c r="G489" s="7">
        <v>0.05</v>
      </c>
      <c r="H489" s="7">
        <v>1.33</v>
      </c>
      <c r="K489" s="7">
        <v>1.33</v>
      </c>
      <c r="L489" s="7">
        <v>0.2</v>
      </c>
      <c r="M489" s="7">
        <v>0.2</v>
      </c>
      <c r="N489" s="7">
        <v>415.2</v>
      </c>
      <c r="O489" s="7">
        <v>0.5</v>
      </c>
      <c r="P489" s="7">
        <v>5.8000000000000003E-2</v>
      </c>
      <c r="Q489" s="7">
        <v>0.05</v>
      </c>
      <c r="R489" s="7">
        <v>32.200000000000003</v>
      </c>
      <c r="S489" s="7">
        <v>1.4</v>
      </c>
      <c r="T489" s="7">
        <f>(N489/365)^(2/3)*K489^(1/3)</f>
        <v>1.1983771896436264</v>
      </c>
      <c r="U489" s="7">
        <f>SQRT((2/3*(N489/365)^(-1/3)*K489^(1/3)*(O489/365))^2+(1/3*(N489/365)^(2/3)*K489^(-2/3)*M489)^2)</f>
        <v>6.0076736153089845E-2</v>
      </c>
      <c r="V489" s="7">
        <f>0.004919*R489*SQRT(1-P489^2)*N489^(1/3)*K489^(2/3)</f>
        <v>1.4266623111703116</v>
      </c>
      <c r="W489" s="7">
        <f>SQRT(X489^2+Y489^2+Z489^2+AA489^2)</f>
        <v>0.15595171484039533</v>
      </c>
      <c r="X489" s="7">
        <f>0.004919*SQRT(1-P489^2)*N489^(1/3)*K489^(2/3)*S489</f>
        <v>6.2028796137839626E-2</v>
      </c>
      <c r="Y489" s="7">
        <f>0.004919*R489*P489/SQRT(1-P489^2)*N489^(1/3)*K489^(2/3)*Q489</f>
        <v>4.1512856272439523E-3</v>
      </c>
      <c r="Z489" s="7">
        <f>0.004919*R489*SQRT(1-P489^2)*1/3*N489^(-2/3)*K489^(2/3)*O489</f>
        <v>5.726807607459505E-4</v>
      </c>
      <c r="AA489" s="7">
        <f>0.004919*R489*SQRT(1-P489^2)*N489^(1/3)*2/3*K489^(-1/3)*M489</f>
        <v>0.14302379059351497</v>
      </c>
      <c r="AD489" s="7" t="s">
        <v>25</v>
      </c>
    </row>
    <row r="490" spans="1:30">
      <c r="A490" t="s">
        <v>941</v>
      </c>
      <c r="B490" t="s">
        <v>940</v>
      </c>
      <c r="C490">
        <v>-0.11</v>
      </c>
      <c r="D490">
        <v>-0.27</v>
      </c>
      <c r="E490">
        <v>-0.11</v>
      </c>
      <c r="F490">
        <v>0.02</v>
      </c>
      <c r="G490">
        <v>0.02</v>
      </c>
      <c r="H490">
        <v>0.94</v>
      </c>
      <c r="I490">
        <v>0.96</v>
      </c>
      <c r="J490">
        <v>0.95</v>
      </c>
      <c r="K490">
        <v>0.94</v>
      </c>
      <c r="L490">
        <v>7.0000000000000007E-2</v>
      </c>
      <c r="M490">
        <v>7.0000000000000007E-2</v>
      </c>
      <c r="N490">
        <v>2208</v>
      </c>
      <c r="O490">
        <v>66</v>
      </c>
      <c r="P490">
        <v>0.12</v>
      </c>
      <c r="Q490">
        <v>0.06</v>
      </c>
      <c r="R490">
        <v>23.7</v>
      </c>
      <c r="S490">
        <v>1.9</v>
      </c>
      <c r="T490" s="12">
        <f>(N490/365)^(2/3)*K490^(1/3)</f>
        <v>3.2522212832062576</v>
      </c>
      <c r="U490" s="12">
        <f>SQRT((2/3*(N490/365)^(-1/3)*K490^(1/3)*(O490/365))^2+(1/3*(N490/365)^(2/3)*K490^(-2/3)*M490)^2)</f>
        <v>0.10352453752617567</v>
      </c>
      <c r="V490" s="12">
        <f>0.004919*R490*SQRT(1-P490^2)*N490^(1/3)*K490^(2/3)</f>
        <v>1.4461958403957915</v>
      </c>
      <c r="W490" s="12">
        <f>SQRT(X490^2+Y490^2+Z490^2+AA490^2)</f>
        <v>0.13753573361983137</v>
      </c>
      <c r="X490" s="12">
        <f>0.004919*SQRT(1-P490^2)*N490^(1/3)*K490^(2/3)*S490</f>
        <v>0.1159397509178061</v>
      </c>
      <c r="Y490" s="12">
        <f>0.004919*R490*P490/SQRT(1-P490^2)*N490^(1/3)*K490^(2/3)*Q490</f>
        <v>1.0564742340553671E-2</v>
      </c>
      <c r="Z490" s="12">
        <f>0.004919*R490*SQRT(1-P490^2)*1/3*N490^(-2/3)*K490^(2/3)*O490</f>
        <v>1.4409560003943585E-2</v>
      </c>
      <c r="AA490" s="12">
        <f>0.004919*R490*SQRT(1-P490^2)*N490^(1/3)*2/3*K490^(-1/3)*M490</f>
        <v>7.1796956615393911E-2</v>
      </c>
      <c r="AB490" s="12">
        <v>12.87671232876712</v>
      </c>
      <c r="AC490" s="12">
        <v>6.69</v>
      </c>
      <c r="AD490" t="s">
        <v>115</v>
      </c>
    </row>
    <row r="491" spans="1:30">
      <c r="A491" s="12" t="s">
        <v>943</v>
      </c>
      <c r="B491" s="12" t="s">
        <v>942</v>
      </c>
      <c r="C491" s="12">
        <v>0.26</v>
      </c>
      <c r="D491" s="12"/>
      <c r="E491" s="12">
        <v>0.26</v>
      </c>
      <c r="F491" s="12">
        <v>0.1</v>
      </c>
      <c r="G491" s="12">
        <v>0.1</v>
      </c>
      <c r="H491" s="12">
        <v>0.88</v>
      </c>
      <c r="I491" s="12"/>
      <c r="J491" s="12"/>
      <c r="K491" s="12">
        <v>0.88</v>
      </c>
      <c r="L491" s="12">
        <v>0.17</v>
      </c>
      <c r="M491" s="12">
        <v>0.17</v>
      </c>
      <c r="N491" s="12">
        <v>18.02</v>
      </c>
      <c r="O491" s="12">
        <v>1.4999999999999999E-2</v>
      </c>
      <c r="P491" s="12">
        <v>4.7E-2</v>
      </c>
      <c r="Q491" s="12">
        <v>0.01</v>
      </c>
      <c r="R491" s="12">
        <v>59.8</v>
      </c>
      <c r="S491" s="12">
        <v>0.69500000000000006</v>
      </c>
      <c r="T491" s="12">
        <f>(N491/365)^(2/3)*K491^(1/3)</f>
        <v>0.12896410212623988</v>
      </c>
      <c r="U491" s="12">
        <f>SQRT((2/3*(N491/365)^(-1/3)*K491^(1/3)*(O491/365))^2+(1/3*(N491/365)^(2/3)*K491^(-2/3)*M491)^2)</f>
        <v>8.3048149492159391E-3</v>
      </c>
      <c r="V491" s="12">
        <f>0.004919*R491*SQRT(1-P491^2)*N491^(1/3)*K491^(2/3)</f>
        <v>0.70740996733535777</v>
      </c>
      <c r="W491" s="12">
        <f>SQRT(X491^2+Y491^2+Z491^2+AA491^2)</f>
        <v>9.1476859849202452E-2</v>
      </c>
      <c r="X491" s="12">
        <f>0.004919*SQRT(1-P491^2)*N491^(1/3)*K491^(2/3)*S491</f>
        <v>8.2215706906032405E-3</v>
      </c>
      <c r="Y491" s="12">
        <f>0.004919*R491*P491/SQRT(1-P491^2)*N491^(1/3)*K491^(2/3)*Q491</f>
        <v>3.3321876489928072E-4</v>
      </c>
      <c r="Z491" s="12">
        <f>0.004919*R491*SQRT(1-P491^2)*1/3*N491^(-2/3)*K491^(2/3)*O491</f>
        <v>1.9628467462135346E-4</v>
      </c>
      <c r="AA491" s="12">
        <f>0.004919*R491*SQRT(1-P491^2)*N491^(1/3)*2/3*K491^(-1/3)*M491</f>
        <v>9.1105829126523347E-2</v>
      </c>
      <c r="AB491" s="12">
        <f>4700/365</f>
        <v>12.876712328767123</v>
      </c>
      <c r="AC491" s="12">
        <v>2.04</v>
      </c>
      <c r="AD491" s="12" t="s">
        <v>100</v>
      </c>
    </row>
    <row r="492" spans="1:30">
      <c r="A492" s="12" t="s">
        <v>943</v>
      </c>
      <c r="B492" s="12" t="s">
        <v>944</v>
      </c>
      <c r="C492" s="12">
        <v>0.26</v>
      </c>
      <c r="D492" s="12"/>
      <c r="E492" s="12">
        <v>0.26</v>
      </c>
      <c r="F492" s="12">
        <v>0.1</v>
      </c>
      <c r="G492" s="12">
        <v>0.1</v>
      </c>
      <c r="H492" s="12">
        <v>0.88</v>
      </c>
      <c r="I492" s="12"/>
      <c r="J492" s="12"/>
      <c r="K492" s="12">
        <v>0.88</v>
      </c>
      <c r="L492" s="12">
        <v>0.17</v>
      </c>
      <c r="M492" s="12">
        <v>0.17</v>
      </c>
      <c r="N492" s="12">
        <v>36.07</v>
      </c>
      <c r="O492" s="12">
        <v>0.17499999999999999</v>
      </c>
      <c r="P492" s="12">
        <v>1.4999999999999999E-2</v>
      </c>
      <c r="Q492" s="12">
        <v>1.0999999999999999E-2</v>
      </c>
      <c r="R492" s="12">
        <v>11.57</v>
      </c>
      <c r="S492" s="12">
        <v>2.84</v>
      </c>
      <c r="T492" s="12">
        <f>(N492/365)^(2/3)*K492^(1/3)</f>
        <v>0.20483134148144946</v>
      </c>
      <c r="U492" s="12">
        <f>SQRT((2/3*(N492/365)^(-1/3)*K492^(1/3)*(O492/365))^2+(1/3*(N492/365)^(2/3)*K492^(-2/3)*M492)^2)</f>
        <v>1.3206525335044496E-2</v>
      </c>
      <c r="V492" s="12">
        <f>0.004919*R492*SQRT(1-P492^2)*N492^(1/3)*K492^(2/3)</f>
        <v>0.17266268100215681</v>
      </c>
      <c r="W492" s="12">
        <f>SQRT(X492^2+Y492^2+Z492^2+AA492^2)</f>
        <v>4.7862379066859979E-2</v>
      </c>
      <c r="X492" s="12">
        <f>0.004919*SQRT(1-P492^2)*N492^(1/3)*K492^(2/3)*S492</f>
        <v>4.2382196546769689E-2</v>
      </c>
      <c r="Y492" s="12">
        <f>0.004919*R492*P492/SQRT(1-P492^2)*N492^(1/3)*K492^(2/3)*Q492</f>
        <v>2.8495753909985619E-5</v>
      </c>
      <c r="Z492" s="12">
        <f>0.004919*R492*SQRT(1-P492^2)*1/3*N492^(-2/3)*K492^(2/3)*O492</f>
        <v>2.7923453632175817E-4</v>
      </c>
      <c r="AA492" s="12">
        <f>0.004919*R492*SQRT(1-P492^2)*N492^(1/3)*2/3*K492^(-1/3)*M492</f>
        <v>2.223686043209595E-2</v>
      </c>
      <c r="AB492" s="12">
        <f>4700/365</f>
        <v>12.876712328767123</v>
      </c>
      <c r="AC492" s="12">
        <v>2.04</v>
      </c>
      <c r="AD492" s="12" t="s">
        <v>100</v>
      </c>
    </row>
    <row r="493" spans="1:30">
      <c r="A493" s="12" t="s">
        <v>943</v>
      </c>
      <c r="B493" s="12" t="s">
        <v>945</v>
      </c>
      <c r="C493" s="12">
        <v>0.26</v>
      </c>
      <c r="D493" s="12"/>
      <c r="E493" s="12">
        <v>0.26</v>
      </c>
      <c r="F493" s="12">
        <v>0.1</v>
      </c>
      <c r="G493" s="12">
        <v>0.1</v>
      </c>
      <c r="H493" s="12">
        <v>0.88</v>
      </c>
      <c r="I493" s="12"/>
      <c r="J493" s="12"/>
      <c r="K493" s="12">
        <v>0.88</v>
      </c>
      <c r="L493" s="12">
        <v>0.17</v>
      </c>
      <c r="M493" s="12">
        <v>0.17</v>
      </c>
      <c r="N493" s="12">
        <v>5174</v>
      </c>
      <c r="O493" s="12">
        <v>126.5</v>
      </c>
      <c r="P493" s="12">
        <v>0.38900000000000001</v>
      </c>
      <c r="Q493" s="12">
        <v>5.8500000000000003E-2</v>
      </c>
      <c r="R493" s="12">
        <v>79.760000000000005</v>
      </c>
      <c r="S493" s="12">
        <v>8.8249999999999993</v>
      </c>
      <c r="T493" s="12">
        <f>(N493/365)^(2/3)*K493^(1/3)</f>
        <v>5.6128477755151298</v>
      </c>
      <c r="U493" s="12">
        <f>SQRT((2/3*(N493/365)^(-1/3)*K493^(1/3)*(O493/365))^2+(1/3*(N493/365)^(2/3)*K493^(-2/3)*M493)^2)</f>
        <v>0.37283217742938551</v>
      </c>
      <c r="V493" s="12">
        <f>0.004919*R493*SQRT(1-P493^2)*N493^(1/3)*K493^(2/3)</f>
        <v>5.7406925117899199</v>
      </c>
      <c r="W493" s="12">
        <f>SQRT(X493^2+Y493^2+Z493^2+AA493^2)</f>
        <v>0.98789826371980094</v>
      </c>
      <c r="X493" s="12">
        <f>0.004919*SQRT(1-P493^2)*N493^(1/3)*K493^(2/3)*S493</f>
        <v>0.63517566971597328</v>
      </c>
      <c r="Y493" s="12">
        <f>0.004919*R493*P493/SQRT(1-P493^2)*N493^(1/3)*K493^(2/3)*Q493</f>
        <v>0.15393107304946549</v>
      </c>
      <c r="Z493" s="12">
        <f>0.004919*R493*SQRT(1-P493^2)*1/3*N493^(-2/3)*K493^(2/3)*O493</f>
        <v>4.6785053649106137E-2</v>
      </c>
      <c r="AA493" s="12">
        <f>0.004919*R493*SQRT(1-P493^2)*N493^(1/3)*2/3*K493^(-1/3)*M493</f>
        <v>0.73933161136688352</v>
      </c>
      <c r="AB493" s="12">
        <f>4700/365</f>
        <v>12.876712328767123</v>
      </c>
      <c r="AC493" s="12">
        <v>2.04</v>
      </c>
      <c r="AD493" s="12" t="s">
        <v>100</v>
      </c>
    </row>
    <row r="494" spans="1:30">
      <c r="A494" s="12" t="s">
        <v>947</v>
      </c>
      <c r="B494" s="12" t="s">
        <v>946</v>
      </c>
      <c r="C494" s="12">
        <v>0.21</v>
      </c>
      <c r="D494" s="12">
        <v>0.2</v>
      </c>
      <c r="E494" s="12">
        <v>0.21</v>
      </c>
      <c r="F494" s="12">
        <v>0.02</v>
      </c>
      <c r="G494" s="12">
        <v>0.02</v>
      </c>
      <c r="H494" s="12">
        <v>1</v>
      </c>
      <c r="I494" s="12">
        <v>1.02</v>
      </c>
      <c r="J494" s="12">
        <v>0.95</v>
      </c>
      <c r="K494" s="12">
        <v>1</v>
      </c>
      <c r="L494" s="12">
        <v>0.08</v>
      </c>
      <c r="M494" s="12">
        <v>0.08</v>
      </c>
      <c r="N494" s="12">
        <v>383</v>
      </c>
      <c r="O494" s="12">
        <v>2</v>
      </c>
      <c r="P494" s="12">
        <v>7.0000000000000007E-2</v>
      </c>
      <c r="Q494" s="12">
        <v>0.04</v>
      </c>
      <c r="R494" s="12">
        <v>163.5</v>
      </c>
      <c r="S494" s="12">
        <v>3</v>
      </c>
      <c r="T494" s="12">
        <f>(N494/365)^(2/3)*K494^(1/3)</f>
        <v>1.0326122504281177</v>
      </c>
      <c r="U494" s="12">
        <f>SQRT((2/3*(N494/365)^(-1/3)*K494^(1/3)*(O494/365))^2+(1/3*(N494/365)^(2/3)*K494^(-2/3)*M494)^2)</f>
        <v>2.7769984207705569E-2</v>
      </c>
      <c r="V494" s="12">
        <f>0.004919*R494*SQRT(1-P494^2)*N494^(1/3)*K494^(2/3)</f>
        <v>5.826318214192189</v>
      </c>
      <c r="W494" s="12">
        <f>SQRT(X494^2+Y494^2+Z494^2+AA494^2)</f>
        <v>0.32917737243780154</v>
      </c>
      <c r="X494" s="12">
        <f>0.004919*SQRT(1-P494^2)*N494^(1/3)*K494^(2/3)*S494</f>
        <v>0.10690492136132457</v>
      </c>
      <c r="Y494" s="12">
        <f>0.004919*R494*P494/SQRT(1-P494^2)*N494^(1/3)*K494^(2/3)*Q494</f>
        <v>1.6394021706098012E-2</v>
      </c>
      <c r="Z494" s="12">
        <f>0.004919*R494*SQRT(1-P494^2)*1/3*N494^(-2/3)*K494^(2/3)*O494</f>
        <v>1.0141546064738369E-2</v>
      </c>
      <c r="AA494" s="12">
        <f>0.004919*R494*SQRT(1-P494^2)*N494^(1/3)*2/3*K494^(-1/3)*M494</f>
        <v>0.31073697142358342</v>
      </c>
      <c r="AB494" s="12">
        <v>8.1397260273972609</v>
      </c>
      <c r="AC494" s="12">
        <v>7.33</v>
      </c>
      <c r="AD494" s="12" t="s">
        <v>292</v>
      </c>
    </row>
    <row r="495" spans="1:30">
      <c r="A495" s="12" t="s">
        <v>949</v>
      </c>
      <c r="B495" s="12" t="s">
        <v>948</v>
      </c>
      <c r="C495" s="12">
        <v>0.36</v>
      </c>
      <c r="D495" s="12"/>
      <c r="E495" s="12">
        <v>0.36</v>
      </c>
      <c r="F495" s="12">
        <v>0.02</v>
      </c>
      <c r="G495" s="12">
        <v>0.02</v>
      </c>
      <c r="H495" s="12">
        <v>1.17</v>
      </c>
      <c r="I495" s="12"/>
      <c r="J495" s="12"/>
      <c r="K495" s="12">
        <v>1.17</v>
      </c>
      <c r="L495" s="12">
        <v>0.11</v>
      </c>
      <c r="M495" s="12">
        <v>0.11</v>
      </c>
      <c r="N495" s="12">
        <v>1116</v>
      </c>
      <c r="O495" s="12">
        <v>26</v>
      </c>
      <c r="P495" s="12">
        <v>0.81</v>
      </c>
      <c r="Q495" s="12">
        <v>0.02</v>
      </c>
      <c r="R495" s="12">
        <v>37.299999999999997</v>
      </c>
      <c r="S495" s="12">
        <v>3</v>
      </c>
      <c r="T495" s="12">
        <f>(N495/365)^(2/3)*K495^(1/3)</f>
        <v>2.2197778186261128</v>
      </c>
      <c r="U495" s="12">
        <f>SQRT((2/3*(N495/365)^(-1/3)*K495^(1/3)*(O495/365))^2+(1/3*(N495/365)^(2/3)*K495^(-2/3)*M495)^2)</f>
        <v>7.7640433851070001E-2</v>
      </c>
      <c r="V495" s="12">
        <f>0.004919*R495*SQRT(1-P495^2)*N495^(1/3)*K495^(2/3)</f>
        <v>1.2392161032300777</v>
      </c>
      <c r="W495" s="12">
        <f>SQRT(X495^2+Y495^2+Z495^2+AA495^2)</f>
        <v>0.13952443655627414</v>
      </c>
      <c r="X495" s="12">
        <f>0.004919*SQRT(1-P495^2)*N495^(1/3)*K495^(2/3)*S495</f>
        <v>9.9668855487673819E-2</v>
      </c>
      <c r="Y495" s="12">
        <f>0.004919*R495*P495/SQRT(1-P495^2)*N495^(1/3)*K495^(2/3)*Q495</f>
        <v>5.8375402362103125E-2</v>
      </c>
      <c r="Z495" s="12">
        <f>0.004919*R495*SQRT(1-P495^2)*1/3*N495^(-2/3)*K495^(2/3)*O495</f>
        <v>9.6235420203052632E-3</v>
      </c>
      <c r="AA495" s="12">
        <f>0.004919*R495*SQRT(1-P495^2)*N495^(1/3)*2/3*K495^(-1/3)*M495</f>
        <v>7.767166458991942E-2</v>
      </c>
      <c r="AB495" s="12">
        <v>5.4493150684931511</v>
      </c>
      <c r="AC495" s="12">
        <v>2.19</v>
      </c>
      <c r="AD495" s="12" t="s">
        <v>109</v>
      </c>
    </row>
    <row r="496" spans="1:30">
      <c r="A496" s="12" t="s">
        <v>951</v>
      </c>
      <c r="B496" s="12" t="s">
        <v>950</v>
      </c>
      <c r="C496" s="12">
        <v>-0.75</v>
      </c>
      <c r="D496" s="12"/>
      <c r="E496" s="12">
        <v>-0.75</v>
      </c>
      <c r="F496" s="12">
        <v>0.12</v>
      </c>
      <c r="G496" s="12">
        <v>0.12</v>
      </c>
      <c r="H496" s="12">
        <v>0.69</v>
      </c>
      <c r="I496" s="12"/>
      <c r="J496" s="12"/>
      <c r="K496" s="12">
        <v>0.69</v>
      </c>
      <c r="L496" s="12">
        <v>0.06</v>
      </c>
      <c r="M496" s="12">
        <v>0.06</v>
      </c>
      <c r="N496" s="12">
        <v>2558</v>
      </c>
      <c r="O496" s="12">
        <v>8</v>
      </c>
      <c r="P496" s="12">
        <v>0.57700000000000007</v>
      </c>
      <c r="Q496" s="12">
        <v>1.0999999999999999E-2</v>
      </c>
      <c r="R496" s="12">
        <v>1243</v>
      </c>
      <c r="S496" s="12">
        <v>25</v>
      </c>
      <c r="T496" s="12">
        <f>(N496/365)^(2/3)*K496^(1/3)</f>
        <v>3.236096626388751</v>
      </c>
      <c r="U496" s="12">
        <f>SQRT((2/3*(N496/365)^(-1/3)*K496^(1/3)*(O496/365))^2+(1/3*(N496/365)^(2/3)*K496^(-2/3)*M496)^2)</f>
        <v>9.404225402669919E-2</v>
      </c>
      <c r="V496" s="12">
        <f>0.004919*R496*SQRT(1-P496^2)*N496^(1/3)*K496^(2/3)</f>
        <v>53.329423481150833</v>
      </c>
      <c r="W496" s="12">
        <f>SQRT(X496^2+Y496^2+Z496^2+AA496^2)</f>
        <v>3.3119131796814392</v>
      </c>
      <c r="X496" s="12">
        <f>0.004919*SQRT(1-P496^2)*N496^(1/3)*K496^(2/3)*S496</f>
        <v>1.0725950016321568</v>
      </c>
      <c r="Y496" s="12">
        <f>0.004919*R496*P496/SQRT(1-P496^2)*N496^(1/3)*K496^(2/3)*Q496</f>
        <v>0.50741502903718549</v>
      </c>
      <c r="Z496" s="12">
        <f>0.004919*R496*SQRT(1-P496^2)*1/3*N496^(-2/3)*K496^(2/3)*O496</f>
        <v>5.559491632124143E-2</v>
      </c>
      <c r="AA496" s="12">
        <f>0.004919*R496*SQRT(1-P496^2)*N496^(1/3)*2/3*K496^(-1/3)*M496</f>
        <v>3.0915607815159905</v>
      </c>
      <c r="AB496" s="12">
        <v>7.536986301369863</v>
      </c>
      <c r="AC496" s="12">
        <v>4.7</v>
      </c>
      <c r="AD496" s="12" t="s">
        <v>129</v>
      </c>
    </row>
    <row r="497" spans="1:30">
      <c r="A497" t="s">
        <v>953</v>
      </c>
      <c r="B497" t="s">
        <v>952</v>
      </c>
      <c r="C497">
        <v>0.04</v>
      </c>
      <c r="E497">
        <v>0.04</v>
      </c>
      <c r="F497">
        <v>0.06</v>
      </c>
      <c r="G497">
        <v>0.06</v>
      </c>
      <c r="H497">
        <v>0.8</v>
      </c>
      <c r="K497">
        <v>0.8</v>
      </c>
      <c r="L497">
        <v>0.14000000000000001</v>
      </c>
      <c r="M497">
        <v>0.14000000000000001</v>
      </c>
      <c r="N497">
        <v>6.0880999999999998</v>
      </c>
      <c r="O497">
        <v>1.8E-3</v>
      </c>
      <c r="P497">
        <v>8.5999999999999993E-2</v>
      </c>
      <c r="Q497">
        <v>1.9E-2</v>
      </c>
      <c r="R497" s="12">
        <v>125.8</v>
      </c>
      <c r="S497" s="12">
        <v>2.2999999999999998</v>
      </c>
      <c r="T497" s="12">
        <f>(N497/365)^(2/3)*K497^(1/3)</f>
        <v>6.0602322874869531E-2</v>
      </c>
      <c r="U497" s="12">
        <f>SQRT((2/3*(N497/365)^(-1/3)*K497^(1/3)*(O497/365))^2+(1/3*(N497/365)^(2/3)*K497^(-2/3)*M497)^2)</f>
        <v>3.5351556819177322E-3</v>
      </c>
      <c r="V497" s="12">
        <f>0.004919*R497*SQRT(1-P497^2)*N497^(1/3)*K497^(2/3)</f>
        <v>0.97013623192747656</v>
      </c>
      <c r="W497" s="12">
        <f>SQRT(X497^2+Y497^2+Z497^2+AA497^2)</f>
        <v>0.11457509495501719</v>
      </c>
      <c r="X497" s="12">
        <f>0.004919*SQRT(1-P497^2)*N497^(1/3)*K497^(2/3)*S497</f>
        <v>1.7736989931901398E-2</v>
      </c>
      <c r="Y497" s="12">
        <f>0.004919*R497*P497/SQRT(1-P497^2)*N497^(1/3)*K497^(2/3)*Q497</f>
        <v>1.5970141193965533E-3</v>
      </c>
      <c r="Z497" s="12">
        <f>0.004919*R497*SQRT(1-P497^2)*1/3*N497^(-2/3)*K497^(2/3)*O497</f>
        <v>9.5609753314907116E-5</v>
      </c>
      <c r="AA497" s="12">
        <f>0.004919*R497*SQRT(1-P497^2)*N497^(1/3)*2/3*K497^(-1/3)*M497</f>
        <v>0.11318256039153891</v>
      </c>
      <c r="AB497">
        <v>0.53150684931506853</v>
      </c>
      <c r="AC497">
        <v>89.5</v>
      </c>
      <c r="AD497" t="s">
        <v>137</v>
      </c>
    </row>
    <row r="498" spans="1:30">
      <c r="A498" s="12" t="s">
        <v>955</v>
      </c>
      <c r="B498" s="12" t="s">
        <v>954</v>
      </c>
      <c r="C498" s="12">
        <v>-0.21</v>
      </c>
      <c r="D498" s="12"/>
      <c r="E498" s="12">
        <v>-0.21</v>
      </c>
      <c r="F498" s="12">
        <v>0.02</v>
      </c>
      <c r="G498" s="12">
        <v>0.02</v>
      </c>
      <c r="H498" s="12">
        <v>1.67</v>
      </c>
      <c r="I498" s="12"/>
      <c r="J498" s="12"/>
      <c r="K498" s="12">
        <v>1.67</v>
      </c>
      <c r="L498" s="12">
        <v>0.16</v>
      </c>
      <c r="M498" s="12">
        <v>0.16</v>
      </c>
      <c r="N498" s="12">
        <v>387.1</v>
      </c>
      <c r="O498" s="12">
        <v>4.2</v>
      </c>
      <c r="P498" s="12">
        <v>0.16800000000000001</v>
      </c>
      <c r="Q498" s="12">
        <v>6.8000000000000005E-2</v>
      </c>
      <c r="R498" s="12">
        <v>33.5</v>
      </c>
      <c r="S498" s="12">
        <v>2.2000000000000002</v>
      </c>
      <c r="T498" s="12">
        <f>(N498/365)^(2/3)*K498^(1/3)</f>
        <v>1.2338405190894375</v>
      </c>
      <c r="U498" s="12">
        <f>SQRT((2/3*(N498/365)^(-1/3)*K498^(1/3)*(O498/365))^2+(1/3*(N498/365)^(2/3)*K498^(-2/3)*M498)^2)</f>
        <v>4.0402135481594617E-2</v>
      </c>
      <c r="V498" s="12">
        <f>0.004919*R498*SQRT(1-P498^2)*N498^(1/3)*K498^(2/3)</f>
        <v>1.6664415493696403</v>
      </c>
      <c r="W498" s="12">
        <f>SQRT(X498^2+Y498^2+Z498^2+AA498^2)</f>
        <v>0.15403282927659223</v>
      </c>
      <c r="X498" s="12">
        <f>0.004919*SQRT(1-P498^2)*N498^(1/3)*K498^(2/3)*S498</f>
        <v>0.10943795249591669</v>
      </c>
      <c r="Y498" s="12">
        <f>0.004919*R498*P498/SQRT(1-P498^2)*N498^(1/3)*K498^(2/3)*Q498</f>
        <v>1.9590346190890461E-2</v>
      </c>
      <c r="Z498" s="12">
        <f>0.004919*R498*SQRT(1-P498^2)*1/3*N498^(-2/3)*K498^(2/3)*O498</f>
        <v>6.0269133792753725E-3</v>
      </c>
      <c r="AA498" s="12">
        <f>0.004919*R498*SQRT(1-P498^2)*N498^(1/3)*2/3*K498^(-1/3)*M498</f>
        <v>0.10643938039885927</v>
      </c>
      <c r="AB498" s="12">
        <v>3.5424657534246582</v>
      </c>
      <c r="AC498" s="12">
        <v>6.1</v>
      </c>
      <c r="AD498" s="12" t="s">
        <v>25</v>
      </c>
    </row>
    <row r="499" spans="1:30">
      <c r="A499" s="12" t="s">
        <v>957</v>
      </c>
      <c r="B499" s="12" t="s">
        <v>956</v>
      </c>
      <c r="C499" s="12">
        <v>-0.24</v>
      </c>
      <c r="D499" s="12">
        <v>-0.17</v>
      </c>
      <c r="E499" s="12">
        <v>-0.24</v>
      </c>
      <c r="F499" s="12">
        <v>0.02</v>
      </c>
      <c r="G499" s="12">
        <v>0.02</v>
      </c>
      <c r="H499" s="12">
        <v>0.86</v>
      </c>
      <c r="I499" s="12">
        <v>0.93</v>
      </c>
      <c r="J499" s="12">
        <v>0.91</v>
      </c>
      <c r="K499" s="12">
        <v>0.86</v>
      </c>
      <c r="L499" s="12">
        <v>0.06</v>
      </c>
      <c r="M499" s="12">
        <v>0.06</v>
      </c>
      <c r="N499" s="12">
        <v>1362.3</v>
      </c>
      <c r="O499" s="12">
        <v>4.3</v>
      </c>
      <c r="P499" s="12">
        <v>0.45900000000000002</v>
      </c>
      <c r="Q499" s="12">
        <v>8.0000000000000002E-3</v>
      </c>
      <c r="R499" s="12">
        <v>56.4</v>
      </c>
      <c r="S499" s="12">
        <v>0.9</v>
      </c>
      <c r="T499" s="12">
        <f>(N499/365)^(2/3)*K499^(1/3)</f>
        <v>2.2881583626062549</v>
      </c>
      <c r="U499" s="12">
        <f>SQRT((2/3*(N499/365)^(-1/3)*K499^(1/3)*(O499/365))^2+(1/3*(N499/365)^(2/3)*K499^(-2/3)*M499)^2)</f>
        <v>5.343037899989931E-2</v>
      </c>
      <c r="V499" s="12">
        <f>0.004919*R499*SQRT(1-P499^2)*N499^(1/3)*K499^(2/3)</f>
        <v>2.470996279003101</v>
      </c>
      <c r="W499" s="12">
        <f>SQRT(X499^2+Y499^2+Z499^2+AA499^2)</f>
        <v>0.12207623908428798</v>
      </c>
      <c r="X499" s="12">
        <f>0.004919*SQRT(1-P499^2)*N499^(1/3)*K499^(2/3)*S499</f>
        <v>3.9430791686219699E-2</v>
      </c>
      <c r="Y499" s="12">
        <f>0.004919*R499*P499/SQRT(1-P499^2)*N499^(1/3)*K499^(2/3)*Q499</f>
        <v>1.149535021518472E-2</v>
      </c>
      <c r="Z499" s="12">
        <f>0.004919*R499*SQRT(1-P499^2)*1/3*N499^(-2/3)*K499^(2/3)*O499</f>
        <v>2.5998394870717025E-3</v>
      </c>
      <c r="AA499" s="12">
        <f>0.004919*R499*SQRT(1-P499^2)*N499^(1/3)*2/3*K499^(-1/3)*M499</f>
        <v>0.11493005948851633</v>
      </c>
      <c r="AB499" s="12">
        <v>4.41</v>
      </c>
      <c r="AC499" s="12">
        <v>3.93</v>
      </c>
      <c r="AD499" s="12" t="s">
        <v>700</v>
      </c>
    </row>
    <row r="500" spans="1:30">
      <c r="A500" s="12" t="s">
        <v>959</v>
      </c>
      <c r="B500" s="12" t="s">
        <v>958</v>
      </c>
      <c r="C500" s="12">
        <v>-0.14000000000000001</v>
      </c>
      <c r="D500" s="12"/>
      <c r="E500" s="12">
        <v>-0.14000000000000001</v>
      </c>
      <c r="F500" s="12">
        <v>0.01</v>
      </c>
      <c r="G500" s="12">
        <v>0.01</v>
      </c>
      <c r="H500" s="12">
        <v>0.87</v>
      </c>
      <c r="I500" s="12"/>
      <c r="J500" s="12"/>
      <c r="K500" s="12">
        <v>0.87</v>
      </c>
      <c r="L500" s="12">
        <v>0.06</v>
      </c>
      <c r="M500" s="12">
        <v>0.06</v>
      </c>
      <c r="N500" s="12">
        <v>2443</v>
      </c>
      <c r="O500" s="12">
        <v>117</v>
      </c>
      <c r="P500" s="12">
        <v>0.08</v>
      </c>
      <c r="Q500" s="12">
        <v>0.03</v>
      </c>
      <c r="R500" s="12">
        <v>41.3</v>
      </c>
      <c r="S500" s="12">
        <v>2.9</v>
      </c>
      <c r="T500" s="12">
        <f>(N500/365)^(2/3)*K500^(1/3)</f>
        <v>3.3904719251846345</v>
      </c>
      <c r="U500" s="12">
        <f>SQRT((2/3*(N500/365)^(-1/3)*K500^(1/3)*(O500/365))^2+(1/3*(N500/365)^(2/3)*K500^(-2/3)*M500)^2)</f>
        <v>0.13339108760265436</v>
      </c>
      <c r="V500" s="12">
        <f>0.004919*R500*SQRT(1-P500^2)*N500^(1/3)*K500^(2/3)</f>
        <v>2.4855356105295292</v>
      </c>
      <c r="W500" s="12">
        <f>SQRT(X500^2+Y500^2+Z500^2+AA500^2)</f>
        <v>0.2124387825319386</v>
      </c>
      <c r="X500" s="12">
        <f>0.004919*SQRT(1-P500^2)*N500^(1/3)*K500^(2/3)*S500</f>
        <v>0.17452913487979746</v>
      </c>
      <c r="Y500" s="12">
        <f>0.004919*R500*P500/SQRT(1-P500^2)*N500^(1/3)*K500^(2/3)*Q500</f>
        <v>6.0037092041776065E-3</v>
      </c>
      <c r="Z500" s="12">
        <f>0.004919*R500*SQRT(1-P500^2)*1/3*N500^(-2/3)*K500^(2/3)*O500</f>
        <v>3.967903758110998E-2</v>
      </c>
      <c r="AA500" s="12">
        <f>0.004919*R500*SQRT(1-P500^2)*N500^(1/3)*2/3*K500^(-1/3)*M500</f>
        <v>0.11427749933469099</v>
      </c>
      <c r="AB500" s="12">
        <v>5.441095890410959</v>
      </c>
      <c r="AC500" s="12">
        <v>1.6</v>
      </c>
      <c r="AD500" s="12" t="s">
        <v>109</v>
      </c>
    </row>
    <row r="501" spans="1:30">
      <c r="A501" s="12" t="s">
        <v>961</v>
      </c>
      <c r="B501" s="12" t="s">
        <v>960</v>
      </c>
      <c r="C501" s="12">
        <v>0</v>
      </c>
      <c r="D501" s="12"/>
      <c r="E501" s="12">
        <v>0</v>
      </c>
      <c r="F501" s="12">
        <v>0.04</v>
      </c>
      <c r="G501" s="12">
        <v>0.04</v>
      </c>
      <c r="H501" s="12">
        <v>2.23</v>
      </c>
      <c r="I501" s="12"/>
      <c r="J501" s="12"/>
      <c r="K501" s="12">
        <v>2.23</v>
      </c>
      <c r="L501" s="12">
        <v>0.2</v>
      </c>
      <c r="M501" s="12">
        <v>0.2</v>
      </c>
      <c r="N501" s="12">
        <v>311.60000000000002</v>
      </c>
      <c r="O501" s="12">
        <v>1.8</v>
      </c>
      <c r="P501" s="12">
        <v>0.129</v>
      </c>
      <c r="Q501" s="12">
        <v>9.1999999999999998E-2</v>
      </c>
      <c r="R501" s="12">
        <v>26.33</v>
      </c>
      <c r="S501" s="12">
        <v>3.6</v>
      </c>
      <c r="T501" s="12">
        <f>(N501/365)^(2/3)*K501^(1/3)</f>
        <v>1.1757220883285437</v>
      </c>
      <c r="U501" s="12">
        <f>SQRT((2/3*(N501/365)^(-1/3)*K501^(1/3)*(O501/365))^2+(1/3*(N501/365)^(2/3)*K501^(-2/3)*M501)^2)</f>
        <v>3.5439076631695238E-2</v>
      </c>
      <c r="V501" s="12">
        <f>0.004919*R501*SQRT(1-P501^2)*N501^(1/3)*K501^(2/3)</f>
        <v>1.4862303367684955</v>
      </c>
      <c r="W501" s="12">
        <f>SQRT(X501^2+Y501^2+Z501^2+AA501^2)</f>
        <v>0.22252963699361425</v>
      </c>
      <c r="X501" s="12">
        <f>0.004919*SQRT(1-P501^2)*N501^(1/3)*K501^(2/3)*S501</f>
        <v>0.20320657851753071</v>
      </c>
      <c r="Y501" s="12">
        <f>0.004919*R501*P501/SQRT(1-P501^2)*N501^(1/3)*K501^(2/3)*Q501</f>
        <v>1.7937072459568177E-2</v>
      </c>
      <c r="Z501" s="12">
        <f>0.004919*R501*SQRT(1-P501^2)*1/3*N501^(-2/3)*K501^(2/3)*O501</f>
        <v>2.8618042428148194E-3</v>
      </c>
      <c r="AA501" s="12">
        <f>0.004919*R501*SQRT(1-P501^2)*N501^(1/3)*2/3*K501^(-1/3)*M501</f>
        <v>8.8862800404693298E-2</v>
      </c>
      <c r="AB501" s="12">
        <v>8.8219178082191778</v>
      </c>
      <c r="AC501" s="12">
        <v>12.4</v>
      </c>
      <c r="AD501" s="12" t="s">
        <v>962</v>
      </c>
    </row>
    <row r="502" spans="1:30" s="30" customFormat="1">
      <c r="A502" s="30" t="s">
        <v>964</v>
      </c>
      <c r="B502" s="30" t="s">
        <v>963</v>
      </c>
      <c r="D502" s="30">
        <v>-0.52</v>
      </c>
      <c r="E502" s="30">
        <v>-0.51956060137990101</v>
      </c>
      <c r="G502" s="30">
        <v>4.1492940386763918E-2</v>
      </c>
      <c r="I502" s="30">
        <v>0.88</v>
      </c>
      <c r="J502" s="30">
        <v>0.89</v>
      </c>
      <c r="K502" s="30">
        <v>0.85451333676754093</v>
      </c>
      <c r="M502" s="30">
        <v>3.6275189713696337E-2</v>
      </c>
      <c r="N502" s="30">
        <v>1481</v>
      </c>
      <c r="O502" s="30">
        <v>22</v>
      </c>
      <c r="P502" s="30">
        <v>0.33</v>
      </c>
      <c r="Q502" s="30">
        <v>0.15</v>
      </c>
      <c r="R502" s="30">
        <v>1020</v>
      </c>
      <c r="S502" s="30">
        <v>160</v>
      </c>
      <c r="T502" s="30">
        <f>(N502/365)^(2/3)*K502^(1/3)</f>
        <v>2.4140582460826403</v>
      </c>
      <c r="U502" s="30">
        <f>SQRT((2/3*(N502/365)^(-1/3)*K502^(1/3)*(O502/365))^2+(1/3*(N502/365)^(2/3)*K502^(-2/3)*M502)^2)</f>
        <v>4.1694662292639295E-2</v>
      </c>
      <c r="V502" s="30">
        <f>0.004919*R502*SQRT(1-P502^2)*N502^(1/3)*K502^(2/3)</f>
        <v>48.615094305752862</v>
      </c>
      <c r="W502" s="30">
        <f>SQRT(X502^2+Y502^2+Z502^2+AA502^2)</f>
        <v>8.2096349936624993</v>
      </c>
      <c r="X502" s="30">
        <f>0.004919*SQRT(1-P502^2)*N502^(1/3)*K502^(2/3)*S502</f>
        <v>7.6258971460004474</v>
      </c>
      <c r="Y502" s="30">
        <f>0.004919*R502*P502/SQRT(1-P502^2)*N502^(1/3)*K502^(2/3)*Q502</f>
        <v>2.7005354821397902</v>
      </c>
      <c r="Z502" s="30">
        <f>0.004919*R502*SQRT(1-P502^2)*1/3*N502^(-2/3)*K502^(2/3)*O502</f>
        <v>0.24072295177280284</v>
      </c>
      <c r="AA502" s="30">
        <f>0.004919*R502*SQRT(1-P502^2)*N502^(1/3)*2/3*K502^(-1/3)*M502</f>
        <v>1.375848835440834</v>
      </c>
      <c r="AB502" s="30">
        <v>14.260273972602739</v>
      </c>
      <c r="AC502" s="30">
        <v>0.72</v>
      </c>
      <c r="AD502" s="30" t="s">
        <v>1555</v>
      </c>
    </row>
    <row r="503" spans="1:30">
      <c r="A503" s="12" t="s">
        <v>966</v>
      </c>
      <c r="B503" s="12" t="s">
        <v>965</v>
      </c>
      <c r="C503" s="12">
        <v>0.37</v>
      </c>
      <c r="D503" s="12"/>
      <c r="E503" s="12">
        <v>0.37</v>
      </c>
      <c r="F503" s="12">
        <v>0.03</v>
      </c>
      <c r="G503" s="12">
        <v>0.03</v>
      </c>
      <c r="H503" s="12">
        <v>1.06</v>
      </c>
      <c r="I503" s="12"/>
      <c r="J503" s="12"/>
      <c r="K503" s="12">
        <v>1.06</v>
      </c>
      <c r="L503" s="12">
        <v>0.09</v>
      </c>
      <c r="M503" s="12">
        <v>0.09</v>
      </c>
      <c r="N503" s="12">
        <v>2532.5</v>
      </c>
      <c r="O503" s="12">
        <v>10.6</v>
      </c>
      <c r="P503" s="12">
        <v>0.18</v>
      </c>
      <c r="Q503" s="12">
        <v>1.4E-2</v>
      </c>
      <c r="R503" s="12">
        <v>126.1</v>
      </c>
      <c r="S503" s="12">
        <v>1.9</v>
      </c>
      <c r="T503" s="12">
        <f>(N503/365)^(2/3)*K503^(1/3)</f>
        <v>3.7091381970491022</v>
      </c>
      <c r="U503" s="12">
        <f>SQRT((2/3*(N503/365)^(-1/3)*K503^(1/3)*(O503/365))^2+(1/3*(N503/365)^(2/3)*K503^(-2/3)*M503)^2)</f>
        <v>0.10548459594502201</v>
      </c>
      <c r="V503" s="12">
        <f>0.004919*R503*SQRT(1-P503^2)*N503^(1/3)*K503^(2/3)</f>
        <v>8.6462323173106217</v>
      </c>
      <c r="W503" s="12">
        <f>SQRT(X503^2+Y503^2+Z503^2+AA503^2)</f>
        <v>0.50709568818171802</v>
      </c>
      <c r="X503" s="12">
        <f>0.004919*SQRT(1-P503^2)*N503^(1/3)*K503^(2/3)*S503</f>
        <v>0.13027629978501332</v>
      </c>
      <c r="Y503" s="12">
        <f>0.004919*R503*P503/SQRT(1-P503^2)*N503^(1/3)*K503^(2/3)*Q503</f>
        <v>2.2518091607712658E-2</v>
      </c>
      <c r="Z503" s="12">
        <f>0.004919*R503*SQRT(1-P503^2)*1/3*N503^(-2/3)*K503^(2/3)*O503</f>
        <v>1.2063186911943757E-2</v>
      </c>
      <c r="AA503" s="12">
        <f>0.004919*R503*SQRT(1-P503^2)*N503^(1/3)*2/3*K503^(-1/3)*M503</f>
        <v>0.48940937645154464</v>
      </c>
      <c r="AB503" s="12">
        <f>6231.04911/365</f>
        <v>17.071367424657534</v>
      </c>
      <c r="AC503" s="12">
        <v>5.98</v>
      </c>
      <c r="AD503" s="12" t="s">
        <v>109</v>
      </c>
    </row>
    <row r="504" spans="1:30">
      <c r="A504" s="12" t="s">
        <v>966</v>
      </c>
      <c r="B504" s="12" t="s">
        <v>967</v>
      </c>
      <c r="C504" s="12">
        <v>0.37</v>
      </c>
      <c r="D504" s="12"/>
      <c r="E504" s="12">
        <v>0.37</v>
      </c>
      <c r="F504" s="12">
        <v>0.03</v>
      </c>
      <c r="G504" s="12">
        <v>0.03</v>
      </c>
      <c r="H504" s="12">
        <v>1.06</v>
      </c>
      <c r="I504" s="12"/>
      <c r="J504" s="12"/>
      <c r="K504" s="12">
        <v>1.06</v>
      </c>
      <c r="L504" s="12">
        <v>0.09</v>
      </c>
      <c r="M504" s="12">
        <v>0.09</v>
      </c>
      <c r="N504" s="12">
        <v>6921</v>
      </c>
      <c r="O504" s="12">
        <v>621</v>
      </c>
      <c r="P504" s="12">
        <v>0.35</v>
      </c>
      <c r="Q504" s="12">
        <v>0.1</v>
      </c>
      <c r="R504" s="12">
        <v>35.799999999999997</v>
      </c>
      <c r="S504" s="12">
        <v>3.4</v>
      </c>
      <c r="T504" s="12">
        <f>(N504/365)^(2/3)*K504^(1/3)</f>
        <v>7.2502438168701877</v>
      </c>
      <c r="U504" s="12">
        <f>SQRT((2/3*(N504/365)^(-1/3)*K504^(1/3)*(O504/365))^2+(1/3*(N504/365)^(2/3)*K504^(-2/3)*M504)^2)</f>
        <v>0.47978777486059959</v>
      </c>
      <c r="V504" s="12">
        <f>0.004919*R504*SQRT(1-P504^2)*N504^(1/3)*K504^(2/3)</f>
        <v>3.2682123869733593</v>
      </c>
      <c r="W504" s="12">
        <f>SQRT(X504^2+Y504^2+Z504^2+AA504^2)</f>
        <v>0.39637264002647604</v>
      </c>
      <c r="X504" s="12">
        <f>0.004919*SQRT(1-P504^2)*N504^(1/3)*K504^(2/3)*S504</f>
        <v>0.31038888591367103</v>
      </c>
      <c r="Y504" s="12">
        <f>0.004919*R504*P504/SQRT(1-P504^2)*N504^(1/3)*K504^(2/3)*Q504</f>
        <v>0.13035604962286904</v>
      </c>
      <c r="Z504" s="12">
        <f>0.004919*R504*SQRT(1-P504^2)*1/3*N504^(-2/3)*K504^(2/3)*O504</f>
        <v>9.7748875033013424E-2</v>
      </c>
      <c r="AA504" s="12">
        <f>0.004919*R504*SQRT(1-P504^2)*N504^(1/3)*2/3*K504^(-1/3)*M504</f>
        <v>0.1849931539796241</v>
      </c>
      <c r="AB504" s="12">
        <f>6231.04911/365</f>
        <v>17.071367424657534</v>
      </c>
      <c r="AC504" s="12">
        <v>5.98</v>
      </c>
      <c r="AD504" s="12" t="s">
        <v>109</v>
      </c>
    </row>
    <row r="505" spans="1:30" s="30" customFormat="1">
      <c r="A505" s="30" t="s">
        <v>969</v>
      </c>
      <c r="B505" s="30" t="s">
        <v>968</v>
      </c>
      <c r="D505" s="30">
        <v>0.06</v>
      </c>
      <c r="E505" s="30">
        <v>4.9323821117012792E-2</v>
      </c>
      <c r="G505" s="30">
        <v>4.1492940386763918E-2</v>
      </c>
      <c r="I505" s="30">
        <v>1.01</v>
      </c>
      <c r="J505" s="30">
        <v>0.99</v>
      </c>
      <c r="K505" s="30">
        <v>0.98516530151300996</v>
      </c>
      <c r="M505" s="30">
        <v>3.6275189713696337E-2</v>
      </c>
      <c r="N505" s="30">
        <v>990.7</v>
      </c>
      <c r="O505" s="30">
        <v>5.6</v>
      </c>
      <c r="P505" s="30">
        <v>0.83799999999999997</v>
      </c>
      <c r="Q505" s="30">
        <v>8.0999999999999996E-3</v>
      </c>
      <c r="R505" s="30">
        <v>2035</v>
      </c>
      <c r="S505" s="30">
        <v>1050</v>
      </c>
      <c r="T505" s="30">
        <f>(N505/365)^(2/3)*K505^(1/3)</f>
        <v>1.9361361837618234</v>
      </c>
      <c r="U505" s="30">
        <f>SQRT((2/3*(N505/365)^(-1/3)*K505^(1/3)*(O505/365))^2+(1/3*(N505/365)^(2/3)*K505^(-2/3)*M505)^2)</f>
        <v>2.4858589890079566E-2</v>
      </c>
      <c r="V505" s="30">
        <f>0.004919*R505*SQRT(1-P505^2)*N505^(1/3)*K505^(2/3)</f>
        <v>53.912767087962692</v>
      </c>
      <c r="W505" s="30">
        <f>SQRT(X505^2+Y505^2+Z505^2+AA505^2)</f>
        <v>27.876153421067634</v>
      </c>
      <c r="X505" s="30">
        <f>0.004919*SQRT(1-P505^2)*N505^(1/3)*K505^(2/3)*S505</f>
        <v>27.81739825177436</v>
      </c>
      <c r="Y505" s="30">
        <f>0.004919*R505*P505/SQRT(1-P505^2)*N505^(1/3)*K505^(2/3)*Q505</f>
        <v>1.2290233628866358</v>
      </c>
      <c r="Z505" s="30">
        <f>0.004919*R505*SQRT(1-P505^2)*1/3*N505^(-2/3)*K505^(2/3)*O505</f>
        <v>0.10158187668402517</v>
      </c>
      <c r="AA505" s="30">
        <f>0.004919*R505*SQRT(1-P505^2)*N505^(1/3)*2/3*K505^(-1/3)*M505</f>
        <v>1.3234299199011756</v>
      </c>
      <c r="AB505" s="30">
        <v>3.9367123287671242</v>
      </c>
      <c r="AC505" s="30">
        <v>14.09</v>
      </c>
      <c r="AD505" s="30" t="s">
        <v>1551</v>
      </c>
    </row>
    <row r="506" spans="1:30" s="30" customFormat="1">
      <c r="A506" s="30" t="s">
        <v>971</v>
      </c>
      <c r="B506" s="30" t="s">
        <v>970</v>
      </c>
      <c r="D506" s="30">
        <v>0.28000000000000003</v>
      </c>
      <c r="E506" s="30">
        <v>0.26510756758135939</v>
      </c>
      <c r="G506" s="30">
        <v>4.1492940386763918E-2</v>
      </c>
      <c r="I506" s="30">
        <v>1.1599999999999999</v>
      </c>
      <c r="J506" s="30">
        <v>1.17</v>
      </c>
      <c r="K506" s="30">
        <v>1.122939061171244</v>
      </c>
      <c r="M506" s="30">
        <v>3.6275189713696337E-2</v>
      </c>
      <c r="N506" s="30">
        <v>15.077999999999999</v>
      </c>
      <c r="O506" s="30">
        <v>2.9999999999999997E-4</v>
      </c>
      <c r="P506" s="30">
        <v>0.25</v>
      </c>
      <c r="Q506" s="30">
        <v>1E-3</v>
      </c>
      <c r="R506" s="30">
        <v>5940</v>
      </c>
      <c r="S506" s="30">
        <v>10</v>
      </c>
      <c r="T506" s="30">
        <f>(N506/365)^(2/3)*K506^(1/3)</f>
        <v>0.1242088800721424</v>
      </c>
      <c r="U506" s="30">
        <f>SQRT((2/3*(N506/365)^(-1/3)*K506^(1/3)*(O506/365))^2+(1/3*(N506/365)^(2/3)*K506^(-2/3)*M506)^2)</f>
        <v>1.33747361813783E-3</v>
      </c>
      <c r="V506" s="30">
        <f>0.004919*R506*SQRT(1-P506^2)*N506^(1/3)*K506^(2/3)</f>
        <v>75.509387015654383</v>
      </c>
      <c r="W506" s="30">
        <f>SQRT(X506^2+Y506^2+Z506^2+AA506^2)</f>
        <v>1.6312450927993951</v>
      </c>
      <c r="X506" s="30">
        <f>0.004919*SQRT(1-P506^2)*N506^(1/3)*K506^(2/3)*S506</f>
        <v>0.12712018016103432</v>
      </c>
      <c r="Y506" s="30">
        <f>0.004919*R506*P506/SQRT(1-P506^2)*N506^(1/3)*K506^(2/3)*Q506</f>
        <v>2.0135836537507831E-2</v>
      </c>
      <c r="Z506" s="30">
        <f>0.004919*R506*SQRT(1-P506^2)*1/3*N506^(-2/3)*K506^(2/3)*O506</f>
        <v>5.0079179609798625E-4</v>
      </c>
      <c r="AA506" s="30">
        <f>0.004919*R506*SQRT(1-P506^2)*N506^(1/3)*2/3*K506^(-1/3)*M506</f>
        <v>1.6261596815418975</v>
      </c>
      <c r="AD506" s="30" t="s">
        <v>1554</v>
      </c>
    </row>
    <row r="507" spans="1:30" s="28" customFormat="1">
      <c r="A507" s="28" t="s">
        <v>973</v>
      </c>
      <c r="B507" s="28" t="s">
        <v>972</v>
      </c>
      <c r="D507" s="28">
        <v>-0.02</v>
      </c>
      <c r="E507" s="28">
        <v>-2.9142995779113251E-2</v>
      </c>
      <c r="G507" s="28">
        <v>4.1492940386763918E-2</v>
      </c>
      <c r="I507" s="28">
        <v>0.82</v>
      </c>
      <c r="J507" s="28">
        <v>0.81</v>
      </c>
      <c r="K507" s="28">
        <v>0.80101069571972339</v>
      </c>
      <c r="M507" s="28">
        <v>3.6275189713696337E-2</v>
      </c>
      <c r="N507" s="28">
        <v>2073.6</v>
      </c>
      <c r="O507" s="28">
        <v>2.95</v>
      </c>
      <c r="P507" s="28">
        <v>0.53200000000000003</v>
      </c>
      <c r="Q507" s="28">
        <v>4.0000000000000001E-3</v>
      </c>
      <c r="R507" s="28">
        <v>1703.1</v>
      </c>
      <c r="S507" s="28">
        <v>26</v>
      </c>
      <c r="T507" s="28">
        <f>(N507/365)^(2/3)*K507^(1/3)</f>
        <v>2.9568833028147723</v>
      </c>
      <c r="U507" s="28">
        <f>SQRT((2/3*(N507/365)^(-1/3)*K507^(1/3)*(O507/365))^2+(1/3*(N507/365)^(2/3)*K507^(-2/3)*M507)^2)</f>
        <v>4.4723912321422477E-2</v>
      </c>
      <c r="V507" s="28">
        <f>0.004919*R507*SQRT(1-P507^2)*N507^(1/3)*K507^(2/3)</f>
        <v>78.019498105245646</v>
      </c>
      <c r="W507" s="28">
        <f>SQRT(X507^2+Y507^2+Z507^2+AA507^2)</f>
        <v>2.6499087806989636</v>
      </c>
      <c r="X507" s="28">
        <f>0.004919*SQRT(1-P507^2)*N507^(1/3)*K507^(2/3)*S507</f>
        <v>1.1910674362846498</v>
      </c>
      <c r="Y507" s="28">
        <f>0.004919*R507*P507/SQRT(1-P507^2)*N507^(1/3)*K507^(2/3)*Q507</f>
        <v>0.23156352788372661</v>
      </c>
      <c r="Z507" s="28">
        <f>0.004919*R507*SQRT(1-P507^2)*1/3*N507^(-2/3)*K507^(2/3)*O507</f>
        <v>3.6998058032805217E-2</v>
      </c>
      <c r="AA507" s="28">
        <f>0.004919*R507*SQRT(1-P507^2)*N507^(1/3)*2/3*K507^(-1/3)*M507</f>
        <v>2.3555008776274362</v>
      </c>
      <c r="AB507" s="28">
        <v>11.3</v>
      </c>
      <c r="AC507" s="28">
        <v>6.6</v>
      </c>
      <c r="AD507" s="28" t="s">
        <v>1531</v>
      </c>
    </row>
    <row r="508" spans="1:30">
      <c r="A508" t="s">
        <v>975</v>
      </c>
      <c r="B508" t="s">
        <v>974</v>
      </c>
      <c r="C508">
        <v>0.28000000000000003</v>
      </c>
      <c r="D508">
        <v>0.26</v>
      </c>
      <c r="E508">
        <v>0.28000000000000003</v>
      </c>
      <c r="F508">
        <v>0.02</v>
      </c>
      <c r="G508">
        <v>0.02</v>
      </c>
      <c r="H508">
        <v>1.22</v>
      </c>
      <c r="I508">
        <v>1.25</v>
      </c>
      <c r="J508">
        <v>1.18</v>
      </c>
      <c r="K508">
        <v>1.22</v>
      </c>
      <c r="L508">
        <v>0.12</v>
      </c>
      <c r="M508">
        <v>0.12</v>
      </c>
      <c r="N508">
        <v>1157</v>
      </c>
      <c r="O508">
        <v>27</v>
      </c>
      <c r="P508">
        <v>0.76</v>
      </c>
      <c r="Q508">
        <v>0.05</v>
      </c>
      <c r="R508" s="12">
        <v>33.700000000000003</v>
      </c>
      <c r="S508" s="12">
        <v>2.2000000000000002</v>
      </c>
      <c r="T508" s="12">
        <f>(N508/365)^(2/3)*K508^(1/3)</f>
        <v>2.3057573757728367</v>
      </c>
      <c r="U508" s="12">
        <f>SQRT((2/3*(N508/365)^(-1/3)*K508^(1/3)*(O508/365))^2+(1/3*(N508/365)^(2/3)*K508^(-2/3)*M508)^2)</f>
        <v>8.3677549334697343E-2</v>
      </c>
      <c r="V508" s="12">
        <f>0.004919*R508*SQRT(1-P508^2)*N508^(1/3)*K508^(2/3)</f>
        <v>1.2913769141655183</v>
      </c>
      <c r="W508" s="12">
        <f>SQRT(X508^2+Y508^2+Z508^2+AA508^2)</f>
        <v>0.16695929278218477</v>
      </c>
      <c r="X508" s="12">
        <f>0.004919*SQRT(1-P508^2)*N508^(1/3)*K508^(2/3)*S508</f>
        <v>8.4303537423268252E-2</v>
      </c>
      <c r="Y508" s="12">
        <f>0.004919*R508*P508/SQRT(1-P508^2)*N508^(1/3)*K508^(2/3)*Q508</f>
        <v>0.11617500648269341</v>
      </c>
      <c r="Z508" s="12">
        <f>0.004919*R508*SQRT(1-P508^2)*1/3*N508^(-2/3)*K508^(2/3)*O508</f>
        <v>1.004528282410516E-2</v>
      </c>
      <c r="AA508" s="12">
        <f>0.004919*R508*SQRT(1-P508^2)*N508^(1/3)*2/3*K508^(-1/3)*M508</f>
        <v>8.4680453387902838E-2</v>
      </c>
      <c r="AB508" s="12">
        <v>13.698630136986299</v>
      </c>
      <c r="AC508" s="12">
        <v>7.56</v>
      </c>
      <c r="AD508" t="s">
        <v>1525</v>
      </c>
    </row>
    <row r="509" spans="1:30">
      <c r="A509" t="s">
        <v>977</v>
      </c>
      <c r="B509" t="s">
        <v>976</v>
      </c>
      <c r="C509">
        <v>0.13</v>
      </c>
      <c r="D509">
        <v>0.22</v>
      </c>
      <c r="E509">
        <v>0.13</v>
      </c>
      <c r="F509">
        <v>0.06</v>
      </c>
      <c r="G509">
        <v>0.06</v>
      </c>
      <c r="H509">
        <v>0.92</v>
      </c>
      <c r="I509">
        <v>0.94</v>
      </c>
      <c r="J509">
        <v>0.91</v>
      </c>
      <c r="K509">
        <v>0.92</v>
      </c>
      <c r="L509">
        <v>0.08</v>
      </c>
      <c r="M509">
        <v>0.08</v>
      </c>
      <c r="N509">
        <v>1684</v>
      </c>
      <c r="O509">
        <v>61</v>
      </c>
      <c r="P509">
        <v>0.18</v>
      </c>
      <c r="Q509">
        <v>0.15</v>
      </c>
      <c r="R509">
        <v>8.6</v>
      </c>
      <c r="S509">
        <v>1.1000000000000001</v>
      </c>
      <c r="T509" s="12">
        <f>(N509/365)^(2/3)*K509^(1/3)</f>
        <v>2.695434343605553</v>
      </c>
      <c r="U509" s="12">
        <f>SQRT((2/3*(N509/365)^(-1/3)*K509^(1/3)*(O509/365))^2+(1/3*(N509/365)^(2/3)*K509^(-2/3)*M509)^2)</f>
        <v>0.10169065688755725</v>
      </c>
      <c r="V509" s="12">
        <f>0.004919*R509*SQRT(1-P509^2)*N509^(1/3)*K509^(2/3)</f>
        <v>0.46830534820452713</v>
      </c>
      <c r="W509" s="12">
        <f>SQRT(X509^2+Y509^2+Z509^2+AA509^2)</f>
        <v>6.7288265152224108E-2</v>
      </c>
      <c r="X509" s="12">
        <f>0.004919*SQRT(1-P509^2)*N509^(1/3)*K509^(2/3)*S509</f>
        <v>5.9899521281974406E-2</v>
      </c>
      <c r="Y509" s="12">
        <f>0.004919*R509*P509/SQRT(1-P509^2)*N509^(1/3)*K509^(2/3)*Q509</f>
        <v>1.3067635801490524E-2</v>
      </c>
      <c r="Z509" s="12">
        <f>0.004919*R509*SQRT(1-P509^2)*1/3*N509^(-2/3)*K509^(2/3)*O509</f>
        <v>5.6545182582098492E-3</v>
      </c>
      <c r="AA509" s="12">
        <f>0.004919*R509*SQRT(1-P509^2)*N509^(1/3)*2/3*K509^(-1/3)*M509</f>
        <v>2.7148136127798674E-2</v>
      </c>
      <c r="AB509" s="28">
        <v>10</v>
      </c>
      <c r="AC509" s="28">
        <v>1.8</v>
      </c>
      <c r="AD509" t="s">
        <v>320</v>
      </c>
    </row>
    <row r="510" spans="1:30">
      <c r="A510" s="12" t="s">
        <v>979</v>
      </c>
      <c r="B510" s="12" t="s">
        <v>978</v>
      </c>
      <c r="C510" s="12">
        <v>-0.14000000000000001</v>
      </c>
      <c r="D510" s="12"/>
      <c r="E510" s="12">
        <v>-0.14000000000000001</v>
      </c>
      <c r="F510" s="12">
        <v>0.02</v>
      </c>
      <c r="G510" s="12">
        <v>0.02</v>
      </c>
      <c r="H510" s="12">
        <v>1.57</v>
      </c>
      <c r="I510" s="12"/>
      <c r="J510" s="12"/>
      <c r="K510" s="12">
        <v>1.57</v>
      </c>
      <c r="L510" s="12">
        <v>0.17</v>
      </c>
      <c r="M510" s="12">
        <v>0.17</v>
      </c>
      <c r="N510" s="12">
        <v>912</v>
      </c>
      <c r="O510" s="12">
        <v>41</v>
      </c>
      <c r="P510" s="12">
        <v>0.24</v>
      </c>
      <c r="Q510" s="12">
        <v>0.17849999999999999</v>
      </c>
      <c r="R510" s="12">
        <v>31.9</v>
      </c>
      <c r="S510" s="12">
        <v>2.7</v>
      </c>
      <c r="T510" s="12">
        <f>(N510/365)^(2/3)*K510^(1/3)</f>
        <v>2.1401022981847295</v>
      </c>
      <c r="U510" s="12">
        <f>SQRT((2/3*(N510/365)^(-1/3)*K510^(1/3)*(O510/365))^2+(1/3*(N510/365)^(2/3)*K510^(-2/3)*M510)^2)</f>
        <v>0.10040208017022517</v>
      </c>
      <c r="V510" s="12">
        <f>0.004919*R510*SQRT(1-P510^2)*N510^(1/3)*K510^(2/3)</f>
        <v>1.9954913921054995</v>
      </c>
      <c r="W510" s="12">
        <f>SQRT(X510^2+Y510^2+Z510^2+AA510^2)</f>
        <v>0.24165896890528676</v>
      </c>
      <c r="X510" s="12">
        <f>0.004919*SQRT(1-P510^2)*N510^(1/3)*K510^(2/3)*S510</f>
        <v>0.16889739055438396</v>
      </c>
      <c r="Y510" s="12">
        <f>0.004919*R510*P510/SQRT(1-P510^2)*N510^(1/3)*K510^(2/3)*Q510</f>
        <v>9.0711854029923156E-2</v>
      </c>
      <c r="Z510" s="12">
        <f>0.004919*R510*SQRT(1-P510^2)*1/3*N510^(-2/3)*K510^(2/3)*O510</f>
        <v>2.9903197030820752E-2</v>
      </c>
      <c r="AA510" s="12">
        <f>0.004919*R510*SQRT(1-P510^2)*N510^(1/3)*2/3*K510^(-1/3)*M510</f>
        <v>0.14404821089508912</v>
      </c>
      <c r="AB510" s="12">
        <v>3.5424657534246582</v>
      </c>
      <c r="AC510" s="12">
        <v>5.2</v>
      </c>
      <c r="AD510" s="12" t="s">
        <v>25</v>
      </c>
    </row>
    <row r="511" spans="1:30">
      <c r="A511" s="12" t="s">
        <v>981</v>
      </c>
      <c r="B511" s="12" t="s">
        <v>980</v>
      </c>
      <c r="C511" s="12">
        <v>0.17</v>
      </c>
      <c r="D511" s="12">
        <v>0.21</v>
      </c>
      <c r="E511" s="12">
        <v>0.17</v>
      </c>
      <c r="F511" s="12">
        <v>0.02</v>
      </c>
      <c r="G511" s="12">
        <v>0.02</v>
      </c>
      <c r="H511" s="12">
        <v>1.23</v>
      </c>
      <c r="I511" s="12">
        <v>1.26</v>
      </c>
      <c r="J511" s="12">
        <v>1.24</v>
      </c>
      <c r="K511" s="12">
        <v>1.23</v>
      </c>
      <c r="L511" s="12">
        <v>0.12</v>
      </c>
      <c r="M511" s="12">
        <v>0.12</v>
      </c>
      <c r="N511" s="12">
        <v>466</v>
      </c>
      <c r="O511" s="12">
        <v>3</v>
      </c>
      <c r="P511" s="12">
        <v>0.3</v>
      </c>
      <c r="Q511" s="12">
        <v>0.2</v>
      </c>
      <c r="R511" s="12">
        <v>12</v>
      </c>
      <c r="S511" s="12">
        <v>2</v>
      </c>
      <c r="T511" s="12">
        <f>(N511/365)^(2/3)*K511^(1/3)</f>
        <v>1.260947694604027</v>
      </c>
      <c r="U511" s="12">
        <f>SQRT((2/3*(N511/365)^(-1/3)*K511^(1/3)*(O511/365))^2+(1/3*(N511/365)^(2/3)*K511^(-2/3)*M511)^2)</f>
        <v>4.1361996167531535E-2</v>
      </c>
      <c r="V511" s="12">
        <f>0.004919*R511*SQRT(1-P511^2)*N511^(1/3)*K511^(2/3)</f>
        <v>0.50116124327241895</v>
      </c>
      <c r="W511" s="12">
        <f>SQRT(X511^2+Y511^2+Z511^2+AA511^2)</f>
        <v>9.5562881423725904E-2</v>
      </c>
      <c r="X511" s="12">
        <f>0.004919*SQRT(1-P511^2)*N511^(1/3)*K511^(2/3)*S511</f>
        <v>8.3526873878736516E-2</v>
      </c>
      <c r="Y511" s="12">
        <f>0.004919*R511*P511/SQRT(1-P511^2)*N511^(1/3)*K511^(2/3)*Q511</f>
        <v>3.3043598457522132E-2</v>
      </c>
      <c r="Z511" s="12">
        <f>0.004919*R511*SQRT(1-P511^2)*1/3*N511^(-2/3)*K511^(2/3)*O511</f>
        <v>1.0754533117433894E-3</v>
      </c>
      <c r="AA511" s="12">
        <f>0.004919*R511*SQRT(1-P511^2)*N511^(1/3)*2/3*K511^(-1/3)*M511</f>
        <v>3.2595853220970333E-2</v>
      </c>
      <c r="AB511" s="12">
        <v>2.6164383561643829</v>
      </c>
      <c r="AC511" s="12">
        <v>4.2300000000000004</v>
      </c>
      <c r="AD511" s="12" t="s">
        <v>115</v>
      </c>
    </row>
    <row r="512" spans="1:30">
      <c r="A512" s="29" t="s">
        <v>983</v>
      </c>
      <c r="B512" s="29" t="s">
        <v>982</v>
      </c>
      <c r="C512" s="29">
        <v>-0.17</v>
      </c>
      <c r="D512" s="29">
        <v>-0.17</v>
      </c>
      <c r="E512" s="29">
        <v>-0.17</v>
      </c>
      <c r="F512" s="29">
        <v>0.01</v>
      </c>
      <c r="G512" s="29">
        <v>0.01</v>
      </c>
      <c r="H512" s="29">
        <v>0.96</v>
      </c>
      <c r="I512" s="29">
        <v>1.02</v>
      </c>
      <c r="J512" s="29">
        <v>1.03</v>
      </c>
      <c r="K512" s="29">
        <v>0.96</v>
      </c>
      <c r="L512" s="29">
        <v>7.0000000000000007E-2</v>
      </c>
      <c r="M512" s="29">
        <v>7.0000000000000007E-2</v>
      </c>
      <c r="N512" s="29">
        <v>16.545999999999999</v>
      </c>
      <c r="O512" s="29">
        <v>7.4000000000000003E-3</v>
      </c>
      <c r="P512" s="29">
        <v>0.13</v>
      </c>
      <c r="Q512" s="29">
        <v>0.05</v>
      </c>
      <c r="R512" s="29">
        <v>3.03</v>
      </c>
      <c r="S512" s="29">
        <v>0.18</v>
      </c>
      <c r="T512" s="29">
        <f>(N512/365)^(2/3)*K512^(1/3)</f>
        <v>0.12541722329266311</v>
      </c>
      <c r="U512" s="29">
        <f>SQRT((2/3*(N512/365)^(-1/3)*K512^(1/3)*(O512/365))^2+(1/3*(N512/365)^(2/3)*K512^(-2/3)*M512)^2)</f>
        <v>3.0485646391200665E-3</v>
      </c>
      <c r="V512" s="29">
        <f>0.004919*R512*SQRT(1-P512^2)*N512^(1/3)*K512^(2/3)</f>
        <v>3.6646299597459353E-2</v>
      </c>
      <c r="W512" s="29">
        <f>SQRT(X512^2+Y512^2+Z512^2+AA512^2)</f>
        <v>2.8233930301538365E-3</v>
      </c>
      <c r="X512" s="29">
        <f>0.004919*SQRT(1-P512^2)*N512^(1/3)*K512^(2/3)*S512</f>
        <v>2.1770078968787734E-3</v>
      </c>
      <c r="Y512" s="29">
        <f>0.004919*R512*P512/SQRT(1-P512^2)*N512^(1/3)*K512^(2/3)*Q512</f>
        <v>2.4229574548213393E-4</v>
      </c>
      <c r="Z512" s="29">
        <f>0.004919*R512*SQRT(1-P512^2)*1/3*N512^(-2/3)*K512^(2/3)*O512</f>
        <v>5.46320595151294E-6</v>
      </c>
      <c r="AA512" s="29">
        <f>0.004919*R512*SQRT(1-P512^2)*N512^(1/3)*2/3*K512^(-1/3)*M512</f>
        <v>1.7814173415431629E-3</v>
      </c>
      <c r="AB512" s="29">
        <v>7.4493150684931511</v>
      </c>
      <c r="AC512" s="29">
        <v>1.35</v>
      </c>
      <c r="AD512" s="29" t="s">
        <v>292</v>
      </c>
    </row>
    <row r="513" spans="1:30">
      <c r="A513" s="29" t="s">
        <v>983</v>
      </c>
      <c r="B513" s="29" t="s">
        <v>984</v>
      </c>
      <c r="C513" s="29">
        <v>-0.17</v>
      </c>
      <c r="D513" s="29">
        <v>-0.17</v>
      </c>
      <c r="E513" s="29">
        <v>-0.17</v>
      </c>
      <c r="F513" s="29">
        <v>0.01</v>
      </c>
      <c r="G513" s="29">
        <v>0.01</v>
      </c>
      <c r="H513" s="29">
        <v>0.96</v>
      </c>
      <c r="I513" s="29">
        <v>1.02</v>
      </c>
      <c r="J513" s="29">
        <v>1.03</v>
      </c>
      <c r="K513" s="29">
        <v>0.96</v>
      </c>
      <c r="L513" s="29">
        <v>7.0000000000000007E-2</v>
      </c>
      <c r="M513" s="29">
        <v>7.0000000000000007E-2</v>
      </c>
      <c r="N513" s="29">
        <v>51.283999999999999</v>
      </c>
      <c r="O513" s="29">
        <v>8.48E-2</v>
      </c>
      <c r="P513" s="29">
        <v>0.11</v>
      </c>
      <c r="Q513" s="29">
        <v>7.0000000000000007E-2</v>
      </c>
      <c r="R513" s="29">
        <v>2.83</v>
      </c>
      <c r="S513" s="29">
        <v>0.17</v>
      </c>
      <c r="T513" s="29">
        <f>(N513/365)^(2/3)*K513^(1/3)</f>
        <v>0.26661408906328432</v>
      </c>
      <c r="U513" s="29">
        <f>SQRT((2/3*(N513/365)^(-1/3)*K513^(1/3)*(O513/365))^2+(1/3*(N513/365)^(2/3)*K513^(-2/3)*M513)^2)</f>
        <v>6.486865019187521E-3</v>
      </c>
      <c r="V513" s="29">
        <f>0.004919*R513*SQRT(1-P513^2)*N513^(1/3)*K513^(2/3)</f>
        <v>5.0025856923050421E-2</v>
      </c>
      <c r="W513" s="29">
        <f>SQRT(X513^2+Y513^2+Z513^2+AA513^2)</f>
        <v>3.8854928067542909E-3</v>
      </c>
      <c r="X513" s="29">
        <f>0.004919*SQRT(1-P513^2)*N513^(1/3)*K513^(2/3)*S513</f>
        <v>3.0050868116320048E-3</v>
      </c>
      <c r="Y513" s="29">
        <f>0.004919*R513*P513/SQRT(1-P513^2)*N513^(1/3)*K513^(2/3)*Q513</f>
        <v>3.8991709515891112E-4</v>
      </c>
      <c r="Z513" s="29">
        <f>0.004919*R513*SQRT(1-P513^2)*1/3*N513^(-2/3)*K513^(2/3)*O513</f>
        <v>2.7573204554212336E-5</v>
      </c>
      <c r="AA513" s="29">
        <f>0.004919*R513*SQRT(1-P513^2)*N513^(1/3)*2/3*K513^(-1/3)*M513</f>
        <v>2.4318124893149507E-3</v>
      </c>
      <c r="AB513" s="29">
        <v>7.4493150684931511</v>
      </c>
      <c r="AC513" s="29">
        <v>1.35</v>
      </c>
      <c r="AD513" s="29" t="s">
        <v>292</v>
      </c>
    </row>
    <row r="514" spans="1:30">
      <c r="A514" s="29" t="s">
        <v>983</v>
      </c>
      <c r="B514" s="29" t="s">
        <v>985</v>
      </c>
      <c r="C514" s="29">
        <v>-0.17</v>
      </c>
      <c r="D514" s="29">
        <v>-0.17</v>
      </c>
      <c r="E514" s="29">
        <v>-0.17</v>
      </c>
      <c r="F514" s="29">
        <v>0.01</v>
      </c>
      <c r="G514" s="29">
        <v>0.01</v>
      </c>
      <c r="H514" s="29">
        <v>0.96</v>
      </c>
      <c r="I514" s="29">
        <v>1.02</v>
      </c>
      <c r="J514" s="29">
        <v>1.03</v>
      </c>
      <c r="K514" s="29">
        <v>0.96</v>
      </c>
      <c r="L514" s="29">
        <v>7.0000000000000007E-2</v>
      </c>
      <c r="M514" s="29">
        <v>7.0000000000000007E-2</v>
      </c>
      <c r="N514" s="29">
        <v>274.49</v>
      </c>
      <c r="O514" s="29">
        <v>7.8132999999999999</v>
      </c>
      <c r="P514" s="29">
        <v>0.38</v>
      </c>
      <c r="Q514" s="29">
        <v>0.25</v>
      </c>
      <c r="R514" s="29">
        <v>1.79</v>
      </c>
      <c r="S514" s="29">
        <v>0.68</v>
      </c>
      <c r="T514" s="29">
        <f>(N514/365)^(2/3)*K514^(1/3)</f>
        <v>0.81579214536253497</v>
      </c>
      <c r="U514" s="29">
        <f>SQRT((2/3*(N514/365)^(-1/3)*K514^(1/3)*(O514/365))^2+(1/3*(N514/365)^(2/3)*K514^(-2/3)*M514)^2)</f>
        <v>2.5155894641703272E-2</v>
      </c>
      <c r="V514" s="29">
        <f>0.004919*R514*SQRT(1-P514^2)*N514^(1/3)*K514^(2/3)</f>
        <v>5.1509607340376587E-2</v>
      </c>
      <c r="W514" s="29">
        <f>SQRT(X514^2+Y514^2+Z514^2+AA514^2)</f>
        <v>2.0545589079436512E-2</v>
      </c>
      <c r="X514" s="29">
        <f>0.004919*SQRT(1-P514^2)*N514^(1/3)*K514^(2/3)*S514</f>
        <v>1.9567895525953116E-2</v>
      </c>
      <c r="Y514" s="29">
        <f>0.004919*R514*P514/SQRT(1-P514^2)*N514^(1/3)*K514^(2/3)*Q514</f>
        <v>5.7192761773442909E-3</v>
      </c>
      <c r="Z514" s="29">
        <f>0.004919*R514*SQRT(1-P514^2)*1/3*N514^(-2/3)*K514^(2/3)*O514</f>
        <v>4.8873670568759574E-4</v>
      </c>
      <c r="AA514" s="29">
        <f>0.004919*R514*SQRT(1-P514^2)*N514^(1/3)*2/3*K514^(-1/3)*M514</f>
        <v>2.5039392457127511E-3</v>
      </c>
      <c r="AB514" s="29">
        <v>7.4493150684931511</v>
      </c>
      <c r="AC514" s="29">
        <v>1.35</v>
      </c>
      <c r="AD514" s="29" t="s">
        <v>292</v>
      </c>
    </row>
    <row r="515" spans="1:30">
      <c r="A515" s="29" t="s">
        <v>987</v>
      </c>
      <c r="B515" s="29" t="s">
        <v>986</v>
      </c>
      <c r="C515" s="29">
        <v>0</v>
      </c>
      <c r="D515" s="29"/>
      <c r="E515" s="29">
        <v>0</v>
      </c>
      <c r="F515" s="29">
        <v>0.08</v>
      </c>
      <c r="G515" s="29">
        <v>0.08</v>
      </c>
      <c r="H515" s="29">
        <v>0.85</v>
      </c>
      <c r="I515" s="29"/>
      <c r="J515" s="29"/>
      <c r="K515" s="29">
        <v>0.85</v>
      </c>
      <c r="L515" s="29">
        <v>0.06</v>
      </c>
      <c r="M515" s="29">
        <v>0.06</v>
      </c>
      <c r="N515" s="29">
        <v>8.4920000000000009</v>
      </c>
      <c r="O515" s="29">
        <v>2.35E-2</v>
      </c>
      <c r="P515" s="29">
        <v>0.36</v>
      </c>
      <c r="Q515" s="29">
        <v>0.18</v>
      </c>
      <c r="R515" s="29">
        <v>2.39</v>
      </c>
      <c r="S515" s="29">
        <v>0.24</v>
      </c>
      <c r="T515" s="29">
        <f>(N515/365)^(2/3)*K515^(1/3)</f>
        <v>7.7200075060914086E-2</v>
      </c>
      <c r="U515" s="29">
        <f>SQRT((2/3*(N515/365)^(-1/3)*K515^(1/3)*(O515/365))^2+(1/3*(N515/365)^(2/3)*K515^(-2/3)*M515)^2)</f>
        <v>1.8220473425468425E-3</v>
      </c>
      <c r="V515" s="29">
        <f>0.004919*R515*SQRT(1-P515^2)*N515^(1/3)*K515^(2/3)</f>
        <v>2.0079371287131827E-2</v>
      </c>
      <c r="W515" s="29">
        <f>SQRT(X515^2+Y515^2+Z515^2+AA515^2)</f>
        <v>2.6820677265790619E-3</v>
      </c>
      <c r="X515" s="29">
        <f>0.004919*SQRT(1-P515^2)*N515^(1/3)*K515^(2/3)*S515</f>
        <v>2.0163385392935724E-3</v>
      </c>
      <c r="Y515" s="29">
        <f>0.004919*R515*P515/SQRT(1-P515^2)*N515^(1/3)*K515^(2/3)*Q515</f>
        <v>1.4948796638397772E-3</v>
      </c>
      <c r="Z515" s="29">
        <f>0.004919*R515*SQRT(1-P515^2)*1/3*N515^(-2/3)*K515^(2/3)*O515</f>
        <v>1.8521951061689348E-5</v>
      </c>
      <c r="AA515" s="29">
        <f>0.004919*R515*SQRT(1-P515^2)*N515^(1/3)*2/3*K515^(-1/3)*M515</f>
        <v>9.4491158998267414E-4</v>
      </c>
      <c r="AB515" s="29"/>
      <c r="AC515" s="29">
        <v>3.16</v>
      </c>
      <c r="AD515" s="29" t="s">
        <v>988</v>
      </c>
    </row>
    <row r="516" spans="1:30">
      <c r="A516" t="s">
        <v>990</v>
      </c>
      <c r="B516" t="s">
        <v>989</v>
      </c>
      <c r="C516">
        <v>-0.1</v>
      </c>
      <c r="E516">
        <v>-0.1</v>
      </c>
      <c r="F516">
        <v>0.04</v>
      </c>
      <c r="G516">
        <v>0.04</v>
      </c>
      <c r="H516">
        <v>2.5</v>
      </c>
      <c r="K516">
        <v>2.5</v>
      </c>
      <c r="L516">
        <v>0.31</v>
      </c>
      <c r="M516">
        <v>0.31</v>
      </c>
      <c r="N516">
        <v>157.54</v>
      </c>
      <c r="O516">
        <v>0.38</v>
      </c>
      <c r="P516">
        <v>0.01</v>
      </c>
      <c r="Q516">
        <v>0.03</v>
      </c>
      <c r="R516">
        <v>115.83</v>
      </c>
      <c r="S516">
        <v>4.67</v>
      </c>
      <c r="T516" s="12">
        <f>(N516/365)^(2/3)*K516^(1/3)</f>
        <v>0.77513733238744764</v>
      </c>
      <c r="U516" s="12">
        <f>SQRT((2/3*(N516/365)^(-1/3)*K516^(1/3)*(O516/365))^2+(1/3*(N516/365)^(2/3)*K516^(-2/3)*M516)^2)</f>
        <v>3.2063247191703233E-2</v>
      </c>
      <c r="V516" s="12">
        <f>0.004919*R516*SQRT(1-P516^2)*N516^(1/3)*K516^(2/3)</f>
        <v>5.6680427337894788</v>
      </c>
      <c r="W516" s="12">
        <f>SQRT(X516^2+Y516^2+Z516^2+AA516^2)</f>
        <v>0.52133767703385714</v>
      </c>
      <c r="X516" s="12">
        <f>0.004919*SQRT(1-P516^2)*N516^(1/3)*K516^(2/3)*S516</f>
        <v>0.22852248611583231</v>
      </c>
      <c r="Y516" s="12">
        <f>0.004919*R516*P516/SQRT(1-P516^2)*N516^(1/3)*K516^(2/3)*Q516</f>
        <v>1.7005828784246856E-3</v>
      </c>
      <c r="Z516" s="12">
        <f>0.004919*R516*SQRT(1-P516^2)*1/3*N516^(-2/3)*K516^(2/3)*O516</f>
        <v>4.5572685007828758E-3</v>
      </c>
      <c r="AA516" s="12">
        <f>0.004919*R516*SQRT(1-P516^2)*N516^(1/3)*2/3*K516^(-1/3)*M516</f>
        <v>0.46855819932659692</v>
      </c>
      <c r="AB516" s="12">
        <v>3.2876712328767121</v>
      </c>
      <c r="AC516" s="12">
        <v>18</v>
      </c>
      <c r="AD516" t="s">
        <v>28</v>
      </c>
    </row>
    <row r="517" spans="1:30">
      <c r="A517" s="12" t="s">
        <v>992</v>
      </c>
      <c r="B517" s="12" t="s">
        <v>991</v>
      </c>
      <c r="C517" s="12"/>
      <c r="D517" s="12">
        <v>-0.2</v>
      </c>
      <c r="E517" s="12">
        <v>-0.20569333379539689</v>
      </c>
      <c r="F517" s="12"/>
      <c r="G517" s="12">
        <v>4.1492940386763918E-2</v>
      </c>
      <c r="H517" s="12"/>
      <c r="I517" s="12">
        <v>0.88</v>
      </c>
      <c r="J517" s="12">
        <v>0.87</v>
      </c>
      <c r="K517" s="12">
        <v>0.85853049380623125</v>
      </c>
      <c r="L517" s="12"/>
      <c r="M517" s="12">
        <v>3.6275189713696337E-2</v>
      </c>
      <c r="N517" s="12">
        <v>46.151200000000003</v>
      </c>
      <c r="O517" s="12">
        <v>2.0000000000000001E-4</v>
      </c>
      <c r="P517" s="12">
        <v>0.28499999999999998</v>
      </c>
      <c r="Q517" s="12">
        <v>1E-3</v>
      </c>
      <c r="R517" s="28">
        <v>4076.4</v>
      </c>
      <c r="S517" s="28">
        <v>3.45</v>
      </c>
      <c r="T517" s="12">
        <f>(N517/365)^(2/3)*K517^(1/3)</f>
        <v>0.23943005429161424</v>
      </c>
      <c r="U517" s="12">
        <f>SQRT((2/3*(N517/365)^(-1/3)*K517^(1/3)*(O517/365))^2+(1/3*(N517/365)^(2/3)*K517^(-2/3)*M517)^2)</f>
        <v>3.3721849477979056E-3</v>
      </c>
      <c r="V517" s="12">
        <f>0.004919*R517*SQRT(1-P517^2)*N517^(1/3)*K517^(2/3)</f>
        <v>62.276330726396161</v>
      </c>
      <c r="W517" s="12">
        <f>SQRT(X517^2+Y517^2+Z517^2+AA517^2)</f>
        <v>1.755124667654157</v>
      </c>
      <c r="X517" s="12">
        <f>0.004919*SQRT(1-P517^2)*N517^(1/3)*K517^(2/3)*S517</f>
        <v>5.2706638456988211E-2</v>
      </c>
      <c r="Y517" s="12">
        <f>0.004919*R517*P517/SQRT(1-P517^2)*N517^(1/3)*K517^(2/3)*Q517</f>
        <v>1.9317846324750785E-2</v>
      </c>
      <c r="Z517" s="12">
        <f>0.004919*R517*SQRT(1-P517^2)*1/3*N517^(-2/3)*K517^(2/3)*O517</f>
        <v>8.9959857636632323E-5</v>
      </c>
      <c r="AA517" s="12">
        <f>0.004919*R517*SQRT(1-P517^2)*N517^(1/3)*2/3*K517^(-1/3)*M517</f>
        <v>1.7542267304973085</v>
      </c>
      <c r="AB517" s="28">
        <v>10.4</v>
      </c>
      <c r="AC517" s="28">
        <v>8.4</v>
      </c>
      <c r="AD517" s="28" t="s">
        <v>1531</v>
      </c>
    </row>
    <row r="518" spans="1:30">
      <c r="A518" t="s">
        <v>994</v>
      </c>
      <c r="B518" t="s">
        <v>993</v>
      </c>
      <c r="C518">
        <v>0.09</v>
      </c>
      <c r="D518">
        <v>0.09</v>
      </c>
      <c r="E518">
        <v>0.09</v>
      </c>
      <c r="F518">
        <v>0.02</v>
      </c>
      <c r="G518">
        <v>0.02</v>
      </c>
      <c r="H518">
        <v>1.01</v>
      </c>
      <c r="I518">
        <v>1.02</v>
      </c>
      <c r="J518">
        <v>0.99</v>
      </c>
      <c r="K518">
        <v>1.01</v>
      </c>
      <c r="L518">
        <v>0.08</v>
      </c>
      <c r="M518">
        <v>0.08</v>
      </c>
      <c r="N518">
        <v>2372</v>
      </c>
      <c r="O518">
        <v>26</v>
      </c>
      <c r="P518">
        <v>7.0000000000000007E-2</v>
      </c>
      <c r="Q518">
        <v>0.04</v>
      </c>
      <c r="R518" s="12">
        <v>11.1</v>
      </c>
      <c r="S518" s="12">
        <v>0.4</v>
      </c>
      <c r="T518" s="12">
        <f>(N518/365)^(2/3)*K518^(1/3)</f>
        <v>3.4939901105822133</v>
      </c>
      <c r="U518" s="12">
        <f>SQRT((2/3*(N518/365)^(-1/3)*K518^(1/3)*(O518/365))^2+(1/3*(N518/365)^(2/3)*K518^(-2/3)*M518)^2)</f>
        <v>9.5718662267280333E-2</v>
      </c>
      <c r="V518" s="12">
        <f>0.004919*R518*SQRT(1-P518^2)*N518^(1/3)*K518^(2/3)</f>
        <v>0.73122715075392264</v>
      </c>
      <c r="W518" s="12">
        <f>SQRT(X518^2+Y518^2+Z518^2+AA518^2)</f>
        <v>4.6868527429625884E-2</v>
      </c>
      <c r="X518" s="12">
        <f>0.004919*SQRT(1-P518^2)*N518^(1/3)*K518^(2/3)*S518</f>
        <v>2.6350527955096317E-2</v>
      </c>
      <c r="Y518" s="12">
        <f>0.004919*R518*P518/SQRT(1-P518^2)*N518^(1/3)*K518^(2/3)*Q518</f>
        <v>2.057517859623137E-3</v>
      </c>
      <c r="Z518" s="12">
        <f>0.004919*R518*SQRT(1-P518^2)*1/3*N518^(-2/3)*K518^(2/3)*O518</f>
        <v>2.6717124676225415E-3</v>
      </c>
      <c r="AA518" s="12">
        <f>0.004919*R518*SQRT(1-P518^2)*N518^(1/3)*2/3*K518^(-1/3)*M518</f>
        <v>3.8612654825289638E-2</v>
      </c>
      <c r="AB518" s="12">
        <v>10.008219178082189</v>
      </c>
      <c r="AC518" s="12">
        <v>2.64</v>
      </c>
      <c r="AD518" t="s">
        <v>1525</v>
      </c>
    </row>
    <row r="519" spans="1:30">
      <c r="A519" s="12" t="s">
        <v>996</v>
      </c>
      <c r="B519" s="12" t="s">
        <v>995</v>
      </c>
      <c r="C519" s="12">
        <v>0.05</v>
      </c>
      <c r="D519" s="12"/>
      <c r="E519" s="12">
        <v>0.05</v>
      </c>
      <c r="F519" s="12">
        <v>0.03</v>
      </c>
      <c r="G519" s="12">
        <v>0.03</v>
      </c>
      <c r="H519" s="12">
        <v>0.82</v>
      </c>
      <c r="I519" s="12"/>
      <c r="J519" s="12"/>
      <c r="K519" s="12">
        <v>0.82</v>
      </c>
      <c r="L519" s="12">
        <v>0.06</v>
      </c>
      <c r="M519" s="12">
        <v>0.06</v>
      </c>
      <c r="N519" s="12">
        <v>3.6413000000000002</v>
      </c>
      <c r="O519" s="12">
        <v>1.8699999999999999E-3</v>
      </c>
      <c r="P519" s="12">
        <v>1.8700000000000001E-2</v>
      </c>
      <c r="Q519" s="12">
        <v>4.3550000000000012E-2</v>
      </c>
      <c r="R519" s="12">
        <v>97.84</v>
      </c>
      <c r="S519" s="12">
        <v>8.7899999999999991</v>
      </c>
      <c r="T519" s="12">
        <f>(N519/365)^(2/3)*K519^(1/3)</f>
        <v>4.3375751807280517E-2</v>
      </c>
      <c r="U519" s="12">
        <f>SQRT((2/3*(N519/365)^(-1/3)*K519^(1/3)*(O519/365))^2+(1/3*(N519/365)^(2/3)*K519^(-2/3)*M519)^2)</f>
        <v>1.0580493899161108E-3</v>
      </c>
      <c r="V519" s="12">
        <f>0.004919*R519*SQRT(1-P519^2)*N519^(1/3)*K519^(2/3)</f>
        <v>0.64855285336261759</v>
      </c>
      <c r="W519" s="12">
        <f>SQRT(X519^2+Y519^2+Z519^2+AA519^2)</f>
        <v>6.6303402979775078E-2</v>
      </c>
      <c r="X519" s="12">
        <f>0.004919*SQRT(1-P519^2)*N519^(1/3)*K519^(2/3)*S519</f>
        <v>5.8266348947847588E-2</v>
      </c>
      <c r="Y519" s="12">
        <f>0.004919*R519*P519/SQRT(1-P519^2)*N519^(1/3)*K519^(2/3)*Q519</f>
        <v>5.2835647646196939E-4</v>
      </c>
      <c r="Z519" s="12">
        <f>0.004919*R519*SQRT(1-P519^2)*1/3*N519^(-2/3)*K519^(2/3)*O519</f>
        <v>1.1102205583977286E-4</v>
      </c>
      <c r="AA519" s="12">
        <f>0.004919*R519*SQRT(1-P519^2)*N519^(1/3)*2/3*K519^(-1/3)*M519</f>
        <v>3.1636724554274021E-2</v>
      </c>
      <c r="AB519" s="12">
        <v>0.55890410958904113</v>
      </c>
      <c r="AC519" s="12">
        <v>2</v>
      </c>
      <c r="AD519" s="12" t="s">
        <v>100</v>
      </c>
    </row>
    <row r="520" spans="1:30">
      <c r="A520" s="12" t="s">
        <v>998</v>
      </c>
      <c r="B520" s="12" t="s">
        <v>997</v>
      </c>
      <c r="C520" s="12">
        <v>0.03</v>
      </c>
      <c r="D520" s="12"/>
      <c r="E520" s="12">
        <v>0.03</v>
      </c>
      <c r="F520" s="12">
        <v>0.03</v>
      </c>
      <c r="G520" s="12">
        <v>0.03</v>
      </c>
      <c r="H520" s="12">
        <v>1.46</v>
      </c>
      <c r="I520" s="12"/>
      <c r="J520" s="12"/>
      <c r="K520" s="12">
        <v>1.46</v>
      </c>
      <c r="L520" s="12">
        <v>0.18</v>
      </c>
      <c r="M520" s="12">
        <v>0.18</v>
      </c>
      <c r="N520" s="12">
        <v>326.60000000000002</v>
      </c>
      <c r="O520" s="12">
        <v>3.9</v>
      </c>
      <c r="P520" s="12">
        <v>0.22</v>
      </c>
      <c r="Q520" s="12">
        <v>0.17</v>
      </c>
      <c r="R520" s="12">
        <v>30.4</v>
      </c>
      <c r="S520" s="12">
        <v>2.5</v>
      </c>
      <c r="T520" s="12">
        <f>(N520/365)^(2/3)*K520^(1/3)</f>
        <v>1.0534158030239744</v>
      </c>
      <c r="U520" s="12">
        <f>SQRT((2/3*(N520/365)^(-1/3)*K520^(1/3)*(O520/365))^2+(1/3*(N520/365)^(2/3)*K520^(-2/3)*M520)^2)</f>
        <v>4.409582292069162E-2</v>
      </c>
      <c r="V520" s="12">
        <f>0.004919*R520*SQRT(1-P520^2)*N520^(1/3)*K520^(2/3)</f>
        <v>1.2928602616232128</v>
      </c>
      <c r="W520" s="12">
        <f>SQRT(X520^2+Y520^2+Z520^2+AA520^2)</f>
        <v>0.15875826950498126</v>
      </c>
      <c r="X520" s="12">
        <f>0.004919*SQRT(1-P520^2)*N520^(1/3)*K520^(2/3)*S520</f>
        <v>0.10632074519927738</v>
      </c>
      <c r="Y520" s="12">
        <f>0.004919*R520*P520/SQRT(1-P520^2)*N520^(1/3)*K520^(2/3)*Q520</f>
        <v>5.0812288550555029E-2</v>
      </c>
      <c r="Z520" s="12">
        <f>0.004919*R520*SQRT(1-P520^2)*1/3*N520^(-2/3)*K520^(2/3)*O520</f>
        <v>5.1461063689840101E-3</v>
      </c>
      <c r="AA520" s="12">
        <f>0.004919*R520*SQRT(1-P520^2)*N520^(1/3)*2/3*K520^(-1/3)*M520</f>
        <v>0.1062624872567024</v>
      </c>
      <c r="AB520" s="12">
        <v>3.5424657534246582</v>
      </c>
      <c r="AC520" s="12">
        <v>8.3000000000000007</v>
      </c>
      <c r="AD520" s="12" t="s">
        <v>25</v>
      </c>
    </row>
    <row r="521" spans="1:30">
      <c r="A521" s="12" t="s">
        <v>1000</v>
      </c>
      <c r="B521" s="12" t="s">
        <v>999</v>
      </c>
      <c r="C521" s="12">
        <v>0.34</v>
      </c>
      <c r="D521" s="12">
        <v>0.4</v>
      </c>
      <c r="E521" s="12">
        <v>0.34</v>
      </c>
      <c r="F521" s="12">
        <v>0.02</v>
      </c>
      <c r="G521" s="12">
        <v>0.02</v>
      </c>
      <c r="H521" s="12">
        <v>1.33</v>
      </c>
      <c r="I521" s="12">
        <v>1.43</v>
      </c>
      <c r="J521" s="12">
        <v>1.45</v>
      </c>
      <c r="K521" s="12">
        <v>1.33</v>
      </c>
      <c r="L521" s="12">
        <v>0.09</v>
      </c>
      <c r="M521" s="12">
        <v>0.09</v>
      </c>
      <c r="N521" s="12">
        <v>18.180099999999999</v>
      </c>
      <c r="O521" s="12">
        <v>8.0000000000000002E-3</v>
      </c>
      <c r="P521" s="12">
        <v>0.45800000000000002</v>
      </c>
      <c r="Q521" s="12">
        <v>6.1249999999999999E-2</v>
      </c>
      <c r="R521" s="12">
        <v>24.48</v>
      </c>
      <c r="S521" s="12">
        <v>2.41</v>
      </c>
      <c r="T521" s="12">
        <f>(N521/365)^(2/3)*K521^(1/3)</f>
        <v>0.14887421431710016</v>
      </c>
      <c r="U521" s="12">
        <f>SQRT((2/3*(N521/365)^(-1/3)*K521^(1/3)*(O521/365))^2+(1/3*(N521/365)^(2/3)*K521^(-2/3)*M521)^2)</f>
        <v>3.3583489768077633E-3</v>
      </c>
      <c r="V521" s="12">
        <f>0.004919*R521*SQRT(1-P521^2)*N521^(1/3)*K521^(2/3)</f>
        <v>0.3404080521541934</v>
      </c>
      <c r="W521" s="12">
        <f>SQRT(X521^2+Y521^2+Z521^2+AA521^2)</f>
        <v>3.8793538176580843E-2</v>
      </c>
      <c r="X521" s="12">
        <f>0.004919*SQRT(1-P521^2)*N521^(1/3)*K521^(2/3)*S521</f>
        <v>3.351239402334992E-2</v>
      </c>
      <c r="Y521" s="12">
        <f>0.004919*R521*P521/SQRT(1-P521^2)*N521^(1/3)*K521^(2/3)*Q521</f>
        <v>1.2084107637535507E-2</v>
      </c>
      <c r="Z521" s="12">
        <f>0.004919*R521*SQRT(1-P521^2)*1/3*N521^(-2/3)*K521^(2/3)*O521</f>
        <v>4.9931232817449605E-5</v>
      </c>
      <c r="AA521" s="12">
        <f>0.004919*R521*SQRT(1-P521^2)*N521^(1/3)*2/3*K521^(-1/3)*M521</f>
        <v>1.5356754232520002E-2</v>
      </c>
      <c r="AB521" s="12">
        <v>2.021917808219178</v>
      </c>
      <c r="AC521" s="12">
        <v>3.6</v>
      </c>
      <c r="AD521" s="12" t="s">
        <v>115</v>
      </c>
    </row>
    <row r="522" spans="1:30">
      <c r="A522" s="12" t="s">
        <v>1002</v>
      </c>
      <c r="B522" s="12" t="s">
        <v>1001</v>
      </c>
      <c r="C522" s="12">
        <v>-0.12</v>
      </c>
      <c r="D522" s="12">
        <v>0.03</v>
      </c>
      <c r="E522" s="12">
        <v>-0.12</v>
      </c>
      <c r="F522" s="12"/>
      <c r="G522" s="12">
        <v>4.1492940386763918E-2</v>
      </c>
      <c r="H522" s="12"/>
      <c r="I522" s="12">
        <v>1.28</v>
      </c>
      <c r="J522" s="12">
        <v>1.28</v>
      </c>
      <c r="K522" s="12">
        <v>1.239987235863605</v>
      </c>
      <c r="L522" s="12"/>
      <c r="M522" s="12">
        <v>3.6275189713696337E-2</v>
      </c>
      <c r="N522" s="12">
        <v>388</v>
      </c>
      <c r="O522" s="12">
        <v>3</v>
      </c>
      <c r="P522" s="12">
        <v>0.34</v>
      </c>
      <c r="Q522" s="12">
        <v>0.02</v>
      </c>
      <c r="R522" s="28">
        <v>232</v>
      </c>
      <c r="S522" s="28">
        <v>5</v>
      </c>
      <c r="T522" s="12">
        <f>(N522/365)^(2/3)*K522^(1/3)</f>
        <v>1.1190040172163835</v>
      </c>
      <c r="U522" s="12">
        <f>SQRT((2/3*(N522/365)^(-1/3)*K522^(1/3)*(O522/365))^2+(1/3*(N522/365)^(2/3)*K522^(-2/3)*M522)^2)</f>
        <v>1.2342668524653135E-2</v>
      </c>
      <c r="V522" s="12">
        <f>0.004919*R522*SQRT(1-P522^2)*N522^(1/3)*K522^(2/3)</f>
        <v>9.034647779787095</v>
      </c>
      <c r="W522" s="12">
        <f>SQRT(X522^2+Y522^2+Z522^2+AA522^2)</f>
        <v>0.27263150048322282</v>
      </c>
      <c r="X522" s="12">
        <f>0.004919*SQRT(1-P522^2)*N522^(1/3)*K522^(2/3)*S522</f>
        <v>0.19471223663334258</v>
      </c>
      <c r="Y522" s="12">
        <f>0.004919*R522*P522/SQRT(1-P522^2)*N522^(1/3)*K522^(2/3)*Q522</f>
        <v>6.9465858098770095E-2</v>
      </c>
      <c r="Z522" s="12">
        <f>0.004919*R522*SQRT(1-P522^2)*1/3*N522^(-2/3)*K522^(2/3)*O522</f>
        <v>2.3285174690172938E-2</v>
      </c>
      <c r="AA522" s="12">
        <f>0.004919*R522*SQRT(1-P522^2)*N522^(1/3)*2/3*K522^(-1/3)*M522</f>
        <v>0.17620265366680599</v>
      </c>
      <c r="AB522" s="12">
        <v>1.150684931506849</v>
      </c>
      <c r="AC522" s="12">
        <v>6.7</v>
      </c>
      <c r="AD522" s="12" t="s">
        <v>1003</v>
      </c>
    </row>
    <row r="523" spans="1:30">
      <c r="A523" s="12" t="s">
        <v>1005</v>
      </c>
      <c r="B523" s="12" t="s">
        <v>1004</v>
      </c>
      <c r="C523" s="12">
        <v>0.18</v>
      </c>
      <c r="D523" s="12"/>
      <c r="E523" s="12">
        <v>0.18</v>
      </c>
      <c r="F523" s="12">
        <v>0.04</v>
      </c>
      <c r="G523" s="12">
        <v>0.04</v>
      </c>
      <c r="H523" s="12">
        <v>1.78</v>
      </c>
      <c r="I523" s="12"/>
      <c r="J523" s="12"/>
      <c r="K523" s="12">
        <v>1.78</v>
      </c>
      <c r="L523" s="12">
        <v>0.24</v>
      </c>
      <c r="M523" s="12">
        <v>0.24</v>
      </c>
      <c r="N523" s="12">
        <v>551.4</v>
      </c>
      <c r="O523" s="12">
        <v>7.8</v>
      </c>
      <c r="P523" s="12">
        <v>0.15</v>
      </c>
      <c r="Q523" s="12">
        <v>7.0000000000000007E-2</v>
      </c>
      <c r="R523" s="12">
        <v>33.5</v>
      </c>
      <c r="S523" s="12">
        <v>2</v>
      </c>
      <c r="T523" s="12">
        <f>(N523/365)^(2/3)*K523^(1/3)</f>
        <v>1.5955947511074813</v>
      </c>
      <c r="U523" s="12">
        <f>SQRT((2/3*(N523/365)^(-1/3)*K523^(1/3)*(O523/365))^2+(1/3*(N523/365)^(2/3)*K523^(-2/3)*M523)^2)</f>
        <v>7.3273805291401206E-2</v>
      </c>
      <c r="V523" s="12">
        <f>0.004919*R523*SQRT(1-P523^2)*N523^(1/3)*K523^(2/3)</f>
        <v>1.9622255880780202</v>
      </c>
      <c r="W523" s="12">
        <f>SQRT(X523^2+Y523^2+Z523^2+AA523^2)</f>
        <v>0.21298667365908586</v>
      </c>
      <c r="X523" s="12">
        <f>0.004919*SQRT(1-P523^2)*N523^(1/3)*K523^(2/3)*S523</f>
        <v>0.11714779630316538</v>
      </c>
      <c r="Y523" s="12">
        <f>0.004919*R523*P523/SQRT(1-P523^2)*N523^(1/3)*K523^(2/3)*Q523</f>
        <v>2.1077615012602774E-2</v>
      </c>
      <c r="Z523" s="12">
        <f>0.004919*R523*SQRT(1-P523^2)*1/3*N523^(-2/3)*K523^(2/3)*O523</f>
        <v>9.2524238828488523E-3</v>
      </c>
      <c r="AA523" s="12">
        <f>0.004919*R523*SQRT(1-P523^2)*N523^(1/3)*2/3*K523^(-1/3)*M523</f>
        <v>0.1763798281418445</v>
      </c>
      <c r="AB523" s="12">
        <v>6.5945205479452058</v>
      </c>
      <c r="AC523" s="28">
        <v>7.39</v>
      </c>
      <c r="AD523" s="12" t="s">
        <v>1525</v>
      </c>
    </row>
    <row r="524" spans="1:30">
      <c r="A524" s="12" t="s">
        <v>1005</v>
      </c>
      <c r="B524" s="12" t="s">
        <v>1006</v>
      </c>
      <c r="C524" s="12">
        <v>0.18</v>
      </c>
      <c r="D524" s="12"/>
      <c r="E524" s="12">
        <v>0.18</v>
      </c>
      <c r="F524" s="12">
        <v>0.04</v>
      </c>
      <c r="G524" s="12">
        <v>0.04</v>
      </c>
      <c r="H524" s="12">
        <v>1.78</v>
      </c>
      <c r="I524" s="12"/>
      <c r="J524" s="12"/>
      <c r="K524" s="12">
        <v>1.78</v>
      </c>
      <c r="L524" s="12">
        <v>0.24</v>
      </c>
      <c r="M524" s="12">
        <v>0.24</v>
      </c>
      <c r="N524" s="12">
        <v>916</v>
      </c>
      <c r="O524" s="12">
        <v>29.5</v>
      </c>
      <c r="P524" s="12">
        <v>0.13</v>
      </c>
      <c r="Q524" s="12">
        <v>0.1</v>
      </c>
      <c r="R524" s="12">
        <v>25.4</v>
      </c>
      <c r="S524" s="12">
        <v>2.9</v>
      </c>
      <c r="T524" s="12">
        <f>(N524/365)^(2/3)*K524^(1/3)</f>
        <v>2.2380772547196486</v>
      </c>
      <c r="U524" s="12">
        <f>SQRT((2/3*(N524/365)^(-1/3)*K524^(1/3)*(O524/365))^2+(1/3*(N524/365)^(2/3)*K524^(-2/3)*M524)^2)</f>
        <v>0.11147590179852712</v>
      </c>
      <c r="V524" s="12">
        <f>0.004919*R524*SQRT(1-P524^2)*N524^(1/3)*K524^(2/3)</f>
        <v>1.7670732259514181</v>
      </c>
      <c r="W524" s="12">
        <f>SQRT(X524^2+Y524^2+Z524^2+AA524^2)</f>
        <v>0.25853323798346006</v>
      </c>
      <c r="X524" s="12">
        <f>0.004919*SQRT(1-P524^2)*N524^(1/3)*K524^(2/3)*S524</f>
        <v>0.20175245493146113</v>
      </c>
      <c r="Y524" s="12">
        <f>0.004919*R524*P524/SQRT(1-P524^2)*N524^(1/3)*K524^(2/3)*Q524</f>
        <v>2.3366851731633036E-2</v>
      </c>
      <c r="Z524" s="12">
        <f>0.004919*R524*SQRT(1-P524^2)*1/3*N524^(-2/3)*K524^(2/3)*O524</f>
        <v>1.8969672549332923E-2</v>
      </c>
      <c r="AA524" s="12">
        <f>0.004919*R524*SQRT(1-P524^2)*N524^(1/3)*2/3*K524^(-1/3)*M524</f>
        <v>0.15883804278214994</v>
      </c>
      <c r="AB524" s="12">
        <v>6.5945205479452058</v>
      </c>
      <c r="AC524" s="28">
        <v>7.39</v>
      </c>
      <c r="AD524" s="12" t="s">
        <v>1525</v>
      </c>
    </row>
    <row r="525" spans="1:30">
      <c r="A525" s="12" t="s">
        <v>1008</v>
      </c>
      <c r="B525" s="12" t="s">
        <v>1007</v>
      </c>
      <c r="C525" s="12">
        <v>0.13</v>
      </c>
      <c r="D525" s="12">
        <v>0.16</v>
      </c>
      <c r="E525" s="12">
        <v>0.13</v>
      </c>
      <c r="F525" s="12">
        <v>0.02</v>
      </c>
      <c r="G525" s="12">
        <v>0.02</v>
      </c>
      <c r="H525" s="12">
        <v>1.1299999999999999</v>
      </c>
      <c r="I525" s="12">
        <v>1.1100000000000001</v>
      </c>
      <c r="J525" s="12">
        <v>1.0900000000000001</v>
      </c>
      <c r="K525" s="12">
        <v>1.1299999999999999</v>
      </c>
      <c r="L525" s="12">
        <v>0.1</v>
      </c>
      <c r="M525" s="12">
        <v>0.1</v>
      </c>
      <c r="N525" s="12">
        <v>1056.7</v>
      </c>
      <c r="O525" s="12">
        <v>4.7</v>
      </c>
      <c r="P525" s="12">
        <v>1.4E-2</v>
      </c>
      <c r="Q525" s="12">
        <v>3.5000000000000003E-2</v>
      </c>
      <c r="R525" s="12">
        <v>12.01</v>
      </c>
      <c r="S525" s="12">
        <v>0.52</v>
      </c>
      <c r="T525" s="12">
        <f>(N525/365)^(2/3)*K525^(1/3)</f>
        <v>2.1157550028723984</v>
      </c>
      <c r="U525" s="12">
        <f>SQRT((2/3*(N525/365)^(-1/3)*K525^(1/3)*(O525/365))^2+(1/3*(N525/365)^(2/3)*K525^(-2/3)*M525)^2)</f>
        <v>6.2726174653340433E-2</v>
      </c>
      <c r="V525" s="12">
        <f>0.004919*R525*SQRT(1-P525^2)*N525^(1/3)*K525^(2/3)</f>
        <v>0.65274987359656045</v>
      </c>
      <c r="W525" s="12">
        <f>SQRT(X525^2+Y525^2+Z525^2+AA525^2)</f>
        <v>4.7779071560028474E-2</v>
      </c>
      <c r="X525" s="12">
        <f>0.004919*SQRT(1-P525^2)*N525^(1/3)*K525^(2/3)*S525</f>
        <v>2.8262275959218274E-2</v>
      </c>
      <c r="Y525" s="12">
        <f>0.004919*R525*P525/SQRT(1-P525^2)*N525^(1/3)*K525^(2/3)*Q525</f>
        <v>3.1991014044984286E-4</v>
      </c>
      <c r="Z525" s="12">
        <f>0.004919*R525*SQRT(1-P525^2)*1/3*N525^(-2/3)*K525^(2/3)*O525</f>
        <v>9.6776896814101563E-4</v>
      </c>
      <c r="AA525" s="12">
        <f>0.004919*R525*SQRT(1-P525^2)*N525^(1/3)*2/3*K525^(-1/3)*M525</f>
        <v>3.8510317026345754E-2</v>
      </c>
      <c r="AB525" s="12">
        <v>12.1013698630137</v>
      </c>
      <c r="AC525" s="12">
        <v>7.31</v>
      </c>
      <c r="AD525" s="12" t="s">
        <v>1525</v>
      </c>
    </row>
    <row r="526" spans="1:30">
      <c r="A526" s="12" t="s">
        <v>1008</v>
      </c>
      <c r="B526" s="12" t="s">
        <v>1009</v>
      </c>
      <c r="C526" s="12">
        <v>0.13</v>
      </c>
      <c r="D526" s="12">
        <v>0.16</v>
      </c>
      <c r="E526" s="12">
        <v>0.13</v>
      </c>
      <c r="F526" s="12">
        <v>0.02</v>
      </c>
      <c r="G526" s="12">
        <v>0.02</v>
      </c>
      <c r="H526" s="12">
        <v>1.1299999999999999</v>
      </c>
      <c r="I526" s="12">
        <v>1.1100000000000001</v>
      </c>
      <c r="J526" s="12">
        <v>1.0900000000000001</v>
      </c>
      <c r="K526" s="12">
        <v>1.1299999999999999</v>
      </c>
      <c r="L526" s="12">
        <v>0.1</v>
      </c>
      <c r="M526" s="12">
        <v>0.1</v>
      </c>
      <c r="N526" s="12">
        <v>214.67</v>
      </c>
      <c r="O526" s="12">
        <v>0.45</v>
      </c>
      <c r="P526" s="12">
        <v>3.5999999999999997E-2</v>
      </c>
      <c r="Q526" s="12">
        <v>7.0999999999999994E-2</v>
      </c>
      <c r="R526" s="12">
        <v>5.45</v>
      </c>
      <c r="S526" s="12">
        <v>0.5</v>
      </c>
      <c r="T526" s="12">
        <f>(N526/365)^(2/3)*K526^(1/3)</f>
        <v>0.73115896440824413</v>
      </c>
      <c r="U526" s="12">
        <f>SQRT((2/3*(N526/365)^(-1/3)*K526^(1/3)*(O526/365))^2+(1/3*(N526/365)^(2/3)*K526^(-2/3)*M526)^2)</f>
        <v>2.1592301153823247E-2</v>
      </c>
      <c r="V526" s="12">
        <f>0.004919*R526*SQRT(1-P526^2)*N526^(1/3)*K526^(2/3)</f>
        <v>0.17403414631065423</v>
      </c>
      <c r="W526" s="12">
        <f>SQRT(X526^2+Y526^2+Z526^2+AA526^2)</f>
        <v>1.8988465433072074E-2</v>
      </c>
      <c r="X526" s="12">
        <f>0.004919*SQRT(1-P526^2)*N526^(1/3)*K526^(2/3)*S526</f>
        <v>1.596643544134442E-2</v>
      </c>
      <c r="Y526" s="12">
        <f>0.004919*R526*P526/SQRT(1-P526^2)*N526^(1/3)*K526^(2/3)*Q526</f>
        <v>4.4540852742157045E-4</v>
      </c>
      <c r="Z526" s="12">
        <f>0.004919*R526*SQRT(1-P526^2)*1/3*N526^(-2/3)*K526^(2/3)*O526</f>
        <v>1.2160582264218628E-4</v>
      </c>
      <c r="AA526" s="12">
        <f>0.004919*R526*SQRT(1-P526^2)*N526^(1/3)*2/3*K526^(-1/3)*M526</f>
        <v>1.0267501257265737E-2</v>
      </c>
      <c r="AB526" s="12">
        <v>12.1013698630137</v>
      </c>
      <c r="AC526" s="12">
        <v>7.31</v>
      </c>
      <c r="AD526" s="12" t="s">
        <v>1525</v>
      </c>
    </row>
    <row r="527" spans="1:30">
      <c r="A527" s="29" t="s">
        <v>1008</v>
      </c>
      <c r="B527" s="29" t="s">
        <v>1010</v>
      </c>
      <c r="C527" s="29">
        <v>0.13</v>
      </c>
      <c r="D527" s="29">
        <v>0.16</v>
      </c>
      <c r="E527" s="29">
        <v>0.13</v>
      </c>
      <c r="F527" s="29">
        <v>0.02</v>
      </c>
      <c r="G527" s="29">
        <v>0.02</v>
      </c>
      <c r="H527" s="29">
        <v>1.1299999999999999</v>
      </c>
      <c r="I527" s="29">
        <v>1.1100000000000001</v>
      </c>
      <c r="J527" s="29">
        <v>1.0900000000000001</v>
      </c>
      <c r="K527" s="29">
        <v>1.1299999999999999</v>
      </c>
      <c r="L527" s="29">
        <v>0.1</v>
      </c>
      <c r="M527" s="29">
        <v>0.1</v>
      </c>
      <c r="N527" s="29">
        <v>117.87</v>
      </c>
      <c r="O527" s="29">
        <v>0.18</v>
      </c>
      <c r="P527" s="29">
        <v>2.7E-2</v>
      </c>
      <c r="Q527" s="29">
        <v>5.0999999999999997E-2</v>
      </c>
      <c r="R527" s="29">
        <v>3.81</v>
      </c>
      <c r="S527" s="29">
        <v>0.48</v>
      </c>
      <c r="T527" s="29">
        <f>(N527/365)^(2/3)*K527^(1/3)</f>
        <v>0.49026748781591151</v>
      </c>
      <c r="U527" s="29">
        <f>SQRT((2/3*(N527/365)^(-1/3)*K527^(1/3)*(O527/365))^2+(1/3*(N527/365)^(2/3)*K527^(-2/3)*M527)^2)</f>
        <v>1.4470778303671123E-2</v>
      </c>
      <c r="V527" s="29">
        <f>0.004919*R527*SQRT(1-P527^2)*N527^(1/3)*K527^(2/3)</f>
        <v>9.9654480689971334E-2</v>
      </c>
      <c r="W527" s="29">
        <f>SQRT(X527^2+Y527^2+Z527^2+AA527^2)</f>
        <v>1.3864098715003773E-2</v>
      </c>
      <c r="X527" s="29">
        <f>0.004919*SQRT(1-P527^2)*N527^(1/3)*K527^(2/3)*S527</f>
        <v>1.2554895205035759E-2</v>
      </c>
      <c r="Y527" s="29">
        <f>0.004919*R527*P527/SQRT(1-P527^2)*N527^(1/3)*K527^(2/3)*Q527</f>
        <v>1.3732432934618387E-4</v>
      </c>
      <c r="Z527" s="29">
        <f>0.004919*R527*SQRT(1-P527^2)*1/3*N527^(-2/3)*K527^(2/3)*O527</f>
        <v>5.0727656243304317E-5</v>
      </c>
      <c r="AA527" s="29">
        <f>0.004919*R527*SQRT(1-P527^2)*N527^(1/3)*2/3*K527^(-1/3)*M527</f>
        <v>5.8793203946885747E-3</v>
      </c>
      <c r="AB527" s="29"/>
      <c r="AC527" s="29"/>
      <c r="AD527" s="29" t="s">
        <v>1525</v>
      </c>
    </row>
    <row r="528" spans="1:30">
      <c r="A528" s="29" t="s">
        <v>1008</v>
      </c>
      <c r="B528" s="29" t="s">
        <v>1011</v>
      </c>
      <c r="C528" s="29">
        <v>0.13</v>
      </c>
      <c r="D528" s="29">
        <v>0.16</v>
      </c>
      <c r="E528" s="29">
        <v>0.13</v>
      </c>
      <c r="F528" s="29">
        <v>0.02</v>
      </c>
      <c r="G528" s="29">
        <v>0.02</v>
      </c>
      <c r="H528" s="29">
        <v>1.1299999999999999</v>
      </c>
      <c r="I528" s="29">
        <v>1.1100000000000001</v>
      </c>
      <c r="J528" s="29">
        <v>1.0900000000000001</v>
      </c>
      <c r="K528" s="29">
        <v>1.1299999999999999</v>
      </c>
      <c r="L528" s="29">
        <v>0.1</v>
      </c>
      <c r="M528" s="29">
        <v>0.1</v>
      </c>
      <c r="N528" s="29">
        <v>49.174999999999997</v>
      </c>
      <c r="O528" s="29">
        <v>4.4999999999999998E-2</v>
      </c>
      <c r="P528" s="29">
        <v>0.09</v>
      </c>
      <c r="Q528" s="29">
        <v>6.2E-2</v>
      </c>
      <c r="R528" s="29">
        <v>2.75</v>
      </c>
      <c r="S528" s="29">
        <v>0.47</v>
      </c>
      <c r="T528" s="29">
        <f>(N528/365)^(2/3)*K528^(1/3)</f>
        <v>0.27373299587745276</v>
      </c>
      <c r="U528" s="29">
        <f>SQRT((2/3*(N528/365)^(-1/3)*K528^(1/3)*(O528/365))^2+(1/3*(N528/365)^(2/3)*K528^(-2/3)*M528)^2)</f>
        <v>8.0764462919313204E-3</v>
      </c>
      <c r="V528" s="29">
        <f>0.004919*R528*SQRT(1-P528^2)*N528^(1/3)*K528^(2/3)</f>
        <v>5.3548077101722193E-2</v>
      </c>
      <c r="W528" s="29">
        <f>SQRT(X528^2+Y528^2+Z528^2+AA528^2)</f>
        <v>9.6864770301394575E-3</v>
      </c>
      <c r="X528" s="29">
        <f>0.004919*SQRT(1-P528^2)*N528^(1/3)*K528^(2/3)*S528</f>
        <v>9.1518531773852468E-3</v>
      </c>
      <c r="Y528" s="29">
        <f>0.004919*R528*P528/SQRT(1-P528^2)*N528^(1/3)*K528^(2/3)*Q528</f>
        <v>3.0123830046134667E-4</v>
      </c>
      <c r="Z528" s="29">
        <f>0.004919*R528*SQRT(1-P528^2)*1/3*N528^(-2/3)*K528^(2/3)*O528</f>
        <v>1.6333933025436355E-5</v>
      </c>
      <c r="AA528" s="29">
        <f>0.004919*R528*SQRT(1-P528^2)*N528^(1/3)*2/3*K528^(-1/3)*M528</f>
        <v>3.1591785900721061E-3</v>
      </c>
      <c r="AB528" s="29"/>
      <c r="AC528" s="29"/>
      <c r="AD528" s="29" t="s">
        <v>1525</v>
      </c>
    </row>
    <row r="529" spans="1:30">
      <c r="A529" s="12" t="s">
        <v>1008</v>
      </c>
      <c r="B529" s="12" t="s">
        <v>1012</v>
      </c>
      <c r="C529" s="12">
        <v>0.13</v>
      </c>
      <c r="D529" s="12">
        <v>0.16</v>
      </c>
      <c r="E529" s="12">
        <v>0.13</v>
      </c>
      <c r="F529" s="12">
        <v>0.02</v>
      </c>
      <c r="G529" s="12">
        <v>0.02</v>
      </c>
      <c r="H529" s="12">
        <v>1.1299999999999999</v>
      </c>
      <c r="I529" s="12">
        <v>1.1100000000000001</v>
      </c>
      <c r="J529" s="12">
        <v>1.0900000000000001</v>
      </c>
      <c r="K529" s="12">
        <v>1.1299999999999999</v>
      </c>
      <c r="L529" s="12">
        <v>0.1</v>
      </c>
      <c r="M529" s="12">
        <v>0.1</v>
      </c>
      <c r="N529" s="12">
        <v>676.8</v>
      </c>
      <c r="O529" s="12">
        <v>7.9</v>
      </c>
      <c r="P529" s="12">
        <v>3.1E-2</v>
      </c>
      <c r="Q529" s="12">
        <v>4.3999999999999997E-2</v>
      </c>
      <c r="R529" s="12">
        <v>2.74</v>
      </c>
      <c r="S529" s="12">
        <v>0.46</v>
      </c>
      <c r="T529" s="12">
        <f>(N529/365)^(2/3)*K529^(1/3)</f>
        <v>1.5720673145452537</v>
      </c>
      <c r="U529" s="12">
        <f>SQRT((2/3*(N529/365)^(-1/3)*K529^(1/3)*(O529/365))^2+(1/3*(N529/365)^(2/3)*K529^(-2/3)*M529)^2)</f>
        <v>4.7960115641922825E-2</v>
      </c>
      <c r="V529" s="12">
        <f>0.004919*R529*SQRT(1-P529^2)*N529^(1/3)*K529^(2/3)</f>
        <v>0.12831901548742361</v>
      </c>
      <c r="W529" s="12">
        <f>SQRT(X529^2+Y529^2+Z529^2+AA529^2)</f>
        <v>2.2840217965380934E-2</v>
      </c>
      <c r="X529" s="12">
        <f>0.004919*SQRT(1-P529^2)*N529^(1/3)*K529^(2/3)*S529</f>
        <v>2.1542608439494477E-2</v>
      </c>
      <c r="Y529" s="12">
        <f>0.004919*R529*P529/SQRT(1-P529^2)*N529^(1/3)*K529^(2/3)*Q529</f>
        <v>1.7519550000034615E-4</v>
      </c>
      <c r="Z529" s="12">
        <f>0.004919*R529*SQRT(1-P529^2)*1/3*N529^(-2/3)*K529^(2/3)*O529</f>
        <v>4.9927118910098858E-4</v>
      </c>
      <c r="AA529" s="12">
        <f>0.004919*R529*SQRT(1-P529^2)*N529^(1/3)*2/3*K529^(-1/3)*M529</f>
        <v>7.5704433915884141E-3</v>
      </c>
      <c r="AB529" s="12">
        <v>12.1013698630137</v>
      </c>
      <c r="AC529" s="12">
        <v>7.31</v>
      </c>
      <c r="AD529" s="12" t="s">
        <v>1525</v>
      </c>
    </row>
    <row r="530" spans="1:30">
      <c r="A530" s="12" t="s">
        <v>1008</v>
      </c>
      <c r="B530" s="12" t="s">
        <v>1013</v>
      </c>
      <c r="C530" s="12">
        <v>0.13</v>
      </c>
      <c r="D530" s="12">
        <v>0.16</v>
      </c>
      <c r="E530" s="12">
        <v>0.13</v>
      </c>
      <c r="F530" s="12">
        <v>0.02</v>
      </c>
      <c r="G530" s="12">
        <v>0.02</v>
      </c>
      <c r="H530" s="12">
        <v>1.1299999999999999</v>
      </c>
      <c r="I530" s="12">
        <v>1.1100000000000001</v>
      </c>
      <c r="J530" s="12">
        <v>1.0900000000000001</v>
      </c>
      <c r="K530" s="12">
        <v>1.1299999999999999</v>
      </c>
      <c r="L530" s="12">
        <v>0.1</v>
      </c>
      <c r="M530" s="12">
        <v>0.1</v>
      </c>
      <c r="N530" s="12">
        <v>5700</v>
      </c>
      <c r="O530" s="12">
        <v>1500</v>
      </c>
      <c r="P530" s="12">
        <v>3.2000000000000001E-2</v>
      </c>
      <c r="Q530" s="12">
        <v>0.08</v>
      </c>
      <c r="R530" s="12">
        <v>4.08</v>
      </c>
      <c r="S530" s="12">
        <v>0.98</v>
      </c>
      <c r="T530" s="12">
        <f>(N530/365)^(2/3)*K530^(1/3)</f>
        <v>6.5074994784126137</v>
      </c>
      <c r="U530" s="12">
        <f>SQRT((2/3*(N530/365)^(-1/3)*K530^(1/3)*(O530/365))^2+(1/3*(N530/365)^(2/3)*K530^(-2/3)*M530)^2)</f>
        <v>1.1576924629354735</v>
      </c>
      <c r="V530" s="12">
        <f>0.004919*R530*SQRT(1-P530^2)*N530^(1/3)*K530^(2/3)</f>
        <v>0.38873928108044703</v>
      </c>
      <c r="W530" s="12">
        <f>SQRT(X530^2+Y530^2+Z530^2+AA530^2)</f>
        <v>0.1020216973255821</v>
      </c>
      <c r="X530" s="12">
        <f>0.004919*SQRT(1-P530^2)*N530^(1/3)*K530^(2/3)*S530</f>
        <v>9.3373650847754425E-2</v>
      </c>
      <c r="Y530" s="12">
        <f>0.004919*R530*P530/SQRT(1-P530^2)*N530^(1/3)*K530^(2/3)*Q530</f>
        <v>9.9619266085065536E-4</v>
      </c>
      <c r="Z530" s="12">
        <f>0.004919*R530*SQRT(1-P530^2)*1/3*N530^(-2/3)*K530^(2/3)*O530</f>
        <v>3.4099936936881334E-2</v>
      </c>
      <c r="AA530" s="12">
        <f>0.004919*R530*SQRT(1-P530^2)*N530^(1/3)*2/3*K530^(-1/3)*M530</f>
        <v>2.2934470860203365E-2</v>
      </c>
      <c r="AB530" s="12">
        <v>12.1013698630137</v>
      </c>
      <c r="AC530" s="12">
        <v>7.31</v>
      </c>
      <c r="AD530" s="12" t="s">
        <v>1525</v>
      </c>
    </row>
    <row r="531" spans="1:30">
      <c r="A531" s="12" t="s">
        <v>1015</v>
      </c>
      <c r="B531" s="12" t="s">
        <v>1014</v>
      </c>
      <c r="C531" s="12">
        <v>0.04</v>
      </c>
      <c r="D531" s="12">
        <v>0</v>
      </c>
      <c r="E531" s="12">
        <v>0.04</v>
      </c>
      <c r="F531" s="12">
        <v>0.02</v>
      </c>
      <c r="G531" s="12">
        <v>0.02</v>
      </c>
      <c r="H531" s="12">
        <v>1.1599999999999999</v>
      </c>
      <c r="I531" s="12">
        <v>1.17</v>
      </c>
      <c r="J531" s="12">
        <v>1.17</v>
      </c>
      <c r="K531" s="12">
        <v>1.1599999999999999</v>
      </c>
      <c r="L531" s="12">
        <v>0.1</v>
      </c>
      <c r="M531" s="12">
        <v>0.1</v>
      </c>
      <c r="N531" s="12">
        <v>82.467000000000013</v>
      </c>
      <c r="O531" s="12">
        <v>1.9E-2</v>
      </c>
      <c r="P531" s="12">
        <v>0.38900000000000001</v>
      </c>
      <c r="Q531" s="12">
        <v>6.0000000000000001E-3</v>
      </c>
      <c r="R531" s="12">
        <v>173.9</v>
      </c>
      <c r="S531" s="12">
        <v>1.3</v>
      </c>
      <c r="T531" s="12">
        <f>(N531/365)^(2/3)*K531^(1/3)</f>
        <v>0.38977222128449912</v>
      </c>
      <c r="U531" s="12">
        <f>SQRT((2/3*(N531/365)^(-1/3)*K531^(1/3)*(O531/365))^2+(1/3*(N531/365)^(2/3)*K531^(-2/3)*M531)^2)</f>
        <v>1.120051118682968E-2</v>
      </c>
      <c r="V531" s="12">
        <f>0.004919*R531*SQRT(1-P531^2)*N531^(1/3)*K531^(2/3)</f>
        <v>3.7868682062524956</v>
      </c>
      <c r="W531" s="12">
        <f>SQRT(X531^2+Y531^2+Z531^2+AA531^2)</f>
        <v>0.21971667446655907</v>
      </c>
      <c r="X531" s="12">
        <f>0.004919*SQRT(1-P531^2)*N531^(1/3)*K531^(2/3)*S531</f>
        <v>2.8308963013963451E-2</v>
      </c>
      <c r="Y531" s="12">
        <f>0.004919*R531*P531/SQRT(1-P531^2)*N531^(1/3)*K531^(2/3)*Q531</f>
        <v>1.0414479907471876E-2</v>
      </c>
      <c r="Z531" s="12">
        <f>0.004919*R531*SQRT(1-P531^2)*1/3*N531^(-2/3)*K531^(2/3)*O531</f>
        <v>2.9082540458121606E-4</v>
      </c>
      <c r="AA531" s="12">
        <f>0.004919*R531*SQRT(1-P531^2)*N531^(1/3)*2/3*K531^(-1/3)*M531</f>
        <v>0.21763610380761472</v>
      </c>
      <c r="AB531" s="12">
        <v>3.4547945205479449</v>
      </c>
      <c r="AC531" s="12">
        <v>6</v>
      </c>
      <c r="AD531" s="12" t="s">
        <v>422</v>
      </c>
    </row>
    <row r="532" spans="1:30">
      <c r="A532" s="12" t="s">
        <v>1017</v>
      </c>
      <c r="B532" s="12" t="s">
        <v>1016</v>
      </c>
      <c r="C532" s="12">
        <v>0.12</v>
      </c>
      <c r="D532" s="12">
        <v>0.16</v>
      </c>
      <c r="E532" s="12">
        <v>0.12</v>
      </c>
      <c r="F532" s="12">
        <v>0.05</v>
      </c>
      <c r="G532" s="12">
        <v>0.05</v>
      </c>
      <c r="H532" s="12">
        <v>0.88</v>
      </c>
      <c r="I532" s="12">
        <v>0.88</v>
      </c>
      <c r="J532" s="12">
        <v>0.86</v>
      </c>
      <c r="K532" s="12">
        <v>0.88</v>
      </c>
      <c r="L532" s="12">
        <v>0.08</v>
      </c>
      <c r="M532" s="12">
        <v>0.08</v>
      </c>
      <c r="N532" s="12">
        <v>62.218000000000004</v>
      </c>
      <c r="O532" s="12">
        <v>1.4999999999999999E-2</v>
      </c>
      <c r="P532" s="12">
        <v>0.59599999999999997</v>
      </c>
      <c r="Q532" s="12">
        <v>3.5999999999999997E-2</v>
      </c>
      <c r="R532" s="28">
        <v>15.9</v>
      </c>
      <c r="S532" s="28">
        <v>0.7</v>
      </c>
      <c r="T532" s="12">
        <f>(N532/365)^(2/3)*K532^(1/3)</f>
        <v>0.29460696639835837</v>
      </c>
      <c r="U532" s="12">
        <f>SQRT((2/3*(N532/365)^(-1/3)*K532^(1/3)*(O532/365))^2+(1/3*(N532/365)^(2/3)*K532^(-2/3)*M532)^2)</f>
        <v>8.9276094019634152E-3</v>
      </c>
      <c r="V532" s="12">
        <f>0.004919*R532*SQRT(1-P532^2)*N532^(1/3)*K532^(2/3)</f>
        <v>0.22852911435820566</v>
      </c>
      <c r="W532" s="12">
        <f>SQRT(X532^2+Y532^2+Z532^2+AA532^2)</f>
        <v>1.8731895958643538E-2</v>
      </c>
      <c r="X532" s="12">
        <f>0.004919*SQRT(1-P532^2)*N532^(1/3)*K532^(2/3)*S532</f>
        <v>1.006103019187069E-2</v>
      </c>
      <c r="Y532" s="12">
        <f>0.004919*R532*P532/SQRT(1-P532^2)*N532^(1/3)*K532^(2/3)*Q532</f>
        <v>7.6045942170861252E-3</v>
      </c>
      <c r="Z532" s="12">
        <f>0.004919*R532*SQRT(1-P532^2)*1/3*N532^(-2/3)*K532^(2/3)*O532</f>
        <v>1.8365192899016809E-5</v>
      </c>
      <c r="AA532" s="12">
        <f>0.004919*R532*SQRT(1-P532^2)*N532^(1/3)*2/3*K532^(-1/3)*M532</f>
        <v>1.3850249355042766E-2</v>
      </c>
      <c r="AB532" s="12">
        <v>20.208219178082189</v>
      </c>
      <c r="AC532" s="12">
        <v>6.3</v>
      </c>
      <c r="AD532" s="12" t="s">
        <v>100</v>
      </c>
    </row>
    <row r="533" spans="1:30" s="7" customFormat="1">
      <c r="A533" s="30" t="s">
        <v>1017</v>
      </c>
      <c r="B533" s="30" t="s">
        <v>1018</v>
      </c>
      <c r="C533" s="30">
        <v>0.12</v>
      </c>
      <c r="D533" s="30">
        <v>0.16</v>
      </c>
      <c r="E533" s="30">
        <v>0.12</v>
      </c>
      <c r="F533" s="30">
        <v>0.05</v>
      </c>
      <c r="G533" s="30">
        <v>0.05</v>
      </c>
      <c r="H533" s="30">
        <v>0.88</v>
      </c>
      <c r="I533" s="30">
        <v>0.88</v>
      </c>
      <c r="J533" s="30">
        <v>0.86</v>
      </c>
      <c r="K533" s="30">
        <v>0.88</v>
      </c>
      <c r="L533" s="30">
        <v>0.08</v>
      </c>
      <c r="M533" s="30">
        <v>0.08</v>
      </c>
      <c r="N533" s="30">
        <v>31</v>
      </c>
      <c r="O533" s="30">
        <v>0.02</v>
      </c>
      <c r="P533" s="30">
        <v>0.04</v>
      </c>
      <c r="Q533" s="30">
        <v>0.2</v>
      </c>
      <c r="R533" s="30"/>
      <c r="S533" s="30"/>
      <c r="T533" s="30">
        <f>(N533/365)^(2/3)*K533^(1/3)</f>
        <v>0.18515698924589027</v>
      </c>
      <c r="U533" s="30">
        <f>SQRT((2/3*(N533/365)^(-1/3)*K533^(1/3)*(O533/365))^2+(1/3*(N533/365)^(2/3)*K533^(-2/3)*M533)^2)</f>
        <v>5.6113829962243537E-3</v>
      </c>
      <c r="V533" s="30">
        <v>0.09</v>
      </c>
      <c r="W533" s="30">
        <v>0.03</v>
      </c>
      <c r="X533" s="30">
        <f>0.004919*SQRT(1-P533^2)*N533^(1/3)*K533^(2/3)*S533</f>
        <v>0</v>
      </c>
      <c r="Y533" s="30">
        <f>0.004919*R533*P533/SQRT(1-P533^2)*N533^(1/3)*K533^(2/3)*Q533</f>
        <v>0</v>
      </c>
      <c r="Z533" s="30">
        <f>0.004919*R533*SQRT(1-P533^2)*1/3*N533^(-2/3)*K533^(2/3)*O533</f>
        <v>0</v>
      </c>
      <c r="AA533" s="30">
        <f>0.004919*R533*SQRT(1-P533^2)*N533^(1/3)*2/3*K533^(-1/3)*M533</f>
        <v>0</v>
      </c>
      <c r="AB533" s="30"/>
      <c r="AC533" s="30"/>
      <c r="AD533" s="30" t="s">
        <v>100</v>
      </c>
    </row>
    <row r="534" spans="1:30">
      <c r="A534" s="12" t="s">
        <v>1020</v>
      </c>
      <c r="B534" s="12" t="s">
        <v>1019</v>
      </c>
      <c r="C534" s="12">
        <v>-0.43</v>
      </c>
      <c r="D534" s="12"/>
      <c r="E534" s="12">
        <v>-0.43</v>
      </c>
      <c r="F534" s="12">
        <v>0.01</v>
      </c>
      <c r="G534" s="12">
        <v>0.01</v>
      </c>
      <c r="H534" s="12">
        <v>0.82</v>
      </c>
      <c r="I534" s="12"/>
      <c r="J534" s="12"/>
      <c r="K534" s="12">
        <v>0.82</v>
      </c>
      <c r="L534" s="12">
        <v>0.05</v>
      </c>
      <c r="M534" s="12">
        <v>0.05</v>
      </c>
      <c r="N534" s="12">
        <v>154.37799999999999</v>
      </c>
      <c r="O534" s="12">
        <v>2.8000000000000001E-2</v>
      </c>
      <c r="P534" s="12">
        <v>5.4000000000000013E-2</v>
      </c>
      <c r="Q534" s="12">
        <v>0.03</v>
      </c>
      <c r="R534" s="12">
        <v>28.5</v>
      </c>
      <c r="S534" s="12">
        <v>0.78</v>
      </c>
      <c r="T534" s="12">
        <f>(N534/365)^(2/3)*K534^(1/3)</f>
        <v>0.52739132435605962</v>
      </c>
      <c r="U534" s="12">
        <f>SQRT((2/3*(N534/365)^(-1/3)*K534^(1/3)*(O534/365))^2+(1/3*(N534/365)^(2/3)*K534^(-2/3)*M534)^2)</f>
        <v>1.0719525543266694E-2</v>
      </c>
      <c r="V534" s="12">
        <f>0.004919*R534*SQRT(1-P534^2)*N534^(1/3)*K534^(2/3)</f>
        <v>0.65789804301687249</v>
      </c>
      <c r="W534" s="12">
        <f>SQRT(X534^2+Y534^2+Z534^2+AA534^2)</f>
        <v>3.2258006016778924E-2</v>
      </c>
      <c r="X534" s="12">
        <f>0.004919*SQRT(1-P534^2)*N534^(1/3)*K534^(2/3)*S534</f>
        <v>1.8005630650988091E-2</v>
      </c>
      <c r="Y534" s="12">
        <f>0.004919*R534*P534/SQRT(1-P534^2)*N534^(1/3)*K534^(2/3)*Q534</f>
        <v>1.068911776427396E-3</v>
      </c>
      <c r="Z534" s="12">
        <f>0.004919*R534*SQRT(1-P534^2)*1/3*N534^(-2/3)*K534^(2/3)*O534</f>
        <v>3.9774979173354678E-5</v>
      </c>
      <c r="AA534" s="12">
        <f>0.004919*R534*SQRT(1-P534^2)*N534^(1/3)*2/3*K534^(-1/3)*M534</f>
        <v>2.6743822886864738E-2</v>
      </c>
      <c r="AB534" s="12">
        <v>13.17534246575342</v>
      </c>
      <c r="AC534" s="12">
        <v>4.03</v>
      </c>
      <c r="AD534" s="12" t="s">
        <v>1525</v>
      </c>
    </row>
    <row r="535" spans="1:30">
      <c r="A535" s="12" t="s">
        <v>1020</v>
      </c>
      <c r="B535" s="12" t="s">
        <v>1021</v>
      </c>
      <c r="C535" s="12">
        <v>-0.43</v>
      </c>
      <c r="D535" s="12"/>
      <c r="E535" s="12">
        <v>-0.43</v>
      </c>
      <c r="F535" s="12">
        <v>0.01</v>
      </c>
      <c r="G535" s="12">
        <v>0.01</v>
      </c>
      <c r="H535" s="12">
        <v>0.82</v>
      </c>
      <c r="I535" s="12"/>
      <c r="J535" s="12"/>
      <c r="K535" s="12">
        <v>0.82</v>
      </c>
      <c r="L535" s="12">
        <v>0.05</v>
      </c>
      <c r="M535" s="12">
        <v>0.05</v>
      </c>
      <c r="N535" s="12">
        <v>885.5</v>
      </c>
      <c r="O535" s="12">
        <v>5.0999999999999996</v>
      </c>
      <c r="P535" s="12">
        <v>0.125</v>
      </c>
      <c r="Q535" s="12">
        <v>5.5E-2</v>
      </c>
      <c r="R535" s="12">
        <v>15.4</v>
      </c>
      <c r="S535" s="12">
        <v>1.2</v>
      </c>
      <c r="T535" s="12">
        <f>(N535/365)^(2/3)*K535^(1/3)</f>
        <v>1.6899288422183965</v>
      </c>
      <c r="U535" s="12">
        <f>SQRT((2/3*(N535/365)^(-1/3)*K535^(1/3)*(O535/365))^2+(1/3*(N535/365)^(2/3)*K535^(-2/3)*M535)^2)</f>
        <v>3.4955666951709104E-2</v>
      </c>
      <c r="V535" s="12">
        <f>0.004919*R535*SQRT(1-P535^2)*N535^(1/3)*K535^(2/3)</f>
        <v>0.63229039982565627</v>
      </c>
      <c r="W535" s="12">
        <f>SQRT(X535^2+Y535^2+Z535^2+AA535^2)</f>
        <v>5.5759157314905008E-2</v>
      </c>
      <c r="X535" s="12">
        <f>0.004919*SQRT(1-P535^2)*N535^(1/3)*K535^(2/3)*S535</f>
        <v>4.9269381804596592E-2</v>
      </c>
      <c r="Y535" s="12">
        <f>0.004919*R535*P535/SQRT(1-P535^2)*N535^(1/3)*K535^(2/3)*Q535</f>
        <v>4.4159964432268052E-3</v>
      </c>
      <c r="Z535" s="12">
        <f>0.004919*R535*SQRT(1-P535^2)*1/3*N535^(-2/3)*K535^(2/3)*O535</f>
        <v>1.213883319823395E-3</v>
      </c>
      <c r="AA535" s="12">
        <f>0.004919*R535*SQRT(1-P535^2)*N535^(1/3)*2/3*K535^(-1/3)*M535</f>
        <v>2.5702861781530747E-2</v>
      </c>
      <c r="AB535" s="12">
        <v>13.17534246575342</v>
      </c>
      <c r="AC535" s="12">
        <v>4.03</v>
      </c>
      <c r="AD535" s="12" t="s">
        <v>1525</v>
      </c>
    </row>
    <row r="536" spans="1:30">
      <c r="A536" s="12" t="s">
        <v>1020</v>
      </c>
      <c r="B536" s="12" t="s">
        <v>1022</v>
      </c>
      <c r="C536" s="12">
        <v>-0.43</v>
      </c>
      <c r="D536" s="12"/>
      <c r="E536" s="12">
        <v>-0.43</v>
      </c>
      <c r="F536" s="12">
        <v>0.01</v>
      </c>
      <c r="G536" s="12">
        <v>0.01</v>
      </c>
      <c r="H536" s="12">
        <v>0.82</v>
      </c>
      <c r="I536" s="12"/>
      <c r="J536" s="12"/>
      <c r="K536" s="12">
        <v>0.82</v>
      </c>
      <c r="L536" s="12">
        <v>0.05</v>
      </c>
      <c r="M536" s="12">
        <v>0.05</v>
      </c>
      <c r="N536" s="12">
        <v>1862</v>
      </c>
      <c r="O536" s="12">
        <v>38</v>
      </c>
      <c r="P536" s="12">
        <v>0.16</v>
      </c>
      <c r="Q536" s="12">
        <v>0.14000000000000001</v>
      </c>
      <c r="R536" s="12">
        <v>12.8</v>
      </c>
      <c r="S536" s="12">
        <v>1.3</v>
      </c>
      <c r="T536" s="12">
        <f>(N536/365)^(2/3)*K536^(1/3)</f>
        <v>2.7737191967445738</v>
      </c>
      <c r="U536" s="12">
        <f>SQRT((2/3*(N536/365)^(-1/3)*K536^(1/3)*(O536/365))^2+(1/3*(N536/365)^(2/3)*K536^(-2/3)*M536)^2)</f>
        <v>6.7841222009670243E-2</v>
      </c>
      <c r="V536" s="12">
        <f>0.004919*R536*SQRT(1-P536^2)*N536^(1/3)*K536^(2/3)</f>
        <v>0.66987107233808463</v>
      </c>
      <c r="W536" s="12">
        <f>SQRT(X536^2+Y536^2+Z536^2+AA536^2)</f>
        <v>7.502001362121577E-2</v>
      </c>
      <c r="X536" s="12">
        <f>0.004919*SQRT(1-P536^2)*N536^(1/3)*K536^(2/3)*S536</f>
        <v>6.8033780784336723E-2</v>
      </c>
      <c r="Y536" s="12">
        <f>0.004919*R536*P536/SQRT(1-P536^2)*N536^(1/3)*K536^(2/3)*Q536</f>
        <v>1.5399334996277807E-2</v>
      </c>
      <c r="Z536" s="12">
        <f>0.004919*R536*SQRT(1-P536^2)*1/3*N536^(-2/3)*K536^(2/3)*O536</f>
        <v>4.5569460703271062E-3</v>
      </c>
      <c r="AA536" s="12">
        <f>0.004919*R536*SQRT(1-P536^2)*N536^(1/3)*2/3*K536^(-1/3)*M536</f>
        <v>2.7230531395857099E-2</v>
      </c>
      <c r="AB536" s="12">
        <v>13.17534246575342</v>
      </c>
      <c r="AC536" s="12">
        <v>4.03</v>
      </c>
      <c r="AD536" s="12" t="s">
        <v>1525</v>
      </c>
    </row>
    <row r="537" spans="1:30">
      <c r="A537" t="s">
        <v>1024</v>
      </c>
      <c r="B537" t="s">
        <v>1023</v>
      </c>
      <c r="C537">
        <v>0.28000000000000003</v>
      </c>
      <c r="E537">
        <v>0.28000000000000003</v>
      </c>
      <c r="F537">
        <v>0.03</v>
      </c>
      <c r="G537">
        <v>0.03</v>
      </c>
      <c r="H537">
        <v>0.99</v>
      </c>
      <c r="K537">
        <v>0.99</v>
      </c>
      <c r="L537">
        <v>0.09</v>
      </c>
      <c r="M537">
        <v>0.09</v>
      </c>
      <c r="N537">
        <v>55.013069999999992</v>
      </c>
      <c r="O537">
        <v>6.3000000000000003E-4</v>
      </c>
      <c r="P537">
        <v>0.67669999999999997</v>
      </c>
      <c r="Q537">
        <v>1.9E-3</v>
      </c>
      <c r="R537" s="12">
        <v>202.99</v>
      </c>
      <c r="S537" s="12">
        <v>0.72</v>
      </c>
      <c r="T537" s="12">
        <f>(N537/365)^(2/3)*K537^(1/3)</f>
        <v>0.28226719628225133</v>
      </c>
      <c r="U537" s="12">
        <f>SQRT((2/3*(N537/365)^(-1/3)*K537^(1/3)*(O537/365))^2+(1/3*(N537/365)^(2/3)*K537^(-2/3)*M537)^2)</f>
        <v>8.5535516739557883E-3</v>
      </c>
      <c r="V537" s="12">
        <f>0.004919*R537*SQRT(1-P537^2)*N537^(1/3)*K537^(2/3)</f>
        <v>2.7773296087094108</v>
      </c>
      <c r="W537" s="12">
        <f>SQRT(X537^2+Y537^2+Z537^2+AA537^2)</f>
        <v>0.16873966141344598</v>
      </c>
      <c r="X537" s="12">
        <f>0.004919*SQRT(1-P537^2)*N537^(1/3)*K537^(2/3)*S537</f>
        <v>9.851112460075747E-3</v>
      </c>
      <c r="Y537" s="12">
        <f>0.004919*R537*P537/SQRT(1-P537^2)*N537^(1/3)*K537^(2/3)*Q537</f>
        <v>6.5874318098507268E-3</v>
      </c>
      <c r="Z537" s="12">
        <f>0.004919*R537*SQRT(1-P537^2)*1/3*N537^(-2/3)*K537^(2/3)*O537</f>
        <v>1.0601830034734952E-5</v>
      </c>
      <c r="AA537" s="12">
        <f>0.004919*R537*SQRT(1-P537^2)*N537^(1/3)*2/3*K537^(-1/3)*M537</f>
        <v>0.16832300658844915</v>
      </c>
      <c r="AB537">
        <v>8</v>
      </c>
      <c r="AC537">
        <v>7.61</v>
      </c>
      <c r="AD537" t="s">
        <v>1525</v>
      </c>
    </row>
    <row r="538" spans="1:30">
      <c r="A538" s="12" t="s">
        <v>1024</v>
      </c>
      <c r="B538" s="12" t="s">
        <v>1025</v>
      </c>
      <c r="C538" s="12">
        <v>0.28000000000000003</v>
      </c>
      <c r="D538" s="12"/>
      <c r="E538" s="12">
        <v>0.28000000000000003</v>
      </c>
      <c r="F538" s="12">
        <v>0.03</v>
      </c>
      <c r="G538" s="12">
        <v>0.03</v>
      </c>
      <c r="H538" s="12">
        <v>0.99</v>
      </c>
      <c r="I538" s="12"/>
      <c r="J538" s="12"/>
      <c r="K538" s="12">
        <v>0.99</v>
      </c>
      <c r="L538" s="12">
        <v>0.09</v>
      </c>
      <c r="M538" s="12">
        <v>0.09</v>
      </c>
      <c r="N538" s="12">
        <v>2720</v>
      </c>
      <c r="O538" s="12">
        <v>57</v>
      </c>
      <c r="P538" s="12">
        <v>1.2999999999999999E-2</v>
      </c>
      <c r="Q538" s="12">
        <v>1.4999999999999999E-2</v>
      </c>
      <c r="R538" s="12">
        <v>48.9</v>
      </c>
      <c r="S538" s="12">
        <v>0.86</v>
      </c>
      <c r="T538" s="12">
        <f>(N538/365)^(2/3)*K538^(1/3)</f>
        <v>3.8024404788023225</v>
      </c>
      <c r="U538" s="12">
        <f>SQRT((2/3*(N538/365)^(-1/3)*K538^(1/3)*(O538/365))^2+(1/3*(N538/365)^(2/3)*K538^(-2/3)*M538)^2)</f>
        <v>0.126881404022442</v>
      </c>
      <c r="V538" s="12">
        <f>0.004919*R538*SQRT(1-P538^2)*N538^(1/3)*K538^(2/3)</f>
        <v>3.3349967250235935</v>
      </c>
      <c r="W538" s="12">
        <f>SQRT(X538^2+Y538^2+Z538^2+AA538^2)</f>
        <v>0.21174541157105703</v>
      </c>
      <c r="X538" s="12">
        <f>0.004919*SQRT(1-P538^2)*N538^(1/3)*K538^(2/3)*S538</f>
        <v>5.8652294141519234E-2</v>
      </c>
      <c r="Y538" s="12">
        <f>0.004919*R538*P538/SQRT(1-P538^2)*N538^(1/3)*K538^(2/3)*Q538</f>
        <v>6.5043428477372736E-4</v>
      </c>
      <c r="Z538" s="12">
        <f>0.004919*R538*SQRT(1-P538^2)*1/3*N538^(-2/3)*K538^(2/3)*O538</f>
        <v>2.3295933005679528E-2</v>
      </c>
      <c r="AA538" s="12">
        <f>0.004919*R538*SQRT(1-P538^2)*N538^(1/3)*2/3*K538^(-1/3)*M538</f>
        <v>0.20212101363779353</v>
      </c>
      <c r="AB538" s="12">
        <v>8</v>
      </c>
      <c r="AC538" s="12">
        <v>7.61</v>
      </c>
      <c r="AD538" s="12" t="s">
        <v>1525</v>
      </c>
    </row>
    <row r="539" spans="1:30">
      <c r="A539" t="s">
        <v>1027</v>
      </c>
      <c r="B539" t="s">
        <v>1026</v>
      </c>
      <c r="C539">
        <v>-0.14000000000000001</v>
      </c>
      <c r="D539">
        <v>-7.0000000000000007E-2</v>
      </c>
      <c r="E539">
        <v>-0.14000000000000001</v>
      </c>
      <c r="F539">
        <v>0.02</v>
      </c>
      <c r="G539">
        <v>0.02</v>
      </c>
      <c r="H539">
        <v>1.05</v>
      </c>
      <c r="I539">
        <v>1.1100000000000001</v>
      </c>
      <c r="J539">
        <v>1.1200000000000001</v>
      </c>
      <c r="K539">
        <v>1.05</v>
      </c>
      <c r="L539">
        <v>0.09</v>
      </c>
      <c r="M539">
        <v>0.09</v>
      </c>
      <c r="N539">
        <v>363.2</v>
      </c>
      <c r="O539">
        <v>1.6</v>
      </c>
      <c r="P539">
        <v>0.41</v>
      </c>
      <c r="Q539">
        <v>0.16</v>
      </c>
      <c r="R539">
        <v>10</v>
      </c>
      <c r="S539">
        <v>0.8</v>
      </c>
      <c r="T539" s="12">
        <f>(N539/365)^(2/3)*K539^(1/3)</f>
        <v>1.0130520272125527</v>
      </c>
      <c r="U539" s="12">
        <f>SQRT((2/3*(N539/365)^(-1/3)*K539^(1/3)*(O539/365))^2+(1/3*(N539/365)^(2/3)*K539^(-2/3)*M539)^2)</f>
        <v>2.9096851737676389E-2</v>
      </c>
      <c r="V539" s="12">
        <f>0.004919*R539*SQRT(1-P539^2)*N539^(1/3)*K539^(2/3)</f>
        <v>0.33068959534804543</v>
      </c>
      <c r="W539" s="12">
        <f>SQRT(X539^2+Y539^2+Z539^2+AA539^2)</f>
        <v>4.1679580645945583E-2</v>
      </c>
      <c r="X539" s="12">
        <f>0.004919*SQRT(1-P539^2)*N539^(1/3)*K539^(2/3)*S539</f>
        <v>2.6455167627843636E-2</v>
      </c>
      <c r="Y539" s="12">
        <f>0.004919*R539*P539/SQRT(1-P539^2)*N539^(1/3)*K539^(2/3)*Q539</f>
        <v>2.6076736933323449E-2</v>
      </c>
      <c r="Z539" s="12">
        <f>0.004919*R539*SQRT(1-P539^2)*1/3*N539^(-2/3)*K539^(2/3)*O539</f>
        <v>4.8559411945381121E-4</v>
      </c>
      <c r="AA539" s="12">
        <f>0.004919*R539*SQRT(1-P539^2)*N539^(1/3)*2/3*K539^(-1/3)*M539</f>
        <v>1.8896548305602594E-2</v>
      </c>
      <c r="AB539" s="12">
        <v>8.2547945205479447</v>
      </c>
      <c r="AC539" s="12">
        <v>4.3</v>
      </c>
      <c r="AD539" t="s">
        <v>115</v>
      </c>
    </row>
    <row r="540" spans="1:30">
      <c r="A540" s="12" t="s">
        <v>1029</v>
      </c>
      <c r="B540" s="12" t="s">
        <v>1028</v>
      </c>
      <c r="C540" s="12">
        <v>0.37</v>
      </c>
      <c r="D540" s="12"/>
      <c r="E540" s="12">
        <v>0.37</v>
      </c>
      <c r="F540" s="12">
        <v>0.02</v>
      </c>
      <c r="G540" s="12">
        <v>0.02</v>
      </c>
      <c r="H540" s="12">
        <v>1.4</v>
      </c>
      <c r="I540" s="12"/>
      <c r="J540" s="12"/>
      <c r="K540" s="12">
        <v>1.4</v>
      </c>
      <c r="L540" s="12">
        <v>0.1</v>
      </c>
      <c r="M540" s="12">
        <v>0.1</v>
      </c>
      <c r="N540" s="12">
        <v>14.3104</v>
      </c>
      <c r="O540" s="12">
        <v>2.0000000000000001E-4</v>
      </c>
      <c r="P540" s="12">
        <v>0.248</v>
      </c>
      <c r="Q540" s="12">
        <v>6.9999999999999993E-3</v>
      </c>
      <c r="R540" s="12">
        <v>57.021299999999997</v>
      </c>
      <c r="S540" s="12">
        <v>1.2445200000000001</v>
      </c>
      <c r="T540" s="12">
        <f>(N540/365)^(2/3)*K540^(1/3)</f>
        <v>0.12910665158244439</v>
      </c>
      <c r="U540" s="12">
        <f>SQRT((2/3*(N540/365)^(-1/3)*K540^(1/3)*(O540/365))^2+(1/3*(N540/365)^(2/3)*K540^(-2/3)*M540)^2)</f>
        <v>3.0739681301850726E-3</v>
      </c>
      <c r="V540" s="12">
        <f>0.004919*R540*SQRT(1-P540^2)*N540^(1/3)*K540^(2/3)</f>
        <v>0.82559318256971115</v>
      </c>
      <c r="W540" s="12">
        <f>SQRT(X540^2+Y540^2+Z540^2+AA540^2)</f>
        <v>4.3273599154463452E-2</v>
      </c>
      <c r="X540" s="12">
        <f>0.004919*SQRT(1-P540^2)*N540^(1/3)*K540^(2/3)*S540</f>
        <v>1.8019007416029745E-2</v>
      </c>
      <c r="Y540" s="12">
        <f>0.004919*R540*P540/SQRT(1-P540^2)*N540^(1/3)*K540^(2/3)*Q540</f>
        <v>1.5271559654394032E-3</v>
      </c>
      <c r="Z540" s="12">
        <f>0.004919*R540*SQRT(1-P540^2)*1/3*N540^(-2/3)*K540^(2/3)*O540</f>
        <v>3.84612208636009E-6</v>
      </c>
      <c r="AA540" s="12">
        <f>0.004919*R540*SQRT(1-P540^2)*N540^(1/3)*2/3*K540^(-1/3)*M540</f>
        <v>3.9313961074748154E-2</v>
      </c>
      <c r="AB540" s="12">
        <v>10.260273972602739</v>
      </c>
      <c r="AC540" s="12">
        <v>12.4633</v>
      </c>
      <c r="AD540" s="12" t="s">
        <v>1525</v>
      </c>
    </row>
    <row r="541" spans="1:30">
      <c r="A541" t="s">
        <v>1029</v>
      </c>
      <c r="B541" t="s">
        <v>1030</v>
      </c>
      <c r="C541">
        <v>0.37</v>
      </c>
      <c r="E541">
        <v>0.37</v>
      </c>
      <c r="F541">
        <v>0.02</v>
      </c>
      <c r="G541">
        <v>0.02</v>
      </c>
      <c r="H541">
        <v>1.4</v>
      </c>
      <c r="K541">
        <v>1.4</v>
      </c>
      <c r="L541">
        <v>0.1</v>
      </c>
      <c r="M541">
        <v>0.1</v>
      </c>
      <c r="N541">
        <v>2134.7600000000002</v>
      </c>
      <c r="O541">
        <v>0.4</v>
      </c>
      <c r="P541">
        <v>0.36</v>
      </c>
      <c r="Q541">
        <v>3.0000000000000001E-3</v>
      </c>
      <c r="R541" s="12">
        <v>169.03299999999999</v>
      </c>
      <c r="S541" s="12">
        <v>1.4583900000000001</v>
      </c>
      <c r="T541" s="12">
        <f>(N541/365)^(2/3)*K541^(1/3)</f>
        <v>3.6314505945000413</v>
      </c>
      <c r="U541" s="12">
        <f>SQRT((2/3*(N541/365)^(-1/3)*K541^(1/3)*(O541/365))^2+(1/3*(N541/365)^(2/3)*K541^(-2/3)*M541)^2)</f>
        <v>8.6464299362268626E-2</v>
      </c>
      <c r="V541" s="12">
        <f>0.004919*R541*SQRT(1-P541^2)*N541^(1/3)*K541^(2/3)</f>
        <v>12.499984441909849</v>
      </c>
      <c r="W541" s="12">
        <f>SQRT(X541^2+Y541^2+Z541^2+AA541^2)</f>
        <v>0.6051279598378706</v>
      </c>
      <c r="X541" s="12">
        <f>0.004919*SQRT(1-P541^2)*N541^(1/3)*K541^(2/3)*S541</f>
        <v>0.10784788952593227</v>
      </c>
      <c r="Y541" s="12">
        <f>0.004919*R541*P541/SQRT(1-P541^2)*N541^(1/3)*K541^(2/3)*Q541</f>
        <v>1.5510090989502106E-2</v>
      </c>
      <c r="Z541" s="12">
        <f>0.004919*R541*SQRT(1-P541^2)*1/3*N541^(-2/3)*K541^(2/3)*O541</f>
        <v>7.8072691649396116E-4</v>
      </c>
      <c r="AA541" s="12">
        <f>0.004919*R541*SQRT(1-P541^2)*N541^(1/3)*2/3*K541^(-1/3)*M541</f>
        <v>0.59523735437665959</v>
      </c>
      <c r="AB541">
        <v>10.260273972602739</v>
      </c>
      <c r="AC541">
        <v>12.4633</v>
      </c>
      <c r="AD541" t="s">
        <v>1525</v>
      </c>
    </row>
    <row r="542" spans="1:30">
      <c r="A542" s="12" t="s">
        <v>1032</v>
      </c>
      <c r="B542" s="12" t="s">
        <v>1031</v>
      </c>
      <c r="C542" s="12">
        <v>0.25</v>
      </c>
      <c r="D542" s="12"/>
      <c r="E542" s="12">
        <v>0.25</v>
      </c>
      <c r="F542" s="12">
        <v>0.03</v>
      </c>
      <c r="G542" s="12">
        <v>0.03</v>
      </c>
      <c r="H542" s="12">
        <v>1.22</v>
      </c>
      <c r="I542" s="12"/>
      <c r="J542" s="12"/>
      <c r="K542" s="12">
        <v>1.22</v>
      </c>
      <c r="L542" s="12">
        <v>0.14000000000000001</v>
      </c>
      <c r="M542" s="12">
        <v>0.14000000000000001</v>
      </c>
      <c r="N542" s="12">
        <v>696.3</v>
      </c>
      <c r="O542" s="12">
        <v>2.7</v>
      </c>
      <c r="P542" s="12">
        <v>0</v>
      </c>
      <c r="Q542" s="12">
        <v>0</v>
      </c>
      <c r="R542" s="12">
        <v>200</v>
      </c>
      <c r="S542" s="12">
        <v>3.9</v>
      </c>
      <c r="T542" s="12">
        <f>(N542/365)^(2/3)*K542^(1/3)</f>
        <v>1.6435728706312984</v>
      </c>
      <c r="U542" s="12">
        <f>SQRT((2/3*(N542/365)^(-1/3)*K542^(1/3)*(O542/365))^2+(1/3*(N542/365)^(2/3)*K542^(-2/3)*M542)^2)</f>
        <v>6.3012314239223391E-2</v>
      </c>
      <c r="V542" s="12">
        <f>0.004919*R542*SQRT(1-P542^2)*N542^(1/3)*K542^(2/3)</f>
        <v>9.9558612875364449</v>
      </c>
      <c r="W542" s="12">
        <f>SQRT(X542^2+Y542^2+Z542^2+AA542^2)</f>
        <v>0.78610895150553362</v>
      </c>
      <c r="X542" s="12">
        <f>0.004919*SQRT(1-P542^2)*N542^(1/3)*K542^(2/3)*S542</f>
        <v>0.19413929510696065</v>
      </c>
      <c r="Y542" s="12">
        <f>0.004919*R542*P542/SQRT(1-P542^2)*N542^(1/3)*K542^(2/3)*Q542</f>
        <v>0</v>
      </c>
      <c r="Z542" s="12">
        <f>0.004919*R542*SQRT(1-P542^2)*1/3*N542^(-2/3)*K542^(2/3)*O542</f>
        <v>1.2868411832231506E-2</v>
      </c>
      <c r="AA542" s="12">
        <f>0.004919*R542*SQRT(1-P542^2)*N542^(1/3)*2/3*K542^(-1/3)*M542</f>
        <v>0.76165059030333448</v>
      </c>
      <c r="AB542" s="12">
        <v>3.131506849315068</v>
      </c>
      <c r="AC542" s="12">
        <v>6.5</v>
      </c>
      <c r="AD542" s="12" t="s">
        <v>25</v>
      </c>
    </row>
    <row r="543" spans="1:30">
      <c r="A543" s="29" t="s">
        <v>1034</v>
      </c>
      <c r="B543" s="29" t="s">
        <v>1033</v>
      </c>
      <c r="C543" s="29">
        <v>-0.22</v>
      </c>
      <c r="D543" s="29">
        <v>-0.25</v>
      </c>
      <c r="E543" s="29">
        <v>-0.22</v>
      </c>
      <c r="F543" s="29">
        <v>0.01</v>
      </c>
      <c r="G543" s="29">
        <v>0.01</v>
      </c>
      <c r="H543" s="29">
        <v>0.89</v>
      </c>
      <c r="I543" s="29">
        <v>0.99</v>
      </c>
      <c r="J543" s="29">
        <v>0.97</v>
      </c>
      <c r="K543" s="29">
        <v>0.89</v>
      </c>
      <c r="L543" s="29">
        <v>0.06</v>
      </c>
      <c r="M543" s="29">
        <v>0.06</v>
      </c>
      <c r="N543" s="29">
        <v>407.15</v>
      </c>
      <c r="O543" s="29">
        <v>4.2857000000000003</v>
      </c>
      <c r="P543" s="29">
        <v>0.27</v>
      </c>
      <c r="Q543" s="29">
        <v>0.17</v>
      </c>
      <c r="R543" s="29">
        <v>2.99</v>
      </c>
      <c r="S543" s="29">
        <v>0.33</v>
      </c>
      <c r="T543" s="29">
        <f>(N543/365)^(2/3)*K543^(1/3)</f>
        <v>1.0345966122573393</v>
      </c>
      <c r="U543" s="29">
        <f>SQRT((2/3*(N543/365)^(-1/3)*K543^(1/3)*(O543/365))^2+(1/3*(N543/365)^(2/3)*K543^(-2/3)*M543)^2)</f>
        <v>2.4356579923116746E-2</v>
      </c>
      <c r="V543" s="29">
        <f>0.004919*R543*SQRT(1-P543^2)*N543^(1/3)*K543^(2/3)</f>
        <v>9.7115701646838123E-2</v>
      </c>
      <c r="W543" s="29">
        <f>SQRT(X543^2+Y543^2+Z543^2+AA543^2)</f>
        <v>1.2536765507063395E-2</v>
      </c>
      <c r="X543" s="29">
        <f>0.004919*SQRT(1-P543^2)*N543^(1/3)*K543^(2/3)*S543</f>
        <v>1.0718455365704543E-2</v>
      </c>
      <c r="Y543" s="29">
        <f>0.004919*R543*P543/SQRT(1-P543^2)*N543^(1/3)*K543^(2/3)*Q543</f>
        <v>4.8081228622477287E-3</v>
      </c>
      <c r="Z543" s="29">
        <f>0.004919*R543*SQRT(1-P543^2)*1/3*N543^(-2/3)*K543^(2/3)*O543</f>
        <v>3.4074973396197507E-4</v>
      </c>
      <c r="AA543" s="29">
        <f>0.004919*R543*SQRT(1-P543^2)*N543^(1/3)*2/3*K543^(-1/3)*M543</f>
        <v>4.3647506358129489E-3</v>
      </c>
      <c r="AB543" s="29">
        <v>8.1205479452054803</v>
      </c>
      <c r="AC543" s="29">
        <v>1.38</v>
      </c>
      <c r="AD543" s="29" t="s">
        <v>292</v>
      </c>
    </row>
    <row r="544" spans="1:30">
      <c r="A544" s="12" t="s">
        <v>1036</v>
      </c>
      <c r="B544" s="12" t="s">
        <v>1035</v>
      </c>
      <c r="C544" s="12">
        <v>0.09</v>
      </c>
      <c r="D544" s="12">
        <v>0.06</v>
      </c>
      <c r="E544" s="12">
        <v>0.09</v>
      </c>
      <c r="F544" s="12">
        <v>0.01</v>
      </c>
      <c r="G544" s="12">
        <v>0.01</v>
      </c>
      <c r="H544" s="12">
        <v>1.08</v>
      </c>
      <c r="I544" s="12">
        <v>1.1100000000000001</v>
      </c>
      <c r="J544" s="12">
        <v>1.08</v>
      </c>
      <c r="K544" s="12">
        <v>1.08</v>
      </c>
      <c r="L544" s="12">
        <v>0.09</v>
      </c>
      <c r="M544" s="12">
        <v>0.09</v>
      </c>
      <c r="N544" s="12">
        <v>2093.0700000000002</v>
      </c>
      <c r="O544" s="12">
        <v>1.73</v>
      </c>
      <c r="P544" s="12">
        <v>0.63700000000000001</v>
      </c>
      <c r="Q544" s="12">
        <v>2E-3</v>
      </c>
      <c r="R544" s="12">
        <v>192.6</v>
      </c>
      <c r="S544" s="12">
        <v>1.4</v>
      </c>
      <c r="T544" s="12">
        <f>(N544/365)^(2/3)*K544^(1/3)</f>
        <v>3.2870161976423318</v>
      </c>
      <c r="U544" s="12">
        <f>SQRT((2/3*(N544/365)^(-1/3)*K544^(1/3)*(O544/365))^2+(1/3*(N544/365)^(2/3)*K544^(-2/3)*M544)^2)</f>
        <v>9.1323968280938736E-2</v>
      </c>
      <c r="V544" s="12">
        <f>0.004919*R544*SQRT(1-P544^2)*N544^(1/3)*K544^(2/3)</f>
        <v>9.8337956420927348</v>
      </c>
      <c r="W544" s="12">
        <f>SQRT(X544^2+Y544^2+Z544^2+AA544^2)</f>
        <v>0.55138836859424334</v>
      </c>
      <c r="X544" s="12">
        <f>0.004919*SQRT(1-P544^2)*N544^(1/3)*K544^(2/3)*S544</f>
        <v>7.1481380575959638E-2</v>
      </c>
      <c r="Y544" s="12">
        <f>0.004919*R544*P544/SQRT(1-P544^2)*N544^(1/3)*K544^(2/3)*Q544</f>
        <v>2.1083140475717604E-2</v>
      </c>
      <c r="Z544" s="12">
        <f>0.004919*R544*SQRT(1-P544^2)*1/3*N544^(-2/3)*K544^(2/3)*O544</f>
        <v>2.7093322983019232E-3</v>
      </c>
      <c r="AA544" s="12">
        <f>0.004919*R544*SQRT(1-P544^2)*N544^(1/3)*2/3*K544^(-1/3)*M544</f>
        <v>0.54632198011626298</v>
      </c>
      <c r="AB544" s="12">
        <v>4.3</v>
      </c>
      <c r="AC544" s="12">
        <v>5.5</v>
      </c>
      <c r="AD544" s="12" t="s">
        <v>292</v>
      </c>
    </row>
    <row r="545" spans="1:30">
      <c r="A545" s="29" t="s">
        <v>1038</v>
      </c>
      <c r="B545" s="29" t="s">
        <v>1037</v>
      </c>
      <c r="C545" s="29">
        <v>-0.61</v>
      </c>
      <c r="D545" s="29">
        <v>-0.42</v>
      </c>
      <c r="E545" s="29">
        <v>-0.61</v>
      </c>
      <c r="F545" s="29">
        <v>0.02</v>
      </c>
      <c r="G545" s="29">
        <v>0.02</v>
      </c>
      <c r="H545" s="29">
        <v>0.73</v>
      </c>
      <c r="I545" s="29">
        <v>0.81</v>
      </c>
      <c r="J545" s="29">
        <v>0.81</v>
      </c>
      <c r="K545" s="29">
        <v>0.73</v>
      </c>
      <c r="L545" s="29">
        <v>0.03</v>
      </c>
      <c r="M545" s="29">
        <v>0.03</v>
      </c>
      <c r="N545" s="29">
        <v>5.6363000000000003</v>
      </c>
      <c r="O545" s="29">
        <v>8.0000000000000004E-4</v>
      </c>
      <c r="P545" s="29">
        <v>0.2</v>
      </c>
      <c r="Q545" s="29">
        <v>0.1</v>
      </c>
      <c r="R545" s="29">
        <v>1.95</v>
      </c>
      <c r="S545" s="29">
        <v>0.16</v>
      </c>
      <c r="T545" s="29">
        <f>(N545/365)^(2/3)*K545^(1/3)</f>
        <v>5.5835247349025958E-2</v>
      </c>
      <c r="U545" s="29">
        <f>SQRT((2/3*(N545/365)^(-1/3)*K545^(1/3)*(O545/365))^2+(1/3*(N545/365)^(2/3)*K545^(-2/3)*M545)^2)</f>
        <v>7.6488464962590154E-4</v>
      </c>
      <c r="V545" s="29">
        <f>0.004919*R545*SQRT(1-P545^2)*N545^(1/3)*K545^(2/3)</f>
        <v>1.3560019815832099E-2</v>
      </c>
      <c r="W545" s="29">
        <f>SQRT(X545^2+Y545^2+Z545^2+AA545^2)</f>
        <v>1.2065410268342442E-3</v>
      </c>
      <c r="X545" s="29">
        <f>0.004919*SQRT(1-P545^2)*N545^(1/3)*K545^(2/3)*S545</f>
        <v>1.1126170105298133E-3</v>
      </c>
      <c r="Y545" s="29">
        <f>0.004919*R545*P545/SQRT(1-P545^2)*N545^(1/3)*K545^(2/3)*Q545</f>
        <v>2.8250041282983546E-4</v>
      </c>
      <c r="Z545" s="29">
        <f>0.004919*R545*SQRT(1-P545^2)*1/3*N545^(-2/3)*K545^(2/3)*O545</f>
        <v>6.4155656800061963E-7</v>
      </c>
      <c r="AA545" s="29">
        <f>0.004919*R545*SQRT(1-P545^2)*N545^(1/3)*2/3*K545^(-1/3)*M545</f>
        <v>3.7150739221457807E-4</v>
      </c>
      <c r="AB545" s="29">
        <v>7.4438356164383563</v>
      </c>
      <c r="AC545" s="29">
        <v>1.1100000000000001</v>
      </c>
      <c r="AD545" s="29" t="s">
        <v>292</v>
      </c>
    </row>
    <row r="546" spans="1:30">
      <c r="A546" s="29" t="s">
        <v>1038</v>
      </c>
      <c r="B546" s="29" t="s">
        <v>1039</v>
      </c>
      <c r="C546" s="29">
        <v>-0.61</v>
      </c>
      <c r="D546" s="29">
        <v>-0.42</v>
      </c>
      <c r="E546" s="29">
        <v>-0.61</v>
      </c>
      <c r="F546" s="29">
        <v>0.02</v>
      </c>
      <c r="G546" s="29">
        <v>0.02</v>
      </c>
      <c r="H546" s="29">
        <v>0.73</v>
      </c>
      <c r="I546" s="29">
        <v>0.81</v>
      </c>
      <c r="J546" s="29">
        <v>0.81</v>
      </c>
      <c r="K546" s="29">
        <v>0.73</v>
      </c>
      <c r="L546" s="29">
        <v>0.03</v>
      </c>
      <c r="M546" s="29">
        <v>0.03</v>
      </c>
      <c r="N546" s="29">
        <v>14.025</v>
      </c>
      <c r="O546" s="29">
        <v>5.1000000000000004E-3</v>
      </c>
      <c r="P546" s="29">
        <v>0.11</v>
      </c>
      <c r="Q546" s="29">
        <v>6.0000000000000001E-3</v>
      </c>
      <c r="R546" s="29">
        <v>2.2599999999999998</v>
      </c>
      <c r="S546" s="29">
        <v>0.15</v>
      </c>
      <c r="T546" s="29">
        <f>(N546/365)^(2/3)*K546^(1/3)</f>
        <v>0.10252921297294047</v>
      </c>
      <c r="U546" s="29">
        <f>SQRT((2/3*(N546/365)^(-1/3)*K546^(1/3)*(O546/365))^2+(1/3*(N546/365)^(2/3)*K546^(-2/3)*M546)^2)</f>
        <v>1.4047296836414787E-3</v>
      </c>
      <c r="V546" s="29">
        <f>0.004919*R546*SQRT(1-P546^2)*N546^(1/3)*K546^(2/3)</f>
        <v>2.1603524900368799E-2</v>
      </c>
      <c r="W546" s="29">
        <f>SQRT(X546^2+Y546^2+Z546^2+AA546^2)</f>
        <v>1.5512881851055796E-3</v>
      </c>
      <c r="X546" s="29">
        <f>0.004919*SQRT(1-P546^2)*N546^(1/3)*K546^(2/3)*S546</f>
        <v>1.4338622721483717E-3</v>
      </c>
      <c r="Y546" s="29">
        <f>0.004919*R546*P546/SQRT(1-P546^2)*N546^(1/3)*K546^(2/3)*Q546</f>
        <v>1.4432965314549457E-5</v>
      </c>
      <c r="Z546" s="29">
        <f>0.004919*R546*SQRT(1-P546^2)*1/3*N546^(-2/3)*K546^(2/3)*O546</f>
        <v>2.6186090788325816E-6</v>
      </c>
      <c r="AA546" s="29">
        <f>0.004919*R546*SQRT(1-P546^2)*N546^(1/3)*2/3*K546^(-1/3)*M546</f>
        <v>5.9187739453065206E-4</v>
      </c>
      <c r="AB546" s="29">
        <v>7.4438356164383563</v>
      </c>
      <c r="AC546" s="29">
        <v>1.1100000000000001</v>
      </c>
      <c r="AD546" s="29" t="s">
        <v>292</v>
      </c>
    </row>
    <row r="547" spans="1:30">
      <c r="A547" s="29" t="s">
        <v>1038</v>
      </c>
      <c r="B547" s="29" t="s">
        <v>1040</v>
      </c>
      <c r="C547" s="29">
        <v>-0.61</v>
      </c>
      <c r="D547" s="29">
        <v>-0.42</v>
      </c>
      <c r="E547" s="29">
        <v>-0.61</v>
      </c>
      <c r="F547" s="29">
        <v>0.02</v>
      </c>
      <c r="G547" s="29">
        <v>0.02</v>
      </c>
      <c r="H547" s="29">
        <v>0.73</v>
      </c>
      <c r="I547" s="29">
        <v>0.81</v>
      </c>
      <c r="J547" s="29">
        <v>0.81</v>
      </c>
      <c r="K547" s="29">
        <v>0.73</v>
      </c>
      <c r="L547" s="29">
        <v>0.03</v>
      </c>
      <c r="M547" s="29">
        <v>0.03</v>
      </c>
      <c r="N547" s="29">
        <v>33.941000000000003</v>
      </c>
      <c r="O547" s="29">
        <v>3.5299999999999998E-2</v>
      </c>
      <c r="P547" s="29">
        <v>0.2</v>
      </c>
      <c r="Q547" s="29">
        <v>0.16</v>
      </c>
      <c r="R547" s="29">
        <v>1.49</v>
      </c>
      <c r="S547" s="29">
        <v>0.17</v>
      </c>
      <c r="T547" s="29">
        <f>(N547/365)^(2/3)*K547^(1/3)</f>
        <v>0.18481141813339147</v>
      </c>
      <c r="U547" s="29">
        <f>SQRT((2/3*(N547/365)^(-1/3)*K547^(1/3)*(O547/365))^2+(1/3*(N547/365)^(2/3)*K547^(-2/3)*M547)^2)</f>
        <v>2.5349041305332406E-3</v>
      </c>
      <c r="V547" s="29">
        <f>0.004919*R547*SQRT(1-P547^2)*N547^(1/3)*K547^(2/3)</f>
        <v>1.8850468951744161E-2</v>
      </c>
      <c r="W547" s="29">
        <f>SQRT(X547^2+Y547^2+Z547^2+AA547^2)</f>
        <v>2.2993919796795268E-3</v>
      </c>
      <c r="X547" s="29">
        <f>0.004919*SQRT(1-P547^2)*N547^(1/3)*K547^(2/3)*S547</f>
        <v>2.1507246455010113E-3</v>
      </c>
      <c r="Y547" s="29">
        <f>0.004919*R547*P547/SQRT(1-P547^2)*N547^(1/3)*K547^(2/3)*Q547</f>
        <v>6.2834896505813869E-4</v>
      </c>
      <c r="Z547" s="29">
        <f>0.004919*R547*SQRT(1-P547^2)*1/3*N547^(-2/3)*K547^(2/3)*O547</f>
        <v>6.535081013096931E-6</v>
      </c>
      <c r="AA547" s="29">
        <f>0.004919*R547*SQRT(1-P547^2)*N547^(1/3)*2/3*K547^(-1/3)*M547</f>
        <v>5.1645120415737429E-4</v>
      </c>
      <c r="AB547" s="29">
        <v>7.4438356164383563</v>
      </c>
      <c r="AC547" s="29">
        <v>1.1100000000000001</v>
      </c>
      <c r="AD547" s="29" t="s">
        <v>292</v>
      </c>
    </row>
    <row r="548" spans="1:30">
      <c r="A548" s="12" t="s">
        <v>1042</v>
      </c>
      <c r="B548" s="12" t="s">
        <v>1041</v>
      </c>
      <c r="C548" s="12">
        <v>0.32</v>
      </c>
      <c r="D548" s="12"/>
      <c r="E548" s="12">
        <v>0.32</v>
      </c>
      <c r="F548" s="12">
        <v>0.03</v>
      </c>
      <c r="G548" s="12">
        <v>0.03</v>
      </c>
      <c r="H548" s="12">
        <v>1.33</v>
      </c>
      <c r="I548" s="12"/>
      <c r="J548" s="12"/>
      <c r="K548" s="12">
        <v>1.33</v>
      </c>
      <c r="L548" s="12">
        <v>0.09</v>
      </c>
      <c r="M548" s="12">
        <v>0.09</v>
      </c>
      <c r="N548" s="12">
        <v>394.3</v>
      </c>
      <c r="O548" s="12">
        <v>1.4</v>
      </c>
      <c r="P548" s="12">
        <v>0.39400000000000002</v>
      </c>
      <c r="Q548" s="12">
        <v>8.0000000000000002E-3</v>
      </c>
      <c r="R548" s="12">
        <v>374.2</v>
      </c>
      <c r="S548" s="12">
        <v>2.4</v>
      </c>
      <c r="T548" s="12">
        <f>(N548/365)^(2/3)*K548^(1/3)</f>
        <v>1.1578167337454868</v>
      </c>
      <c r="U548" s="12">
        <f>SQRT((2/3*(N548/365)^(-1/3)*K548^(1/3)*(O548/365))^2+(1/3*(N548/365)^(2/3)*K548^(-2/3)*M548)^2)</f>
        <v>2.6259573634644245E-2</v>
      </c>
      <c r="V548" s="12">
        <f>0.004919*R548*SQRT(1-P548^2)*N548^(1/3)*K548^(2/3)</f>
        <v>15.003468046828369</v>
      </c>
      <c r="W548" s="12">
        <f>SQRT(X548^2+Y548^2+Z548^2+AA548^2)</f>
        <v>0.68617228370600403</v>
      </c>
      <c r="X548" s="12">
        <f>0.004919*SQRT(1-P548^2)*N548^(1/3)*K548^(2/3)*S548</f>
        <v>9.6227480792057937E-2</v>
      </c>
      <c r="Y548" s="12">
        <f>0.004919*R548*P548/SQRT(1-P548^2)*N548^(1/3)*K548^(2/3)*Q548</f>
        <v>5.5981234147765555E-2</v>
      </c>
      <c r="Z548" s="12">
        <f>0.004919*R548*SQRT(1-P548^2)*1/3*N548^(-2/3)*K548^(2/3)*O548</f>
        <v>1.7757084508884705E-2</v>
      </c>
      <c r="AA548" s="12">
        <f>0.004919*R548*SQRT(1-P548^2)*N548^(1/3)*2/3*K548^(-1/3)*M548</f>
        <v>0.67684818256368573</v>
      </c>
      <c r="AB548" s="12">
        <v>2.2027397260273971</v>
      </c>
      <c r="AC548" s="12">
        <v>10</v>
      </c>
      <c r="AD548" s="12" t="s">
        <v>129</v>
      </c>
    </row>
    <row r="549" spans="1:30">
      <c r="A549" s="29" t="s">
        <v>1044</v>
      </c>
      <c r="B549" s="29" t="s">
        <v>1043</v>
      </c>
      <c r="C549" s="29">
        <v>-0.36</v>
      </c>
      <c r="D549" s="29">
        <v>-0.22</v>
      </c>
      <c r="E549" s="29">
        <v>-0.36</v>
      </c>
      <c r="F549" s="29">
        <v>0.02</v>
      </c>
      <c r="G549" s="29">
        <v>0.02</v>
      </c>
      <c r="H549" s="29">
        <v>0.7</v>
      </c>
      <c r="I549" s="29">
        <v>0.74</v>
      </c>
      <c r="J549" s="29">
        <v>0.74</v>
      </c>
      <c r="K549" s="29">
        <v>0.7</v>
      </c>
      <c r="L549" s="29">
        <v>0.03</v>
      </c>
      <c r="M549" s="29">
        <v>0.03</v>
      </c>
      <c r="N549" s="29">
        <v>4.3114999999999997</v>
      </c>
      <c r="O549" s="29">
        <v>2.7E-4</v>
      </c>
      <c r="P549" s="29">
        <v>0.2</v>
      </c>
      <c r="Q549" s="29">
        <v>0.15</v>
      </c>
      <c r="R549" s="29">
        <v>1.79</v>
      </c>
      <c r="S549" s="29">
        <v>0.13</v>
      </c>
      <c r="T549" s="29">
        <f>(N549/365)^(2/3)*K549^(1/3)</f>
        <v>4.6052834319805058E-2</v>
      </c>
      <c r="U549" s="29">
        <f>SQRT((2/3*(N549/365)^(-1/3)*K549^(1/3)*(O549/365))^2+(1/3*(N549/365)^(2/3)*K549^(-2/3)*M549)^2)</f>
        <v>6.579004425279906E-4</v>
      </c>
      <c r="V549" s="29">
        <f>0.004919*R549*SQRT(1-P549^2)*N549^(1/3)*K549^(2/3)</f>
        <v>1.106981323070661E-2</v>
      </c>
      <c r="W549" s="29">
        <f>SQRT(X549^2+Y549^2+Z549^2+AA549^2)</f>
        <v>9.3061395764381662E-4</v>
      </c>
      <c r="X549" s="29">
        <f>0.004919*SQRT(1-P549^2)*N549^(1/3)*K549^(2/3)*S549</f>
        <v>8.0395291619656938E-4</v>
      </c>
      <c r="Y549" s="29">
        <f>0.004919*R549*P549/SQRT(1-P549^2)*N549^(1/3)*K549^(2/3)*Q549</f>
        <v>3.459316634595816E-4</v>
      </c>
      <c r="Z549" s="29">
        <f>0.004919*R549*SQRT(1-P549^2)*1/3*N549^(-2/3)*K549^(2/3)*O549</f>
        <v>2.310757719502714E-7</v>
      </c>
      <c r="AA549" s="29">
        <f>0.004919*R549*SQRT(1-P549^2)*N549^(1/3)*2/3*K549^(-1/3)*M549</f>
        <v>3.1628037802018888E-4</v>
      </c>
      <c r="AB549" s="29">
        <v>4.4602739726027396</v>
      </c>
      <c r="AC549" s="29">
        <v>0.85</v>
      </c>
      <c r="AD549" s="29" t="s">
        <v>100</v>
      </c>
    </row>
    <row r="550" spans="1:30">
      <c r="A550" s="29" t="s">
        <v>1044</v>
      </c>
      <c r="B550" s="29" t="s">
        <v>1045</v>
      </c>
      <c r="C550" s="29">
        <v>-0.36</v>
      </c>
      <c r="D550" s="29">
        <v>-0.22</v>
      </c>
      <c r="E550" s="29">
        <v>-0.36</v>
      </c>
      <c r="F550" s="29">
        <v>0.02</v>
      </c>
      <c r="G550" s="29">
        <v>0.02</v>
      </c>
      <c r="H550" s="29">
        <v>0.7</v>
      </c>
      <c r="I550" s="29">
        <v>0.74</v>
      </c>
      <c r="J550" s="29">
        <v>0.74</v>
      </c>
      <c r="K550" s="29">
        <v>0.7</v>
      </c>
      <c r="L550" s="29">
        <v>0.03</v>
      </c>
      <c r="M550" s="29">
        <v>0.03</v>
      </c>
      <c r="N550" s="29">
        <v>9.6206999999999994</v>
      </c>
      <c r="O550" s="29">
        <v>1.2999999999999999E-3</v>
      </c>
      <c r="P550" s="29">
        <v>0.06</v>
      </c>
      <c r="Q550" s="29">
        <v>8.4999999999999992E-2</v>
      </c>
      <c r="R550" s="29">
        <v>2.31</v>
      </c>
      <c r="S550" s="29">
        <v>0.13</v>
      </c>
      <c r="T550" s="29">
        <f>(N550/365)^(2/3)*K550^(1/3)</f>
        <v>7.8639706739724827E-2</v>
      </c>
      <c r="U550" s="29">
        <f>SQRT((2/3*(N550/365)^(-1/3)*K550^(1/3)*(O550/365))^2+(1/3*(N550/365)^(2/3)*K550^(-2/3)*M550)^2)</f>
        <v>1.1234467175359373E-3</v>
      </c>
      <c r="V550" s="29">
        <f>0.004919*R550*SQRT(1-P550^2)*N550^(1/3)*K550^(2/3)</f>
        <v>1.901836797348155E-2</v>
      </c>
      <c r="W550" s="29">
        <f>SQRT(X550^2+Y550^2+Z550^2+AA550^2)</f>
        <v>1.2042748236296662E-3</v>
      </c>
      <c r="X550" s="29">
        <f>0.004919*SQRT(1-P550^2)*N550^(1/3)*K550^(2/3)*S550</f>
        <v>1.0702977647413859E-3</v>
      </c>
      <c r="Y550" s="29">
        <f>0.004919*R550*P550/SQRT(1-P550^2)*N550^(1/3)*K550^(2/3)*Q550</f>
        <v>9.7344115480485643E-5</v>
      </c>
      <c r="Z550" s="29">
        <f>0.004919*R550*SQRT(1-P550^2)*1/3*N550^(-2/3)*K550^(2/3)*O550</f>
        <v>8.5662090996587264E-7</v>
      </c>
      <c r="AA550" s="29">
        <f>0.004919*R550*SQRT(1-P550^2)*N550^(1/3)*2/3*K550^(-1/3)*M550</f>
        <v>5.4338194209947299E-4</v>
      </c>
      <c r="AB550" s="29">
        <v>4.4602739726027396</v>
      </c>
      <c r="AC550" s="29">
        <v>0.85</v>
      </c>
      <c r="AD550" s="29" t="s">
        <v>100</v>
      </c>
    </row>
    <row r="551" spans="1:30">
      <c r="A551" s="29" t="s">
        <v>1044</v>
      </c>
      <c r="B551" s="29" t="s">
        <v>1046</v>
      </c>
      <c r="C551" s="29">
        <v>-0.36</v>
      </c>
      <c r="D551" s="29">
        <v>-0.22</v>
      </c>
      <c r="E551" s="29">
        <v>-0.36</v>
      </c>
      <c r="F551" s="29">
        <v>0.02</v>
      </c>
      <c r="G551" s="29">
        <v>0.02</v>
      </c>
      <c r="H551" s="29">
        <v>0.7</v>
      </c>
      <c r="I551" s="29">
        <v>0.74</v>
      </c>
      <c r="J551" s="29">
        <v>0.74</v>
      </c>
      <c r="K551" s="29">
        <v>0.7</v>
      </c>
      <c r="L551" s="29">
        <v>0.03</v>
      </c>
      <c r="M551" s="29">
        <v>0.03</v>
      </c>
      <c r="N551" s="29">
        <v>20.418399999999998</v>
      </c>
      <c r="O551" s="29">
        <v>5.1999999999999998E-3</v>
      </c>
      <c r="P551" s="29">
        <v>7.0000000000000007E-2</v>
      </c>
      <c r="Q551" s="29">
        <v>0.09</v>
      </c>
      <c r="R551" s="29">
        <v>2.44</v>
      </c>
      <c r="S551" s="29">
        <v>0.13</v>
      </c>
      <c r="T551" s="29">
        <f>(N551/365)^(2/3)*K551^(1/3)</f>
        <v>0.12987291109903407</v>
      </c>
      <c r="U551" s="29">
        <f>SQRT((2/3*(N551/365)^(-1/3)*K551^(1/3)*(O551/365))^2+(1/3*(N551/365)^(2/3)*K551^(-2/3)*M551)^2)</f>
        <v>1.8554583257723851E-3</v>
      </c>
      <c r="V551" s="29">
        <f>0.004919*R551*SQRT(1-P551^2)*N551^(1/3)*K551^(2/3)</f>
        <v>2.57991822928419E-2</v>
      </c>
      <c r="W551" s="29">
        <f>SQRT(X551^2+Y551^2+Z551^2+AA551^2)</f>
        <v>1.5682495587803183E-3</v>
      </c>
      <c r="X551" s="29">
        <f>0.004919*SQRT(1-P551^2)*N551^(1/3)*K551^(2/3)*S551</f>
        <v>1.3745465975694459E-3</v>
      </c>
      <c r="Y551" s="29">
        <f>0.004919*R551*P551/SQRT(1-P551^2)*N551^(1/3)*K551^(2/3)*Q551</f>
        <v>1.6333519088021704E-4</v>
      </c>
      <c r="Z551" s="29">
        <f>0.004919*R551*SQRT(1-P551^2)*1/3*N551^(-2/3)*K551^(2/3)*O551</f>
        <v>2.1901119892315739E-6</v>
      </c>
      <c r="AA551" s="29">
        <f>0.004919*R551*SQRT(1-P551^2)*N551^(1/3)*2/3*K551^(-1/3)*M551</f>
        <v>7.3711949408119723E-4</v>
      </c>
      <c r="AB551" s="29">
        <v>4.4602739726027396</v>
      </c>
      <c r="AC551" s="29">
        <v>0.85</v>
      </c>
      <c r="AD551" s="29" t="s">
        <v>100</v>
      </c>
    </row>
    <row r="552" spans="1:30">
      <c r="A552" s="29" t="s">
        <v>1044</v>
      </c>
      <c r="B552" s="29" t="s">
        <v>1047</v>
      </c>
      <c r="C552" s="29">
        <v>-0.36</v>
      </c>
      <c r="D552" s="29">
        <v>-0.22</v>
      </c>
      <c r="E552" s="29">
        <v>-0.36</v>
      </c>
      <c r="F552" s="29">
        <v>0.02</v>
      </c>
      <c r="G552" s="29">
        <v>0.02</v>
      </c>
      <c r="H552" s="29">
        <v>0.7</v>
      </c>
      <c r="I552" s="29">
        <v>0.74</v>
      </c>
      <c r="J552" s="29">
        <v>0.74</v>
      </c>
      <c r="K552" s="29">
        <v>0.7</v>
      </c>
      <c r="L552" s="29">
        <v>0.03</v>
      </c>
      <c r="M552" s="29">
        <v>0.03</v>
      </c>
      <c r="N552" s="29">
        <v>34.619999999999997</v>
      </c>
      <c r="O552" s="29">
        <v>0.21</v>
      </c>
      <c r="P552" s="29">
        <v>0.15</v>
      </c>
      <c r="Q552" s="29">
        <v>0.14000000000000001</v>
      </c>
      <c r="R552" s="29">
        <v>0.84</v>
      </c>
      <c r="S552" s="29">
        <v>0.315</v>
      </c>
      <c r="T552" s="29">
        <f>(N552/365)^(2/3)*K552^(1/3)</f>
        <v>0.1846667953856137</v>
      </c>
      <c r="U552" s="29">
        <f>SQRT((2/3*(N552/365)^(-1/3)*K552^(1/3)*(O552/365))^2+(1/3*(N552/365)^(2/3)*K552^(-2/3)*M552)^2)</f>
        <v>2.741756576505717E-3</v>
      </c>
      <c r="V552" s="29">
        <f>0.004919*R552*SQRT(1-P552^2)*N552^(1/3)*K552^(2/3)</f>
        <v>1.0496766573916785E-2</v>
      </c>
      <c r="W552" s="29">
        <f>SQRT(X552^2+Y552^2+Z552^2+AA552^2)</f>
        <v>3.9541885377544521E-3</v>
      </c>
      <c r="X552" s="29">
        <f>0.004919*SQRT(1-P552^2)*N552^(1/3)*K552^(2/3)*S552</f>
        <v>3.936287465218795E-3</v>
      </c>
      <c r="Y552" s="29">
        <f>0.004919*R552*P552/SQRT(1-P552^2)*N552^(1/3)*K552^(2/3)*Q552</f>
        <v>2.2550598266215087E-4</v>
      </c>
      <c r="Z552" s="29">
        <f>0.004919*R552*SQRT(1-P552^2)*1/3*N552^(-2/3)*K552^(2/3)*O552</f>
        <v>2.1223964765285249E-5</v>
      </c>
      <c r="AA552" s="29">
        <f>0.004919*R552*SQRT(1-P552^2)*N552^(1/3)*2/3*K552^(-1/3)*M552</f>
        <v>2.9990761639762248E-4</v>
      </c>
      <c r="AB552" s="29"/>
      <c r="AC552" s="29"/>
      <c r="AD552" s="29" t="s">
        <v>100</v>
      </c>
    </row>
    <row r="553" spans="1:30">
      <c r="A553" s="29" t="s">
        <v>1044</v>
      </c>
      <c r="B553" s="29" t="s">
        <v>1048</v>
      </c>
      <c r="C553" s="29">
        <v>-0.36</v>
      </c>
      <c r="D553" s="29">
        <v>-0.22</v>
      </c>
      <c r="E553" s="29">
        <v>-0.36</v>
      </c>
      <c r="F553" s="29">
        <v>0.02</v>
      </c>
      <c r="G553" s="29">
        <v>0.02</v>
      </c>
      <c r="H553" s="29">
        <v>0.7</v>
      </c>
      <c r="I553" s="29">
        <v>0.74</v>
      </c>
      <c r="J553" s="29">
        <v>0.74</v>
      </c>
      <c r="K553" s="29">
        <v>0.7</v>
      </c>
      <c r="L553" s="29">
        <v>0.03</v>
      </c>
      <c r="M553" s="29">
        <v>0.03</v>
      </c>
      <c r="N553" s="29">
        <v>51.56</v>
      </c>
      <c r="O553" s="29">
        <v>0.14000000000000001</v>
      </c>
      <c r="P553" s="29">
        <v>0.02</v>
      </c>
      <c r="Q553" s="29">
        <v>0.11</v>
      </c>
      <c r="R553" s="29">
        <v>0.75</v>
      </c>
      <c r="S553" s="29">
        <v>0.13</v>
      </c>
      <c r="T553" s="29">
        <f>(N553/365)^(2/3)*K553^(1/3)</f>
        <v>0.24083117772643853</v>
      </c>
      <c r="U553" s="29">
        <f>SQRT((2/3*(N553/365)^(-1/3)*K553^(1/3)*(O553/365))^2+(1/3*(N553/365)^(2/3)*K553^(-2/3)*M553)^2)</f>
        <v>3.4679557140292437E-3</v>
      </c>
      <c r="V553" s="29">
        <f>0.004919*R553*SQRT(1-P553^2)*N553^(1/3)*K553^(2/3)</f>
        <v>1.0823163169884629E-2</v>
      </c>
      <c r="W553" s="29">
        <f>SQRT(X553^2+Y553^2+Z553^2+AA553^2)</f>
        <v>1.9015048409400418E-3</v>
      </c>
      <c r="X553" s="29">
        <f>0.004919*SQRT(1-P553^2)*N553^(1/3)*K553^(2/3)*S553</f>
        <v>1.8760149494466689E-3</v>
      </c>
      <c r="Y553" s="29">
        <f>0.004919*R553*P553/SQRT(1-P553^2)*N553^(1/3)*K553^(2/3)*Q553</f>
        <v>2.3820487168613625E-5</v>
      </c>
      <c r="Z553" s="29">
        <f>0.004919*R553*SQRT(1-P553^2)*1/3*N553^(-2/3)*K553^(2/3)*O553</f>
        <v>9.7959842499602311E-6</v>
      </c>
      <c r="AA553" s="29">
        <f>0.004919*R553*SQRT(1-P553^2)*N553^(1/3)*2/3*K553^(-1/3)*M553</f>
        <v>3.0923323342527516E-4</v>
      </c>
      <c r="AB553" s="29"/>
      <c r="AC553" s="29"/>
      <c r="AD553" s="29" t="s">
        <v>100</v>
      </c>
    </row>
    <row r="554" spans="1:30">
      <c r="A554" s="29" t="s">
        <v>1044</v>
      </c>
      <c r="B554" s="29" t="s">
        <v>1049</v>
      </c>
      <c r="C554" s="29">
        <v>-0.36</v>
      </c>
      <c r="D554" s="29">
        <v>-0.22</v>
      </c>
      <c r="E554" s="29">
        <v>-0.36</v>
      </c>
      <c r="F554" s="29">
        <v>0.02</v>
      </c>
      <c r="G554" s="29">
        <v>0.02</v>
      </c>
      <c r="H554" s="29">
        <v>0.7</v>
      </c>
      <c r="I554" s="29">
        <v>0.74</v>
      </c>
      <c r="J554" s="29">
        <v>0.74</v>
      </c>
      <c r="K554" s="29">
        <v>0.7</v>
      </c>
      <c r="L554" s="29">
        <v>0.03</v>
      </c>
      <c r="M554" s="29">
        <v>0.03</v>
      </c>
      <c r="N554" s="29">
        <v>197.8</v>
      </c>
      <c r="O554" s="29">
        <v>7.35</v>
      </c>
      <c r="P554" s="29">
        <v>0.28999999999999998</v>
      </c>
      <c r="Q554" s="29">
        <v>0.3</v>
      </c>
      <c r="R554" s="29">
        <v>0.95</v>
      </c>
      <c r="S554" s="29">
        <v>0.31</v>
      </c>
      <c r="T554" s="29">
        <f>(N554/365)^(2/3)*K554^(1/3)</f>
        <v>0.59018517371170909</v>
      </c>
      <c r="U554" s="29">
        <f>SQRT((2/3*(N554/365)^(-1/3)*K554^(1/3)*(O554/365))^2+(1/3*(N554/365)^(2/3)*K554^(-2/3)*M554)^2)</f>
        <v>1.6877214339882114E-2</v>
      </c>
      <c r="V554" s="29">
        <f>0.004919*R554*SQRT(1-P554^2)*N554^(1/3)*K554^(2/3)</f>
        <v>2.0543065291216637E-2</v>
      </c>
      <c r="W554" s="29">
        <f>SQRT(X554^2+Y554^2+Z554^2+AA554^2)</f>
        <v>7.011013278010958E-3</v>
      </c>
      <c r="X554" s="29">
        <f>0.004919*SQRT(1-P554^2)*N554^(1/3)*K554^(2/3)*S554</f>
        <v>6.7035265687127969E-3</v>
      </c>
      <c r="Y554" s="29">
        <f>0.004919*R554*P554/SQRT(1-P554^2)*N554^(1/3)*K554^(2/3)*Q554</f>
        <v>1.9513556942197261E-3</v>
      </c>
      <c r="Z554" s="29">
        <f>0.004919*R554*SQRT(1-P554^2)*1/3*N554^(-2/3)*K554^(2/3)*O554</f>
        <v>2.5445151649889166E-4</v>
      </c>
      <c r="AA554" s="29">
        <f>0.004919*R554*SQRT(1-P554^2)*N554^(1/3)*2/3*K554^(-1/3)*M554</f>
        <v>5.8694472260618978E-4</v>
      </c>
      <c r="AB554" s="29"/>
      <c r="AC554" s="29"/>
      <c r="AD554" s="29" t="s">
        <v>100</v>
      </c>
    </row>
    <row r="555" spans="1:30" s="7" customFormat="1">
      <c r="A555" s="12" t="s">
        <v>1051</v>
      </c>
      <c r="B555" s="12" t="s">
        <v>1050</v>
      </c>
      <c r="C555" s="12">
        <v>0.14000000000000001</v>
      </c>
      <c r="D555" s="12"/>
      <c r="E555" s="12">
        <v>0.14000000000000001</v>
      </c>
      <c r="F555" s="12">
        <v>0.05</v>
      </c>
      <c r="G555" s="12">
        <v>0.05</v>
      </c>
      <c r="H555" s="12">
        <v>1.78</v>
      </c>
      <c r="I555" s="12"/>
      <c r="J555" s="12"/>
      <c r="K555" s="12">
        <v>1.78</v>
      </c>
      <c r="L555" s="12">
        <v>0.17</v>
      </c>
      <c r="M555" s="12">
        <v>0.17</v>
      </c>
      <c r="N555" s="12">
        <v>578.6</v>
      </c>
      <c r="O555" s="12">
        <v>3.3</v>
      </c>
      <c r="P555" s="12">
        <v>0.24</v>
      </c>
      <c r="Q555" s="12">
        <v>0.05</v>
      </c>
      <c r="R555" s="12">
        <v>68</v>
      </c>
      <c r="S555" s="12">
        <v>2</v>
      </c>
      <c r="T555" s="12">
        <f>(N555/365)^(2/3)*K555^(1/3)</f>
        <v>1.6476452500242227</v>
      </c>
      <c r="U555" s="12">
        <f>SQRT((2/3*(N555/365)^(-1/3)*K555^(1/3)*(O555/365))^2+(1/3*(N555/365)^(2/3)*K555^(-2/3)*M555)^2)</f>
        <v>5.282592427389847E-2</v>
      </c>
      <c r="V555" s="12">
        <f>0.004919*R555*SQRT(1-P555^2)*N555^(1/3)*K555^(2/3)</f>
        <v>3.9741371605465328</v>
      </c>
      <c r="W555" s="12">
        <f>SQRT(X555^2+Y555^2+Z555^2+AA555^2)</f>
        <v>0.28338491351222417</v>
      </c>
      <c r="X555" s="12">
        <f>0.004919*SQRT(1-P555^2)*N555^(1/3)*K555^(2/3)*S555</f>
        <v>0.11688638707489801</v>
      </c>
      <c r="Y555" s="12">
        <f>0.004919*R555*P555/SQRT(1-P555^2)*N555^(1/3)*K555^(2/3)*Q555</f>
        <v>5.0604462995074699E-2</v>
      </c>
      <c r="Z555" s="12">
        <f>0.004919*R555*SQRT(1-P555^2)*1/3*N555^(-2/3)*K555^(2/3)*O555</f>
        <v>7.555393841343223E-3</v>
      </c>
      <c r="AA555" s="12">
        <f>0.004919*R555*SQRT(1-P555^2)*N555^(1/3)*2/3*K555^(-1/3)*M555</f>
        <v>0.25303495029697026</v>
      </c>
      <c r="AB555" s="12">
        <v>4.9315068493150687</v>
      </c>
      <c r="AC555" s="12">
        <v>19.850000000000001</v>
      </c>
      <c r="AD555" s="12" t="s">
        <v>370</v>
      </c>
    </row>
    <row r="556" spans="1:30">
      <c r="A556" s="12" t="s">
        <v>1053</v>
      </c>
      <c r="B556" s="12" t="s">
        <v>1052</v>
      </c>
      <c r="C556" s="12">
        <v>0.21</v>
      </c>
      <c r="D556" s="12">
        <v>7.0000000000000007E-2</v>
      </c>
      <c r="E556" s="12">
        <v>0.21</v>
      </c>
      <c r="F556" s="12">
        <v>0.05</v>
      </c>
      <c r="G556" s="12">
        <v>0.05</v>
      </c>
      <c r="H556" s="12">
        <v>1.24</v>
      </c>
      <c r="I556" s="12">
        <v>1.18</v>
      </c>
      <c r="J556" s="12">
        <v>1.1599999999999999</v>
      </c>
      <c r="K556" s="12">
        <v>1.24</v>
      </c>
      <c r="L556" s="12">
        <v>0.15</v>
      </c>
      <c r="M556" s="12">
        <v>0.15</v>
      </c>
      <c r="N556" s="12">
        <v>264.10000000000002</v>
      </c>
      <c r="O556" s="12">
        <v>0.23</v>
      </c>
      <c r="P556" s="12">
        <v>0.252</v>
      </c>
      <c r="Q556" s="12">
        <v>1.4E-2</v>
      </c>
      <c r="R556" s="12">
        <v>119.4</v>
      </c>
      <c r="S556" s="12">
        <v>2.2000000000000002</v>
      </c>
      <c r="T556" s="12">
        <f>(N556/365)^(2/3)*K556^(1/3)</f>
        <v>0.86587975625758007</v>
      </c>
      <c r="U556" s="12">
        <f>SQRT((2/3*(N556/365)^(-1/3)*K556^(1/3)*(O556/365))^2+(1/3*(N556/365)^(2/3)*K556^(-2/3)*M556)^2)</f>
        <v>3.4918125338475554E-2</v>
      </c>
      <c r="V556" s="12">
        <f>0.004919*R556*SQRT(1-P556^2)*N556^(1/3)*K556^(2/3)</f>
        <v>4.2089267725191934</v>
      </c>
      <c r="W556" s="12">
        <f>SQRT(X556^2+Y556^2+Z556^2+AA556^2)</f>
        <v>0.34853918955121982</v>
      </c>
      <c r="X556" s="12">
        <f>0.004919*SQRT(1-P556^2)*N556^(1/3)*K556^(2/3)*S556</f>
        <v>7.7551414569030364E-2</v>
      </c>
      <c r="Y556" s="12">
        <f>0.004919*R556*P556/SQRT(1-P556^2)*N556^(1/3)*K556^(2/3)*Q556</f>
        <v>1.5856013964232325E-2</v>
      </c>
      <c r="Z556" s="12">
        <f>0.004919*R556*SQRT(1-P556^2)*1/3*N556^(-2/3)*K556^(2/3)*O556</f>
        <v>1.2218265274257407E-3</v>
      </c>
      <c r="AA556" s="12">
        <f>0.004919*R556*SQRT(1-P556^2)*N556^(1/3)*2/3*K556^(-1/3)*M556</f>
        <v>0.33942957842896732</v>
      </c>
      <c r="AB556" s="12">
        <v>9.830136986301369</v>
      </c>
      <c r="AC556" s="12">
        <v>20.3</v>
      </c>
      <c r="AD556" s="12" t="s">
        <v>33</v>
      </c>
    </row>
    <row r="557" spans="1:30" s="7" customFormat="1">
      <c r="A557" s="7" t="s">
        <v>1055</v>
      </c>
      <c r="B557" s="7" t="s">
        <v>1054</v>
      </c>
      <c r="C557" s="7">
        <v>0.15</v>
      </c>
      <c r="D557" s="7">
        <v>0</v>
      </c>
      <c r="E557" s="7">
        <v>0.15</v>
      </c>
      <c r="F557" s="7">
        <v>0.03</v>
      </c>
      <c r="G557" s="7">
        <v>0.03</v>
      </c>
      <c r="H557" s="7">
        <v>0.89</v>
      </c>
      <c r="I557" s="7">
        <v>0.84</v>
      </c>
      <c r="J557" s="7">
        <v>0.83</v>
      </c>
      <c r="K557" s="7">
        <v>0.89</v>
      </c>
      <c r="L557" s="7">
        <v>7.0000000000000007E-2</v>
      </c>
      <c r="M557" s="7">
        <v>7.0000000000000007E-2</v>
      </c>
      <c r="N557" s="7">
        <v>963</v>
      </c>
      <c r="O557" s="7">
        <v>38</v>
      </c>
      <c r="P557" s="7">
        <v>0.39</v>
      </c>
      <c r="Q557" s="7">
        <v>0.17</v>
      </c>
      <c r="R557" s="7">
        <v>99</v>
      </c>
      <c r="S557" s="7">
        <v>60</v>
      </c>
      <c r="T557" s="7">
        <f>(N557/365)^(2/3)*K557^(1/3)</f>
        <v>1.8366184833804027</v>
      </c>
      <c r="U557" s="7">
        <f>SQRT((2/3*(N557/365)^(-1/3)*K557^(1/3)*(O557/365))^2+(1/3*(N557/365)^(2/3)*K557^(-2/3)*M557)^2)</f>
        <v>6.8212131824243363E-2</v>
      </c>
      <c r="V557" s="7">
        <f>0.004919*R557*SQRT(1-P557^2)*N557^(1/3)*K557^(2/3)</f>
        <v>4.0971931213999655</v>
      </c>
      <c r="W557" s="7">
        <f>SQRT(X557^2+Y557^2+Z557^2+AA557^2)</f>
        <v>2.5135069804566528</v>
      </c>
      <c r="X557" s="7">
        <f>0.004919*SQRT(1-P557^2)*N557^(1/3)*K557^(2/3)*S557</f>
        <v>2.4831473463030092</v>
      </c>
      <c r="Y557" s="7">
        <f>0.004919*R557*P557/SQRT(1-P557^2)*N557^(1/3)*K557^(2/3)*Q557</f>
        <v>0.32037257217692855</v>
      </c>
      <c r="Z557" s="7">
        <f>0.004919*R557*SQRT(1-P557^2)*1/3*N557^(-2/3)*K557^(2/3)*O557</f>
        <v>5.3891775220906421E-2</v>
      </c>
      <c r="AA557" s="7">
        <f>0.004919*R557*SQRT(1-P557^2)*N557^(1/3)*2/3*K557^(-1/3)*M557</f>
        <v>0.2148340962531817</v>
      </c>
      <c r="AD557" s="7" t="s">
        <v>1525</v>
      </c>
    </row>
    <row r="558" spans="1:30" s="7" customFormat="1">
      <c r="A558" s="7" t="s">
        <v>1057</v>
      </c>
      <c r="B558" s="7" t="s">
        <v>1056</v>
      </c>
      <c r="C558" s="7">
        <v>0.16</v>
      </c>
      <c r="D558" s="7">
        <v>0</v>
      </c>
      <c r="E558" s="7">
        <v>0.16</v>
      </c>
      <c r="F558" s="7">
        <v>7.0000000000000007E-2</v>
      </c>
      <c r="G558" s="7">
        <v>7.0000000000000007E-2</v>
      </c>
      <c r="I558" s="7">
        <v>0.84</v>
      </c>
      <c r="J558" s="7">
        <v>0.83</v>
      </c>
      <c r="K558" s="7">
        <v>0.82018396174855945</v>
      </c>
      <c r="M558" s="7">
        <v>3.6275189713696337E-2</v>
      </c>
      <c r="N558" s="7">
        <v>1.3236300000000001</v>
      </c>
      <c r="O558" s="7">
        <v>8.8999999999999995E-5</v>
      </c>
      <c r="P558" s="7">
        <v>5.8000000000000003E-2</v>
      </c>
      <c r="Q558" s="7">
        <v>5.4550000000000001E-2</v>
      </c>
      <c r="R558" s="7">
        <v>4599.21</v>
      </c>
      <c r="S558" s="7">
        <v>338</v>
      </c>
      <c r="T558" s="7">
        <f>(N558/365)^(2/3)*K558^(1/3)</f>
        <v>2.2094605374131531E-2</v>
      </c>
      <c r="U558" s="7">
        <f>SQRT((2/3*(N558/365)^(-1/3)*K558^(1/3)*(O558/365))^2+(1/3*(N558/365)^(2/3)*K558^(-2/3)*M558)^2)</f>
        <v>3.2573574704453453E-4</v>
      </c>
      <c r="V558" s="7">
        <f>0.004919*R558*SQRT(1-P558^2)*N558^(1/3)*K558^(2/3)</f>
        <v>21.728249028868767</v>
      </c>
      <c r="W558" s="7">
        <f>SQRT(X558^2+Y558^2+Z558^2+AA558^2)</f>
        <v>1.7219383843752647</v>
      </c>
      <c r="X558" s="7">
        <f>0.004919*SQRT(1-P558^2)*N558^(1/3)*K558^(2/3)*S558</f>
        <v>1.5968281882666029</v>
      </c>
      <c r="Y558" s="7">
        <f>0.004919*R558*P558/SQRT(1-P558^2)*N558^(1/3)*K558^(2/3)*Q558</f>
        <v>6.8978049260149027E-2</v>
      </c>
      <c r="Z558" s="7">
        <f>0.004919*R558*SQRT(1-P558^2)*1/3*N558^(-2/3)*K558^(2/3)*O558</f>
        <v>4.8699766640962597E-4</v>
      </c>
      <c r="AA558" s="7">
        <f>0.004919*R558*SQRT(1-P558^2)*N558^(1/3)*2/3*K558^(-1/3)*M558</f>
        <v>0.64066631587405332</v>
      </c>
      <c r="AD558" s="7" t="s">
        <v>66</v>
      </c>
    </row>
    <row r="559" spans="1:30">
      <c r="A559" s="12" t="s">
        <v>1059</v>
      </c>
      <c r="B559" s="12" t="s">
        <v>1058</v>
      </c>
      <c r="C559" s="12">
        <v>0.2</v>
      </c>
      <c r="D559" s="12">
        <v>0.24</v>
      </c>
      <c r="E559" s="12">
        <v>0.2</v>
      </c>
      <c r="F559" s="12">
        <v>0.04</v>
      </c>
      <c r="G559" s="12">
        <v>0.04</v>
      </c>
      <c r="H559" s="12">
        <v>1.01</v>
      </c>
      <c r="I559" s="12">
        <v>1.02</v>
      </c>
      <c r="J559" s="12">
        <v>0.99</v>
      </c>
      <c r="K559" s="12">
        <v>1.01</v>
      </c>
      <c r="L559" s="12">
        <v>0.08</v>
      </c>
      <c r="M559" s="12">
        <v>0.08</v>
      </c>
      <c r="N559" s="12">
        <v>526.62</v>
      </c>
      <c r="O559" s="12">
        <v>0.3</v>
      </c>
      <c r="P559" s="12">
        <v>0.90300000000000002</v>
      </c>
      <c r="Q559" s="12">
        <v>5.0000000000000001E-3</v>
      </c>
      <c r="R559" s="12">
        <v>97.1</v>
      </c>
      <c r="S559" s="12">
        <v>3.8</v>
      </c>
      <c r="T559" s="12">
        <f>(N559/365)^(2/3)*K559^(1/3)</f>
        <v>1.2810815624183194</v>
      </c>
      <c r="U559" s="12">
        <f>SQRT((2/3*(N559/365)^(-1/3)*K559^(1/3)*(O559/365))^2+(1/3*(N559/365)^(2/3)*K559^(-2/3)*M559)^2)</f>
        <v>3.3827434627834871E-2</v>
      </c>
      <c r="V559" s="12">
        <f>0.004919*R559*SQRT(1-P559^2)*N559^(1/3)*K559^(2/3)</f>
        <v>1.6681995991873146</v>
      </c>
      <c r="W559" s="12">
        <f>SQRT(X559^2+Y559^2+Z559^2+AA559^2)</f>
        <v>0.11699112784436809</v>
      </c>
      <c r="X559" s="12">
        <f>0.004919*SQRT(1-P559^2)*N559^(1/3)*K559^(2/3)*S559</f>
        <v>6.5284845282304799E-2</v>
      </c>
      <c r="Y559" s="12">
        <f>0.004919*R559*P559/SQRT(1-P559^2)*N559^(1/3)*K559^(2/3)*Q559</f>
        <v>4.0803295882955989E-2</v>
      </c>
      <c r="Z559" s="12">
        <f>0.004919*R559*SQRT(1-P559^2)*1/3*N559^(-2/3)*K559^(2/3)*O559</f>
        <v>3.1677482799500868E-4</v>
      </c>
      <c r="AA559" s="12">
        <f>0.004919*R559*SQRT(1-P559^2)*N559^(1/3)*2/3*K559^(-1/3)*M559</f>
        <v>8.8089747811871386E-2</v>
      </c>
      <c r="AB559" s="12">
        <v>8</v>
      </c>
      <c r="AC559" s="12">
        <v>8.4</v>
      </c>
      <c r="AD559" s="12" t="s">
        <v>1060</v>
      </c>
    </row>
    <row r="560" spans="1:30">
      <c r="A560" s="12" t="s">
        <v>1062</v>
      </c>
      <c r="B560" s="12" t="s">
        <v>1061</v>
      </c>
      <c r="C560" s="12">
        <v>-0.09</v>
      </c>
      <c r="D560" s="12"/>
      <c r="E560" s="12">
        <v>-0.09</v>
      </c>
      <c r="F560" s="12">
        <v>0.08</v>
      </c>
      <c r="G560" s="12">
        <v>0.08</v>
      </c>
      <c r="H560" s="12">
        <v>0.85</v>
      </c>
      <c r="I560" s="12"/>
      <c r="J560" s="12"/>
      <c r="K560" s="12">
        <v>0.85</v>
      </c>
      <c r="L560" s="12">
        <v>0.06</v>
      </c>
      <c r="M560" s="12">
        <v>0.06</v>
      </c>
      <c r="N560" s="12">
        <v>857.5</v>
      </c>
      <c r="O560" s="12">
        <v>6.25</v>
      </c>
      <c r="P560" s="12">
        <v>0</v>
      </c>
      <c r="Q560" s="12">
        <v>0.1</v>
      </c>
      <c r="R560" s="12">
        <v>39</v>
      </c>
      <c r="S560" s="12">
        <v>0.9</v>
      </c>
      <c r="T560" s="12">
        <f>(N560/365)^(2/3)*K560^(1/3)</f>
        <v>1.6740450899175416</v>
      </c>
      <c r="U560" s="12">
        <f>SQRT((2/3*(N560/365)^(-1/3)*K560^(1/3)*(O560/365))^2+(1/3*(N560/365)^(2/3)*K560^(-2/3)*M560)^2)</f>
        <v>4.0220442319846138E-2</v>
      </c>
      <c r="V560" s="12">
        <f>0.004919*R560*SQRT(1-P560^2)*N560^(1/3)*K560^(2/3)</f>
        <v>1.6354304877868278</v>
      </c>
      <c r="W560" s="12">
        <f>SQRT(X560^2+Y560^2+Z560^2+AA560^2)</f>
        <v>8.5809152440930639E-2</v>
      </c>
      <c r="X560" s="12">
        <f>0.004919*SQRT(1-P560^2)*N560^(1/3)*K560^(2/3)*S560</f>
        <v>3.7740703564311411E-2</v>
      </c>
      <c r="Y560" s="12">
        <f>0.004919*R560*P560/SQRT(1-P560^2)*N560^(1/3)*K560^(2/3)*Q560</f>
        <v>0</v>
      </c>
      <c r="Z560" s="12">
        <f>0.004919*R560*SQRT(1-P560^2)*1/3*N560^(-2/3)*K560^(2/3)*O560</f>
        <v>3.9733490956920022E-3</v>
      </c>
      <c r="AA560" s="12">
        <f>0.004919*R560*SQRT(1-P560^2)*N560^(1/3)*2/3*K560^(-1/3)*M560</f>
        <v>7.696143471938012E-2</v>
      </c>
      <c r="AB560" s="12">
        <v>8.24</v>
      </c>
      <c r="AC560" s="12">
        <v>9.3000000000000007</v>
      </c>
      <c r="AD560" s="12" t="s">
        <v>700</v>
      </c>
    </row>
    <row r="561" spans="1:30">
      <c r="A561" s="12" t="s">
        <v>1064</v>
      </c>
      <c r="B561" s="12" t="s">
        <v>1063</v>
      </c>
      <c r="C561" s="12">
        <v>0.38</v>
      </c>
      <c r="D561" s="12"/>
      <c r="E561" s="12">
        <v>0.38</v>
      </c>
      <c r="F561" s="12">
        <v>0.03</v>
      </c>
      <c r="G561" s="12">
        <v>0.03</v>
      </c>
      <c r="H561" s="12">
        <v>1.21</v>
      </c>
      <c r="I561" s="12"/>
      <c r="J561" s="12"/>
      <c r="K561" s="12">
        <v>1.21</v>
      </c>
      <c r="L561" s="12">
        <v>0.12</v>
      </c>
      <c r="M561" s="12">
        <v>0.12</v>
      </c>
      <c r="N561" s="12">
        <v>437.05</v>
      </c>
      <c r="O561" s="12">
        <v>0.27</v>
      </c>
      <c r="P561" s="12">
        <v>0.52</v>
      </c>
      <c r="Q561" s="12">
        <v>0.02</v>
      </c>
      <c r="R561" s="12">
        <v>52.82</v>
      </c>
      <c r="S561" s="12">
        <v>1.5</v>
      </c>
      <c r="T561" s="12">
        <f>(N561/365)^(2/3)*K561^(1/3)</f>
        <v>1.2015835207351411</v>
      </c>
      <c r="U561" s="12">
        <f>SQRT((2/3*(N561/365)^(-1/3)*K561^(1/3)*(O561/365))^2+(1/3*(N561/365)^(2/3)*K561^(-2/3)*M561)^2)</f>
        <v>3.9724851866890683E-2</v>
      </c>
      <c r="V561" s="12">
        <f>0.004919*R561*SQRT(1-P561^2)*N561^(1/3)*K561^(2/3)</f>
        <v>1.9124272376794123</v>
      </c>
      <c r="W561" s="12">
        <f>SQRT(X561^2+Y561^2+Z561^2+AA561^2)</f>
        <v>0.14028643093798226</v>
      </c>
      <c r="X561" s="12">
        <f>0.004919*SQRT(1-P561^2)*N561^(1/3)*K561^(2/3)*S561</f>
        <v>5.4309747378249125E-2</v>
      </c>
      <c r="Y561" s="12">
        <f>0.004919*R561*P561/SQRT(1-P561^2)*N561^(1/3)*K561^(2/3)*Q561</f>
        <v>2.7260475975693376E-2</v>
      </c>
      <c r="Z561" s="12">
        <f>0.004919*R561*SQRT(1-P561^2)*1/3*N561^(-2/3)*K561^(2/3)*O561</f>
        <v>3.9381867381569003E-4</v>
      </c>
      <c r="AA561" s="12">
        <f>0.004919*R561*SQRT(1-P561^2)*N561^(1/3)*2/3*K561^(-1/3)*M561</f>
        <v>0.12644147025979582</v>
      </c>
      <c r="AB561" s="12">
        <v>5.5</v>
      </c>
      <c r="AC561" s="12">
        <v>4.0999999999999996</v>
      </c>
      <c r="AD561" s="12" t="s">
        <v>1525</v>
      </c>
    </row>
    <row r="562" spans="1:30">
      <c r="A562" s="12" t="s">
        <v>1064</v>
      </c>
      <c r="B562" s="12" t="s">
        <v>1065</v>
      </c>
      <c r="C562" s="12">
        <v>0.38</v>
      </c>
      <c r="D562" s="12"/>
      <c r="E562" s="12">
        <v>0.38</v>
      </c>
      <c r="F562" s="12">
        <v>0.03</v>
      </c>
      <c r="G562" s="12">
        <v>0.03</v>
      </c>
      <c r="H562" s="12">
        <v>1.21</v>
      </c>
      <c r="I562" s="12"/>
      <c r="J562" s="12"/>
      <c r="K562" s="12">
        <v>1.21</v>
      </c>
      <c r="L562" s="12">
        <v>0.12</v>
      </c>
      <c r="M562" s="12">
        <v>0.12</v>
      </c>
      <c r="N562" s="12">
        <v>6700</v>
      </c>
      <c r="O562" s="12">
        <v>4500</v>
      </c>
      <c r="P562" s="12">
        <v>0.24</v>
      </c>
      <c r="Q562" s="12">
        <v>0.13</v>
      </c>
      <c r="R562" s="12">
        <v>22.2</v>
      </c>
      <c r="S562" s="12">
        <v>3.7069999999999999</v>
      </c>
      <c r="T562" s="12">
        <f>(N562/365)^(2/3)*K562^(1/3)</f>
        <v>7.4150898120919022</v>
      </c>
      <c r="U562" s="12">
        <f>SQRT((2/3*(N562/365)^(-1/3)*K562^(1/3)*(O562/365))^2+(1/3*(N562/365)^(2/3)*K562^(-2/3)*M562)^2)</f>
        <v>3.329225933878571</v>
      </c>
      <c r="V562" s="12">
        <f>0.004919*R562*SQRT(1-P562^2)*N562^(1/3)*K562^(2/3)</f>
        <v>2.2693210946914091</v>
      </c>
      <c r="W562" s="12">
        <f>SQRT(X562^2+Y562^2+Z562^2+AA562^2)</f>
        <v>0.65564476767302637</v>
      </c>
      <c r="X562" s="12">
        <f>0.004919*SQRT(1-P562^2)*N562^(1/3)*K562^(2/3)*S562</f>
        <v>0.37893573414509246</v>
      </c>
      <c r="Y562" s="12">
        <f>0.004919*R562*P562/SQRT(1-P562^2)*N562^(1/3)*K562^(2/3)*Q562</f>
        <v>7.5130324866693507E-2</v>
      </c>
      <c r="Z562" s="12">
        <f>0.004919*R562*SQRT(1-P562^2)*1/3*N562^(-2/3)*K562^(2/3)*O562</f>
        <v>0.50805696149807744</v>
      </c>
      <c r="AA562" s="12">
        <f>0.004919*R562*SQRT(1-P562^2)*N562^(1/3)*2/3*K562^(-1/3)*M562</f>
        <v>0.15003775832670471</v>
      </c>
      <c r="AB562" s="28">
        <v>5.5</v>
      </c>
      <c r="AC562" s="28">
        <v>4.0999999999999996</v>
      </c>
      <c r="AD562" s="12" t="s">
        <v>1525</v>
      </c>
    </row>
    <row r="563" spans="1:30">
      <c r="A563" s="12" t="s">
        <v>1067</v>
      </c>
      <c r="B563" s="12" t="s">
        <v>1066</v>
      </c>
      <c r="C563" s="12">
        <v>-0.28000000000000003</v>
      </c>
      <c r="D563" s="12">
        <v>-0.21</v>
      </c>
      <c r="E563" s="12">
        <v>-0.28000000000000003</v>
      </c>
      <c r="F563" s="12">
        <v>0.01</v>
      </c>
      <c r="G563" s="12">
        <v>0.01</v>
      </c>
      <c r="H563" s="12">
        <v>0.86</v>
      </c>
      <c r="I563" s="12">
        <v>0.96</v>
      </c>
      <c r="J563" s="12">
        <v>0.94</v>
      </c>
      <c r="K563" s="12">
        <v>0.86</v>
      </c>
      <c r="L563" s="12">
        <v>0.06</v>
      </c>
      <c r="M563" s="12">
        <v>0.06</v>
      </c>
      <c r="N563" s="12">
        <v>828</v>
      </c>
      <c r="O563" s="12">
        <v>8.1</v>
      </c>
      <c r="P563" s="12">
        <v>5.1999999999999998E-2</v>
      </c>
      <c r="Q563" s="12">
        <v>0.04</v>
      </c>
      <c r="R563" s="12">
        <v>19.059999999999999</v>
      </c>
      <c r="S563" s="12">
        <v>0.73</v>
      </c>
      <c r="T563" s="12">
        <f>(N563/365)^(2/3)*K563^(1/3)</f>
        <v>1.6418159305036588</v>
      </c>
      <c r="U563" s="12">
        <f>SQRT((2/3*(N563/365)^(-1/3)*K563^(1/3)*(O563/365))^2+(1/3*(N563/365)^(2/3)*K563^(-2/3)*M563)^2)</f>
        <v>3.9654731054456667E-2</v>
      </c>
      <c r="V563" s="12">
        <f>0.004919*R563*SQRT(1-P563^2)*N563^(1/3)*K563^(2/3)</f>
        <v>0.79509832252474466</v>
      </c>
      <c r="W563" s="12">
        <f>SQRT(X563^2+Y563^2+Z563^2+AA563^2)</f>
        <v>4.8004536014467754E-2</v>
      </c>
      <c r="X563" s="12">
        <f>0.004919*SQRT(1-P563^2)*N563^(1/3)*K563^(2/3)*S563</f>
        <v>3.0452349183791382E-2</v>
      </c>
      <c r="Y563" s="12">
        <f>0.004919*R563*P563/SQRT(1-P563^2)*N563^(1/3)*K563^(2/3)*Q563</f>
        <v>1.658288523017709E-3</v>
      </c>
      <c r="Z563" s="12">
        <f>0.004919*R563*SQRT(1-P563^2)*1/3*N563^(-2/3)*K563^(2/3)*O563</f>
        <v>2.5927119212763427E-3</v>
      </c>
      <c r="AA563" s="12">
        <f>0.004919*R563*SQRT(1-P563^2)*N563^(1/3)*2/3*K563^(-1/3)*M563</f>
        <v>3.6981317326732308E-2</v>
      </c>
      <c r="AB563" s="12">
        <v>4.9890410958904106</v>
      </c>
      <c r="AC563" s="12">
        <v>3.4</v>
      </c>
      <c r="AD563" s="12" t="s">
        <v>292</v>
      </c>
    </row>
    <row r="564" spans="1:30" s="28" customFormat="1">
      <c r="A564" s="29" t="s">
        <v>1069</v>
      </c>
      <c r="B564" s="29" t="s">
        <v>1068</v>
      </c>
      <c r="C564" s="29">
        <v>-0.09</v>
      </c>
      <c r="D564" s="29">
        <v>-0.05</v>
      </c>
      <c r="E564" s="29">
        <v>-0.09</v>
      </c>
      <c r="F564" s="29">
        <v>0.01</v>
      </c>
      <c r="G564" s="29">
        <v>0.01</v>
      </c>
      <c r="H564" s="29">
        <v>0.94</v>
      </c>
      <c r="I564" s="29">
        <v>1.01</v>
      </c>
      <c r="J564" s="29">
        <v>1.01</v>
      </c>
      <c r="K564" s="29">
        <v>0.94</v>
      </c>
      <c r="L564" s="29">
        <v>7.0000000000000007E-2</v>
      </c>
      <c r="M564" s="29">
        <v>7.0000000000000007E-2</v>
      </c>
      <c r="N564" s="29">
        <v>149.61000000000001</v>
      </c>
      <c r="O564" s="29">
        <v>0.35499999999999998</v>
      </c>
      <c r="P564" s="29">
        <v>0.19</v>
      </c>
      <c r="Q564" s="29">
        <v>0.13500000000000001</v>
      </c>
      <c r="R564" s="29">
        <v>1.89</v>
      </c>
      <c r="S564" s="29">
        <v>0.28000000000000003</v>
      </c>
      <c r="T564" s="29">
        <f>(N564/365)^(2/3)*K564^(1/3)</f>
        <v>0.540531643828155</v>
      </c>
      <c r="U564" s="29">
        <f>SQRT((2/3*(N564/365)^(-1/3)*K564^(1/3)*(O564/365))^2+(1/3*(N564/365)^(2/3)*K564^(-2/3)*M564)^2)</f>
        <v>1.3444670067698981E-2</v>
      </c>
      <c r="V564" s="29">
        <f>0.004919*R564*SQRT(1-P564^2)*N564^(1/3)*K564^(2/3)</f>
        <v>4.6497192064110605E-2</v>
      </c>
      <c r="W564" s="29">
        <f>SQRT(X564^2+Y564^2+Z564^2+AA564^2)</f>
        <v>7.3696642079530486E-3</v>
      </c>
      <c r="X564" s="29">
        <f>0.004919*SQRT(1-P564^2)*N564^(1/3)*K564^(2/3)*S564</f>
        <v>6.8884728983867579E-3</v>
      </c>
      <c r="Y564" s="29">
        <f>0.004919*R564*P564/SQRT(1-P564^2)*N564^(1/3)*K564^(2/3)*Q564</f>
        <v>1.2373202370001423E-3</v>
      </c>
      <c r="Z564" s="29">
        <f>0.004919*R564*SQRT(1-P564^2)*1/3*N564^(-2/3)*K564^(2/3)*O564</f>
        <v>3.6776737701934493E-5</v>
      </c>
      <c r="AA564" s="29">
        <f>0.004919*R564*SQRT(1-P564^2)*N564^(1/3)*2/3*K564^(-1/3)*M564</f>
        <v>2.3083712372253496E-3</v>
      </c>
      <c r="AB564" s="29">
        <v>19</v>
      </c>
      <c r="AC564" s="29">
        <v>2.34</v>
      </c>
      <c r="AD564" s="29" t="s">
        <v>1525</v>
      </c>
    </row>
    <row r="565" spans="1:30">
      <c r="A565" s="29" t="s">
        <v>1072</v>
      </c>
      <c r="B565" s="29" t="s">
        <v>1071</v>
      </c>
      <c r="C565" s="29">
        <v>-0.34</v>
      </c>
      <c r="D565" s="29">
        <v>-0.25</v>
      </c>
      <c r="E565" s="29">
        <v>-0.34</v>
      </c>
      <c r="F565" s="29">
        <v>0.01</v>
      </c>
      <c r="G565" s="29">
        <v>0.01</v>
      </c>
      <c r="H565" s="29">
        <v>0.87</v>
      </c>
      <c r="I565" s="29">
        <v>0.96</v>
      </c>
      <c r="J565" s="29">
        <v>0.97</v>
      </c>
      <c r="K565" s="29">
        <v>0.87</v>
      </c>
      <c r="L565" s="29">
        <v>0.06</v>
      </c>
      <c r="M565" s="29">
        <v>0.06</v>
      </c>
      <c r="N565" s="29">
        <v>15.609</v>
      </c>
      <c r="O565" s="29">
        <v>6.9999999999999993E-3</v>
      </c>
      <c r="P565" s="29">
        <v>0.27</v>
      </c>
      <c r="Q565" s="29">
        <v>0.12</v>
      </c>
      <c r="R565" s="29">
        <v>4.07</v>
      </c>
      <c r="S565" s="29">
        <v>0.2</v>
      </c>
      <c r="T565" s="29">
        <f>(N565/365)^(2/3)*K565^(1/3)</f>
        <v>0.11674220582600113</v>
      </c>
      <c r="U565" s="29">
        <f>SQRT((2/3*(N565/365)^(-1/3)*K565^(1/3)*(O565/365))^2+(1/3*(N565/365)^(2/3)*K565^(-2/3)*M565)^2)</f>
        <v>2.6839558206120926E-3</v>
      </c>
      <c r="V565" s="29">
        <f>0.004919*R565*SQRT(1-P565^2)*N565^(1/3)*K565^(2/3)</f>
        <v>4.3904164570769177E-2</v>
      </c>
      <c r="W565" s="29">
        <f>SQRT(X565^2+Y565^2+Z565^2+AA565^2)</f>
        <v>3.3291961287041233E-3</v>
      </c>
      <c r="X565" s="29">
        <f>0.004919*SQRT(1-P565^2)*N565^(1/3)*K565^(2/3)*S565</f>
        <v>2.1574528044604017E-3</v>
      </c>
      <c r="Y565" s="29">
        <f>0.004919*R565*P565/SQRT(1-P565^2)*N565^(1/3)*K565^(2/3)*Q565</f>
        <v>1.5343489721636513E-3</v>
      </c>
      <c r="Z565" s="29">
        <f>0.004919*R565*SQRT(1-P565^2)*1/3*N565^(-2/3)*K565^(2/3)*O565</f>
        <v>6.5630758322203915E-6</v>
      </c>
      <c r="AA565" s="29">
        <f>0.004919*R565*SQRT(1-P565^2)*N565^(1/3)*2/3*K565^(-1/3)*M565</f>
        <v>2.0185822791158243E-3</v>
      </c>
      <c r="AB565" s="29">
        <v>1.8630136986301371</v>
      </c>
      <c r="AC565" s="29">
        <v>1.3</v>
      </c>
      <c r="AD565" s="29" t="s">
        <v>292</v>
      </c>
    </row>
    <row r="566" spans="1:30">
      <c r="A566" s="12" t="s">
        <v>1074</v>
      </c>
      <c r="B566" s="12" t="s">
        <v>1073</v>
      </c>
      <c r="C566" s="12">
        <v>0.05</v>
      </c>
      <c r="D566" s="12"/>
      <c r="E566" s="12">
        <v>0.05</v>
      </c>
      <c r="F566" s="12">
        <v>0.03</v>
      </c>
      <c r="G566" s="12">
        <v>0.03</v>
      </c>
      <c r="H566" s="12">
        <v>1.42</v>
      </c>
      <c r="I566" s="12"/>
      <c r="J566" s="12"/>
      <c r="K566" s="12">
        <v>1.42</v>
      </c>
      <c r="L566" s="12">
        <v>0.19</v>
      </c>
      <c r="M566" s="12">
        <v>0.19</v>
      </c>
      <c r="N566" s="12">
        <v>356</v>
      </c>
      <c r="O566" s="12">
        <v>2.6</v>
      </c>
      <c r="P566" s="12">
        <v>4.0999999999999988E-2</v>
      </c>
      <c r="Q566" s="12">
        <v>3.7000000000000012E-2</v>
      </c>
      <c r="R566" s="12">
        <v>46.9</v>
      </c>
      <c r="S566" s="12">
        <v>1.9</v>
      </c>
      <c r="T566" s="12">
        <f>(N566/365)^(2/3)*K566^(1/3)</f>
        <v>1.1054375270882382</v>
      </c>
      <c r="U566" s="12">
        <f>SQRT((2/3*(N566/365)^(-1/3)*K566^(1/3)*(O566/365))^2+(1/3*(N566/365)^(2/3)*K566^(-2/3)*M566)^2)</f>
        <v>4.9596463049749115E-2</v>
      </c>
      <c r="V566" s="12">
        <f>0.004919*R566*SQRT(1-P566^2)*N566^(1/3)*K566^(2/3)</f>
        <v>2.0639217568746813</v>
      </c>
      <c r="W566" s="12">
        <f>SQRT(X566^2+Y566^2+Z566^2+AA566^2)</f>
        <v>0.20228971559642778</v>
      </c>
      <c r="X566" s="12">
        <f>0.004919*SQRT(1-P566^2)*N566^(1/3)*K566^(2/3)*S566</f>
        <v>8.3613034926692836E-2</v>
      </c>
      <c r="Y566" s="12">
        <f>0.004919*R566*P566/SQRT(1-P566^2)*N566^(1/3)*K566^(2/3)*Q566</f>
        <v>3.1362413268493251E-3</v>
      </c>
      <c r="Z566" s="12">
        <f>0.004919*R566*SQRT(1-P566^2)*1/3*N566^(-2/3)*K566^(2/3)*O566</f>
        <v>5.0245286216050299E-3</v>
      </c>
      <c r="AA566" s="12">
        <f>0.004919*R566*SQRT(1-P566^2)*N566^(1/3)*2/3*K566^(-1/3)*M566</f>
        <v>0.18410569662262413</v>
      </c>
      <c r="AB566" s="12">
        <v>2.495890410958904</v>
      </c>
      <c r="AC566" s="12">
        <v>3.7</v>
      </c>
      <c r="AD566" s="12" t="s">
        <v>25</v>
      </c>
    </row>
    <row r="567" spans="1:30">
      <c r="A567" s="12" t="s">
        <v>1076</v>
      </c>
      <c r="B567" s="12" t="s">
        <v>1075</v>
      </c>
      <c r="C567" s="12">
        <v>0.36</v>
      </c>
      <c r="D567" s="12">
        <v>0.32</v>
      </c>
      <c r="E567" s="12">
        <v>0.36</v>
      </c>
      <c r="F567" s="12">
        <v>0.03</v>
      </c>
      <c r="G567" s="12">
        <v>0.03</v>
      </c>
      <c r="H567" s="12">
        <v>1.01</v>
      </c>
      <c r="I567" s="12">
        <v>0.98</v>
      </c>
      <c r="J567" s="12">
        <v>0.94</v>
      </c>
      <c r="K567" s="12">
        <v>1.01</v>
      </c>
      <c r="L567" s="12">
        <v>0.09</v>
      </c>
      <c r="M567" s="12">
        <v>0.09</v>
      </c>
      <c r="N567" s="12">
        <v>327.8</v>
      </c>
      <c r="O567" s="12">
        <v>1.2</v>
      </c>
      <c r="P567" s="12">
        <v>0.83</v>
      </c>
      <c r="Q567" s="12">
        <v>0.01</v>
      </c>
      <c r="R567" s="12">
        <v>32.4</v>
      </c>
      <c r="S567" s="12">
        <v>7.1</v>
      </c>
      <c r="T567" s="12">
        <f>(N567/365)^(2/3)*K567^(1/3)</f>
        <v>0.93393757308036929</v>
      </c>
      <c r="U567" s="12">
        <f>SQRT((2/3*(N567/365)^(-1/3)*K567^(1/3)*(O567/365))^2+(1/3*(N567/365)^(2/3)*K567^(-2/3)*M567)^2)</f>
        <v>2.7834200040032779E-2</v>
      </c>
      <c r="V567" s="12">
        <f>0.004919*R567*SQRT(1-P567^2)*N567^(1/3)*K567^(2/3)</f>
        <v>0.61700555004619739</v>
      </c>
      <c r="W567" s="12">
        <f>SQRT(X567^2+Y567^2+Z567^2+AA567^2)</f>
        <v>0.14105407014355717</v>
      </c>
      <c r="X567" s="12">
        <f>0.004919*SQRT(1-P567^2)*N567^(1/3)*K567^(2/3)*S567</f>
        <v>0.135208006337284</v>
      </c>
      <c r="Y567" s="12">
        <f>0.004919*R567*P567/SQRT(1-P567^2)*N567^(1/3)*K567^(2/3)*Q567</f>
        <v>1.646141454639485E-2</v>
      </c>
      <c r="Z567" s="12">
        <f>0.004919*R567*SQRT(1-P567^2)*1/3*N567^(-2/3)*K567^(2/3)*O567</f>
        <v>7.5290488108138796E-4</v>
      </c>
      <c r="AA567" s="12">
        <f>0.004919*R567*SQRT(1-P567^2)*N567^(1/3)*2/3*K567^(-1/3)*M567</f>
        <v>3.6653795052249347E-2</v>
      </c>
      <c r="AB567" s="12">
        <v>5.3232876712328769</v>
      </c>
      <c r="AC567" s="12">
        <v>1.42</v>
      </c>
      <c r="AD567" s="12" t="s">
        <v>109</v>
      </c>
    </row>
    <row r="568" spans="1:30">
      <c r="A568" s="12" t="s">
        <v>1078</v>
      </c>
      <c r="B568" s="12" t="s">
        <v>1077</v>
      </c>
      <c r="C568" s="12">
        <v>0.32</v>
      </c>
      <c r="D568" s="12">
        <v>0.28000000000000003</v>
      </c>
      <c r="E568" s="12">
        <v>0.32</v>
      </c>
      <c r="F568" s="12">
        <v>0.03</v>
      </c>
      <c r="G568" s="12">
        <v>0.03</v>
      </c>
      <c r="H568" s="12">
        <v>1.32</v>
      </c>
      <c r="I568" s="12">
        <v>1.32</v>
      </c>
      <c r="J568" s="12">
        <v>1.32</v>
      </c>
      <c r="K568" s="12">
        <v>1.32</v>
      </c>
      <c r="L568" s="12">
        <v>0.09</v>
      </c>
      <c r="M568" s="12">
        <v>0.09</v>
      </c>
      <c r="N568" s="12">
        <v>36.96</v>
      </c>
      <c r="O568" s="12">
        <v>0.02</v>
      </c>
      <c r="P568" s="12">
        <v>0.14000000000000001</v>
      </c>
      <c r="Q568" s="12">
        <v>0.02</v>
      </c>
      <c r="R568" s="12">
        <v>124</v>
      </c>
      <c r="S568" s="12">
        <v>2</v>
      </c>
      <c r="T568" s="12">
        <f>(N568/365)^(2/3)*K568^(1/3)</f>
        <v>0.23831463267393013</v>
      </c>
      <c r="U568" s="12">
        <f>SQRT((2/3*(N568/365)^(-1/3)*K568^(1/3)*(O568/365))^2+(1/3*(N568/365)^(2/3)*K568^(-2/3)*M568)^2)</f>
        <v>5.4169239268799727E-3</v>
      </c>
      <c r="V568" s="12">
        <f>0.004919*R568*SQRT(1-P568^2)*N568^(1/3)*K568^(2/3)</f>
        <v>2.4208066331061642</v>
      </c>
      <c r="W568" s="12">
        <f>SQRT(X568^2+Y568^2+Z568^2+AA568^2)</f>
        <v>0.116964060763601</v>
      </c>
      <c r="X568" s="12">
        <f>0.004919*SQRT(1-P568^2)*N568^(1/3)*K568^(2/3)*S568</f>
        <v>3.9045268275905876E-2</v>
      </c>
      <c r="Y568" s="12">
        <f>0.004919*R568*P568/SQRT(1-P568^2)*N568^(1/3)*K568^(2/3)*Q568</f>
        <v>6.9137684340037329E-3</v>
      </c>
      <c r="Z568" s="12">
        <f>0.004919*R568*SQRT(1-P568^2)*1/3*N568^(-2/3)*K568^(2/3)*O568</f>
        <v>4.3665343309995749E-4</v>
      </c>
      <c r="AA568" s="12">
        <f>0.004919*R568*SQRT(1-P568^2)*N568^(1/3)*2/3*K568^(-1/3)*M568</f>
        <v>0.11003666514118929</v>
      </c>
      <c r="AB568" s="12">
        <v>2.3287671232876712</v>
      </c>
      <c r="AC568" s="12">
        <v>10</v>
      </c>
      <c r="AD568" s="12" t="s">
        <v>1525</v>
      </c>
    </row>
    <row r="569" spans="1:30" s="30" customFormat="1">
      <c r="A569" s="30" t="s">
        <v>1081</v>
      </c>
      <c r="B569" s="30" t="s">
        <v>1080</v>
      </c>
      <c r="E569" s="30">
        <v>0.22</v>
      </c>
      <c r="G569" s="30">
        <v>0.06</v>
      </c>
      <c r="K569" s="30">
        <v>0.89</v>
      </c>
      <c r="M569" s="30">
        <v>0.02</v>
      </c>
      <c r="N569" s="30">
        <v>2354.3000000000002</v>
      </c>
      <c r="O569" s="30">
        <v>8.9</v>
      </c>
      <c r="P569" s="30">
        <v>0.70299999999999996</v>
      </c>
      <c r="Q569" s="30">
        <v>0.02</v>
      </c>
      <c r="R569" s="30">
        <v>570.1</v>
      </c>
      <c r="S569" s="30">
        <v>48.1</v>
      </c>
      <c r="T569" s="30">
        <f>(N569/365)^(2/3)*K569^(1/3)</f>
        <v>3.3330561318634779</v>
      </c>
      <c r="U569" s="30">
        <f>SQRT((2/3*(N569/365)^(-1/3)*K569^(1/3)*(O569/365))^2+(1/3*(N569/365)^(2/3)*K569^(-2/3)*M569)^2)</f>
        <v>2.6341921552518743E-2</v>
      </c>
      <c r="V569" s="30">
        <f>0.004919*R569*SQRT(1-P569^2)*N569^(1/3)*K569^(2/3)</f>
        <v>24.54863512320329</v>
      </c>
      <c r="W569" s="30">
        <f>SQRT(X569^2+Y569^2+Z569^2+AA569^2)</f>
        <v>2.2117285903572981</v>
      </c>
      <c r="X569" s="30">
        <f>0.004919*SQRT(1-P569^2)*N569^(1/3)*K569^(2/3)*S569</f>
        <v>2.0711968942748253</v>
      </c>
      <c r="Y569" s="30">
        <f>0.004919*R569*P569/SQRT(1-P569^2)*N569^(1/3)*K569^(2/3)*Q569</f>
        <v>0.68240401634714387</v>
      </c>
      <c r="Z569" s="30">
        <f>0.004919*R569*SQRT(1-P569^2)*1/3*N569^(-2/3)*K569^(2/3)*O569</f>
        <v>3.0933873139434128E-2</v>
      </c>
      <c r="AA569" s="30">
        <f>0.004919*R569*SQRT(1-P569^2)*N569^(1/3)*2/3*K569^(-1/3)*M569</f>
        <v>0.36776981457982461</v>
      </c>
      <c r="AB569" s="30">
        <v>4.1369863013698627</v>
      </c>
      <c r="AC569" s="30">
        <v>7.16</v>
      </c>
      <c r="AD569" s="30" t="s">
        <v>1531</v>
      </c>
    </row>
    <row r="570" spans="1:30">
      <c r="A570" t="s">
        <v>1083</v>
      </c>
      <c r="B570" t="s">
        <v>1082</v>
      </c>
      <c r="C570">
        <v>0.04</v>
      </c>
      <c r="D570">
        <v>0.11</v>
      </c>
      <c r="E570">
        <v>0.04</v>
      </c>
      <c r="F570">
        <v>0.01</v>
      </c>
      <c r="G570">
        <v>0.01</v>
      </c>
      <c r="H570">
        <v>1.07</v>
      </c>
      <c r="I570">
        <v>1.1000000000000001</v>
      </c>
      <c r="J570">
        <v>1.06</v>
      </c>
      <c r="K570">
        <v>1.07</v>
      </c>
      <c r="L570">
        <v>0.09</v>
      </c>
      <c r="M570">
        <v>0.09</v>
      </c>
      <c r="N570">
        <v>472.3</v>
      </c>
      <c r="O570">
        <v>5</v>
      </c>
      <c r="P570">
        <v>0.61</v>
      </c>
      <c r="Q570">
        <v>0.09</v>
      </c>
      <c r="R570" s="12">
        <v>19.399999999999999</v>
      </c>
      <c r="S570" s="12">
        <v>3</v>
      </c>
      <c r="T570" s="12">
        <f>(N570/365)^(2/3)*K570^(1/3)</f>
        <v>1.2145385758582476</v>
      </c>
      <c r="U570" s="12">
        <f>SQRT((2/3*(N570/365)^(-1/3)*K570^(1/3)*(O570/365))^2+(1/3*(N570/365)^(2/3)*K570^(-2/3)*M570)^2)</f>
        <v>3.5114774834039054E-2</v>
      </c>
      <c r="V570" s="12">
        <f>0.004919*R570*SQRT(1-P570^2)*N570^(1/3)*K570^(2/3)</f>
        <v>0.61605425424899907</v>
      </c>
      <c r="W570" s="12">
        <f>SQRT(X570^2+Y570^2+Z570^2+AA570^2)</f>
        <v>0.11478276881137102</v>
      </c>
      <c r="X570" s="12">
        <f>0.004919*SQRT(1-P570^2)*N570^(1/3)*K570^(2/3)*S570</f>
        <v>9.5266121791082334E-2</v>
      </c>
      <c r="Y570" s="12">
        <f>0.004919*R570*P570/SQRT(1-P570^2)*N570^(1/3)*K570^(2/3)*Q570</f>
        <v>5.3864275455120326E-2</v>
      </c>
      <c r="Z570" s="12">
        <f>0.004919*R570*SQRT(1-P570^2)*1/3*N570^(-2/3)*K570^(2/3)*O570</f>
        <v>2.1739510701143335E-3</v>
      </c>
      <c r="AA570" s="12">
        <f>0.004919*R570*SQRT(1-P570^2)*N570^(1/3)*2/3*K570^(-1/3)*M570</f>
        <v>3.4545098369102752E-2</v>
      </c>
      <c r="AB570" s="12">
        <v>5.4465753424657537</v>
      </c>
      <c r="AC570" s="12">
        <v>2.39</v>
      </c>
      <c r="AD570" t="s">
        <v>109</v>
      </c>
    </row>
    <row r="571" spans="1:30">
      <c r="A571" s="29" t="s">
        <v>1085</v>
      </c>
      <c r="B571" s="29" t="s">
        <v>1084</v>
      </c>
      <c r="C571" s="29">
        <v>0.04</v>
      </c>
      <c r="D571" s="29">
        <v>0.04</v>
      </c>
      <c r="E571" s="29">
        <v>0.04</v>
      </c>
      <c r="F571" s="29">
        <v>0.01</v>
      </c>
      <c r="G571" s="29">
        <v>0.01</v>
      </c>
      <c r="H571" s="29">
        <v>1</v>
      </c>
      <c r="I571" s="29">
        <v>1.06</v>
      </c>
      <c r="J571" s="29">
        <v>1.04</v>
      </c>
      <c r="K571" s="29">
        <v>1</v>
      </c>
      <c r="L571" s="29">
        <v>0.08</v>
      </c>
      <c r="M571" s="29">
        <v>0.08</v>
      </c>
      <c r="N571" s="29">
        <v>5.8872</v>
      </c>
      <c r="O571" s="29">
        <v>1.5E-3</v>
      </c>
      <c r="P571" s="29">
        <v>0.3</v>
      </c>
      <c r="Q571" s="29">
        <v>0.19</v>
      </c>
      <c r="R571" s="29">
        <v>4.7699999999999996</v>
      </c>
      <c r="S571" s="29">
        <v>1.18</v>
      </c>
      <c r="T571" s="29">
        <f>(N571/365)^(2/3)*K571^(1/3)</f>
        <v>6.3837707666292515E-2</v>
      </c>
      <c r="U571" s="29">
        <f>SQRT((2/3*(N571/365)^(-1/3)*K571^(1/3)*(O571/365))^2+(1/3*(N571/365)^(2/3)*K571^(-2/3)*M571)^2)</f>
        <v>1.7023734058713505E-3</v>
      </c>
      <c r="V571" s="29">
        <f>0.004919*R571*SQRT(1-P571^2)*N571^(1/3)*K571^(2/3)</f>
        <v>4.0415891322323774E-2</v>
      </c>
      <c r="W571" s="29">
        <f>SQRT(X571^2+Y571^2+Z571^2+AA571^2)</f>
        <v>1.0536422524769169E-2</v>
      </c>
      <c r="X571" s="29">
        <f>0.004919*SQRT(1-P571^2)*N571^(1/3)*K571^(2/3)*S571</f>
        <v>9.9980611656901603E-3</v>
      </c>
      <c r="Y571" s="29">
        <f>0.004919*R571*P571/SQRT(1-P571^2)*N571^(1/3)*K571^(2/3)*Q571</f>
        <v>2.5315448410686316E-3</v>
      </c>
      <c r="Z571" s="29">
        <f>0.004919*R571*SQRT(1-P571^2)*1/3*N571^(-2/3)*K571^(2/3)*O571</f>
        <v>3.432522363969611E-6</v>
      </c>
      <c r="AA571" s="29">
        <f>0.004919*R571*SQRT(1-P571^2)*N571^(1/3)*2/3*K571^(-1/3)*M571</f>
        <v>2.1555142038572682E-3</v>
      </c>
      <c r="AB571" s="29">
        <v>7.5013698630136982</v>
      </c>
      <c r="AC571" s="29">
        <v>3.81</v>
      </c>
      <c r="AD571" s="29" t="s">
        <v>292</v>
      </c>
    </row>
    <row r="572" spans="1:30">
      <c r="A572" t="s">
        <v>1087</v>
      </c>
      <c r="B572" t="s">
        <v>1086</v>
      </c>
      <c r="C572">
        <v>0.28000000000000003</v>
      </c>
      <c r="D572">
        <v>0.36</v>
      </c>
      <c r="E572">
        <v>0.28000000000000003</v>
      </c>
      <c r="F572">
        <v>0.02</v>
      </c>
      <c r="G572">
        <v>0.02</v>
      </c>
      <c r="H572">
        <v>1.06</v>
      </c>
      <c r="I572">
        <v>1.02</v>
      </c>
      <c r="J572">
        <v>0.98</v>
      </c>
      <c r="K572">
        <v>1.06</v>
      </c>
      <c r="L572">
        <v>0.09</v>
      </c>
      <c r="M572">
        <v>0.09</v>
      </c>
      <c r="N572">
        <v>890.76</v>
      </c>
      <c r="O572">
        <v>37.42</v>
      </c>
      <c r="P572">
        <v>0.77800000000000002</v>
      </c>
      <c r="Q572">
        <v>9.0000000000000011E-3</v>
      </c>
      <c r="R572">
        <v>58</v>
      </c>
      <c r="S572">
        <v>1.7</v>
      </c>
      <c r="T572" s="12">
        <f>(N572/365)^(2/3)*K572^(1/3)</f>
        <v>1.8481924133877494</v>
      </c>
      <c r="U572" s="12">
        <f>SQRT((2/3*(N572/365)^(-1/3)*K572^(1/3)*(O572/365))^2+(1/3*(N572/365)^(2/3)*K572^(-2/3)*M572)^2)</f>
        <v>7.3588130998504461E-2</v>
      </c>
      <c r="V572" s="12">
        <f>0.004919*R572*SQRT(1-P572^2)*N572^(1/3)*K572^(2/3)</f>
        <v>1.7929629996761653</v>
      </c>
      <c r="W572" s="12">
        <f>SQRT(X572^2+Y572^2+Z572^2+AA572^2)</f>
        <v>0.12125855603288022</v>
      </c>
      <c r="X572" s="12">
        <f>0.004919*SQRT(1-P572^2)*N572^(1/3)*K572^(2/3)*S572</f>
        <v>5.2552363783611736E-2</v>
      </c>
      <c r="Y572" s="12">
        <f>0.004919*R572*P572/SQRT(1-P572^2)*N572^(1/3)*K572^(2/3)*Q572</f>
        <v>3.1805974228894987E-2</v>
      </c>
      <c r="Z572" s="12">
        <f>0.004919*R572*SQRT(1-P572^2)*1/3*N572^(-2/3)*K572^(2/3)*O572</f>
        <v>2.5106903261590142E-2</v>
      </c>
      <c r="AA572" s="12">
        <f>0.004919*R572*SQRT(1-P572^2)*N572^(1/3)*2/3*K572^(-1/3)*M572</f>
        <v>0.10148847167978295</v>
      </c>
      <c r="AB572" s="12">
        <v>5.2301369863013702</v>
      </c>
      <c r="AC572" s="12">
        <v>7.3</v>
      </c>
      <c r="AD572" t="s">
        <v>712</v>
      </c>
    </row>
    <row r="573" spans="1:30">
      <c r="A573" t="s">
        <v>1089</v>
      </c>
      <c r="B573" t="s">
        <v>1088</v>
      </c>
      <c r="C573">
        <v>-0.17</v>
      </c>
      <c r="D573">
        <v>-0.08</v>
      </c>
      <c r="E573">
        <v>-0.17</v>
      </c>
      <c r="F573">
        <v>0.01</v>
      </c>
      <c r="G573">
        <v>0.01</v>
      </c>
      <c r="H573">
        <v>0.86</v>
      </c>
      <c r="I573">
        <v>0.91</v>
      </c>
      <c r="J573">
        <v>0.9</v>
      </c>
      <c r="K573">
        <v>0.86</v>
      </c>
      <c r="L573">
        <v>0.06</v>
      </c>
      <c r="M573">
        <v>0.06</v>
      </c>
      <c r="N573">
        <v>226.93</v>
      </c>
      <c r="O573">
        <v>0.37</v>
      </c>
      <c r="P573">
        <v>0.16839999999999999</v>
      </c>
      <c r="Q573">
        <v>1.9E-2</v>
      </c>
      <c r="R573" s="12">
        <v>7.22</v>
      </c>
      <c r="S573" s="12">
        <v>0.14000000000000001</v>
      </c>
      <c r="T573" s="12">
        <f>(N573/365)^(2/3)*K573^(1/3)</f>
        <v>0.69273242482769293</v>
      </c>
      <c r="U573" s="12">
        <f>SQRT((2/3*(N573/365)^(-1/3)*K573^(1/3)*(O573/365))^2+(1/3*(N573/365)^(2/3)*K573^(-2/3)*M573)^2)</f>
        <v>1.6127643890225543E-2</v>
      </c>
      <c r="V573" s="12">
        <f>0.004919*R573*SQRT(1-P573^2)*N573^(1/3)*K573^(2/3)</f>
        <v>0.19310638766457278</v>
      </c>
      <c r="W573" s="12">
        <f>SQRT(X573^2+Y573^2+Z573^2+AA573^2)</f>
        <v>9.7522842343803536E-3</v>
      </c>
      <c r="X573" s="12">
        <f>0.004919*SQRT(1-P573^2)*N573^(1/3)*K573^(2/3)*S573</f>
        <v>3.7444451901717715E-3</v>
      </c>
      <c r="Y573" s="12">
        <f>0.004919*R573*P573/SQRT(1-P573^2)*N573^(1/3)*K573^(2/3)*Q573</f>
        <v>6.3589630138826412E-4</v>
      </c>
      <c r="Z573" s="12">
        <f>0.004919*R573*SQRT(1-P573^2)*1/3*N573^(-2/3)*K573^(2/3)*O573</f>
        <v>1.049506653092612E-4</v>
      </c>
      <c r="AA573" s="12">
        <f>0.004919*R573*SQRT(1-P573^2)*N573^(1/3)*2/3*K573^(-1/3)*M573</f>
        <v>8.9816924495150115E-3</v>
      </c>
      <c r="AB573" s="12">
        <v>4.3369863013698629</v>
      </c>
      <c r="AC573" s="12">
        <v>1.4159999999999999</v>
      </c>
      <c r="AD573" t="s">
        <v>292</v>
      </c>
    </row>
    <row r="574" spans="1:30">
      <c r="A574" s="12" t="s">
        <v>1089</v>
      </c>
      <c r="B574" s="12" t="s">
        <v>1090</v>
      </c>
      <c r="C574" s="12">
        <v>-0.17</v>
      </c>
      <c r="D574" s="12">
        <v>-0.08</v>
      </c>
      <c r="E574" s="12">
        <v>-0.17</v>
      </c>
      <c r="F574" s="12">
        <v>0.01</v>
      </c>
      <c r="G574" s="12">
        <v>0.01</v>
      </c>
      <c r="H574" s="12">
        <v>0.86</v>
      </c>
      <c r="I574" s="12">
        <v>0.91</v>
      </c>
      <c r="J574" s="12">
        <v>0.9</v>
      </c>
      <c r="K574" s="12">
        <v>0.86</v>
      </c>
      <c r="L574" s="12">
        <v>0.06</v>
      </c>
      <c r="M574" s="12">
        <v>0.06</v>
      </c>
      <c r="N574" s="12">
        <v>342.85</v>
      </c>
      <c r="O574" s="12">
        <v>0.28000000000000003</v>
      </c>
      <c r="P574" s="12">
        <v>9.74E-2</v>
      </c>
      <c r="Q574" s="12">
        <v>1.2E-2</v>
      </c>
      <c r="R574" s="12">
        <v>21.92</v>
      </c>
      <c r="S574" s="12">
        <v>0.43</v>
      </c>
      <c r="T574" s="12">
        <f>(N574/365)^(2/3)*K574^(1/3)</f>
        <v>0.91209556354096077</v>
      </c>
      <c r="U574" s="12">
        <f>SQRT((2/3*(N574/365)^(-1/3)*K574^(1/3)*(O574/365))^2+(1/3*(N574/365)^(2/3)*K574^(-2/3)*M574)^2)</f>
        <v>2.1217336986946698E-2</v>
      </c>
      <c r="V574" s="12">
        <f>0.004919*R574*SQRT(1-P574^2)*N574^(1/3)*K574^(2/3)</f>
        <v>0.67922636253419366</v>
      </c>
      <c r="W574" s="12">
        <f>SQRT(X574^2+Y574^2+Z574^2+AA574^2)</f>
        <v>3.4296670136772248E-2</v>
      </c>
      <c r="X574" s="12">
        <f>0.004919*SQRT(1-P574^2)*N574^(1/3)*K574^(2/3)*S574</f>
        <v>1.3324239775990114E-2</v>
      </c>
      <c r="Y574" s="12">
        <f>0.004919*R574*P574/SQRT(1-P574^2)*N574^(1/3)*K574^(2/3)*Q574</f>
        <v>8.0148325178365672E-4</v>
      </c>
      <c r="Z574" s="12">
        <f>0.004919*R574*SQRT(1-P574^2)*1/3*N574^(-2/3)*K574^(2/3)*O574</f>
        <v>1.8490436197518274E-4</v>
      </c>
      <c r="AA574" s="12">
        <f>0.004919*R574*SQRT(1-P574^2)*N574^(1/3)*2/3*K574^(-1/3)*M574</f>
        <v>3.1591923838799704E-2</v>
      </c>
      <c r="AB574" s="12">
        <v>4.3369863013698629</v>
      </c>
      <c r="AC574" s="12">
        <v>1.4159999999999999</v>
      </c>
      <c r="AD574" s="12" t="s">
        <v>292</v>
      </c>
    </row>
    <row r="575" spans="1:30">
      <c r="A575" s="12" t="s">
        <v>1092</v>
      </c>
      <c r="B575" s="12" t="s">
        <v>1091</v>
      </c>
      <c r="C575" s="12">
        <v>0.28999999999999998</v>
      </c>
      <c r="D575" s="12"/>
      <c r="E575" s="12">
        <v>0.28999999999999998</v>
      </c>
      <c r="F575" s="12">
        <v>7.0000000000000007E-2</v>
      </c>
      <c r="G575" s="12">
        <v>7.0000000000000007E-2</v>
      </c>
      <c r="H575" s="12">
        <v>0.96</v>
      </c>
      <c r="I575" s="12"/>
      <c r="J575" s="12"/>
      <c r="K575" s="12">
        <v>0.96</v>
      </c>
      <c r="L575" s="12">
        <v>0.11</v>
      </c>
      <c r="M575" s="12">
        <v>0.11</v>
      </c>
      <c r="N575" s="12">
        <v>43.6</v>
      </c>
      <c r="O575" s="12">
        <v>0.2</v>
      </c>
      <c r="P575" s="12">
        <v>0.38</v>
      </c>
      <c r="Q575" s="12">
        <v>0.06</v>
      </c>
      <c r="R575" s="12">
        <v>33.1</v>
      </c>
      <c r="S575" s="12">
        <v>2.5</v>
      </c>
      <c r="T575" s="12">
        <f>(N575/365)^(2/3)*K575^(1/3)</f>
        <v>0.23926884925399178</v>
      </c>
      <c r="U575" s="12">
        <f>SQRT((2/3*(N575/365)^(-1/3)*K575^(1/3)*(O575/365))^2+(1/3*(N575/365)^(2/3)*K575^(-2/3)*M575)^2)</f>
        <v>9.1679867447592659E-3</v>
      </c>
      <c r="V575" s="12">
        <f>0.004919*R575*SQRT(1-P575^2)*N575^(1/3)*K575^(2/3)</f>
        <v>0.51584178990044771</v>
      </c>
      <c r="W575" s="12">
        <f>SQRT(X575^2+Y575^2+Z575^2+AA575^2)</f>
        <v>5.7098581354747102E-2</v>
      </c>
      <c r="X575" s="12">
        <f>0.004919*SQRT(1-P575^2)*N575^(1/3)*K575^(2/3)*S575</f>
        <v>3.8960860264384257E-2</v>
      </c>
      <c r="Y575" s="12">
        <f>0.004919*R575*P575/SQRT(1-P575^2)*N575^(1/3)*K575^(2/3)*Q575</f>
        <v>1.3746134653728617E-2</v>
      </c>
      <c r="Z575" s="12">
        <f>0.004919*R575*SQRT(1-P575^2)*1/3*N575^(-2/3)*K575^(2/3)*O575</f>
        <v>7.8874891422086799E-4</v>
      </c>
      <c r="AA575" s="12">
        <f>0.004919*R575*SQRT(1-P575^2)*N575^(1/3)*2/3*K575^(-1/3)*M575</f>
        <v>3.9404581172950863E-2</v>
      </c>
      <c r="AB575" s="12">
        <v>1.3205479452054789</v>
      </c>
      <c r="AC575" s="12">
        <v>8.9</v>
      </c>
      <c r="AD575" s="12" t="s">
        <v>1093</v>
      </c>
    </row>
    <row r="576" spans="1:30">
      <c r="A576" t="s">
        <v>1095</v>
      </c>
      <c r="B576" t="s">
        <v>1094</v>
      </c>
      <c r="C576">
        <v>0.23</v>
      </c>
      <c r="D576">
        <v>0.28999999999999998</v>
      </c>
      <c r="E576">
        <v>0.23</v>
      </c>
      <c r="F576">
        <v>0.03</v>
      </c>
      <c r="G576">
        <v>0.03</v>
      </c>
      <c r="H576">
        <v>0.91</v>
      </c>
      <c r="I576">
        <v>0.91</v>
      </c>
      <c r="J576">
        <v>0.9</v>
      </c>
      <c r="K576">
        <v>0.91</v>
      </c>
      <c r="L576">
        <v>7.0000000000000007E-2</v>
      </c>
      <c r="M576">
        <v>7.0000000000000007E-2</v>
      </c>
      <c r="N576">
        <v>3.0235799999999999</v>
      </c>
      <c r="O576">
        <v>6.4490200000000001E-5</v>
      </c>
      <c r="P576">
        <v>5.2400000000000002E-2</v>
      </c>
      <c r="Q576">
        <v>2.7449999999999999E-2</v>
      </c>
      <c r="R576" s="12">
        <v>33.67</v>
      </c>
      <c r="S576">
        <v>0.81</v>
      </c>
      <c r="T576" s="12">
        <f>(N576/365)^(2/3)*K576^(1/3)</f>
        <v>3.9673409998544011E-2</v>
      </c>
      <c r="U576" s="12">
        <f>SQRT((2/3*(N576/365)^(-1/3)*K576^(1/3)*(O576/365))^2+(1/3*(N576/365)^(2/3)*K576^(-2/3)*M576)^2)</f>
        <v>1.0172670794609687E-3</v>
      </c>
      <c r="V576" s="12">
        <f>0.004919*R576*SQRT(1-P576^2)*N576^(1/3)*K576^(2/3)</f>
        <v>0.22459028566978026</v>
      </c>
      <c r="W576" s="12">
        <f>SQRT(X576^2+Y576^2+Z576^2+AA576^2)</f>
        <v>1.272590786414491E-2</v>
      </c>
      <c r="X576" s="12">
        <f>0.004919*SQRT(1-P576^2)*N576^(1/3)*K576^(2/3)*S576</f>
        <v>5.4029739053318088E-3</v>
      </c>
      <c r="Y576" s="12">
        <f>0.004919*R576*P576/SQRT(1-P576^2)*N576^(1/3)*K576^(2/3)*Q576</f>
        <v>3.239356245822515E-4</v>
      </c>
      <c r="Z576" s="12">
        <f>0.004919*R576*SQRT(1-P576^2)*1/3*N576^(-2/3)*K576^(2/3)*O576</f>
        <v>1.5967685592246345E-6</v>
      </c>
      <c r="AA576" s="12">
        <f>0.004919*R576*SQRT(1-P576^2)*N576^(1/3)*2/3*K576^(-1/3)*M576</f>
        <v>1.1517450547168217E-2</v>
      </c>
      <c r="AB576" s="28">
        <f>515.8304/365</f>
        <v>1.4132339726027399</v>
      </c>
      <c r="AC576">
        <v>4.2</v>
      </c>
      <c r="AD576" t="s">
        <v>1525</v>
      </c>
    </row>
    <row r="577" spans="1:30">
      <c r="A577" s="29" t="s">
        <v>1097</v>
      </c>
      <c r="B577" s="29" t="s">
        <v>1096</v>
      </c>
      <c r="C577" s="29">
        <v>0.23</v>
      </c>
      <c r="D577" s="29">
        <v>0.25</v>
      </c>
      <c r="E577" s="29">
        <v>0.23</v>
      </c>
      <c r="F577" s="29">
        <v>0.02</v>
      </c>
      <c r="G577" s="29">
        <v>0.02</v>
      </c>
      <c r="H577" s="29">
        <v>1.03</v>
      </c>
      <c r="I577" s="29">
        <v>1.02</v>
      </c>
      <c r="J577" s="29">
        <v>0.99</v>
      </c>
      <c r="K577" s="29">
        <v>1.03</v>
      </c>
      <c r="L577" s="29">
        <v>0.09</v>
      </c>
      <c r="M577" s="29">
        <v>0.09</v>
      </c>
      <c r="N577" s="29">
        <v>4.0845000000000002</v>
      </c>
      <c r="O577" s="29">
        <v>2.0000000000000001E-4</v>
      </c>
      <c r="P577" s="29">
        <v>3.7999999999999999E-2</v>
      </c>
      <c r="Q577" s="29">
        <v>0.02</v>
      </c>
      <c r="R577" s="29">
        <v>9.1199999999999992</v>
      </c>
      <c r="S577" s="29">
        <v>0.18</v>
      </c>
      <c r="T577" s="29">
        <f>(N577/365)^(2/3)*K577^(1/3)</f>
        <v>5.0525400593319808E-2</v>
      </c>
      <c r="U577" s="29">
        <f>SQRT((2/3*(N577/365)^(-1/3)*K577^(1/3)*(O577/365))^2+(1/3*(N577/365)^(2/3)*K577^(-2/3)*M577)^2)</f>
        <v>1.4716145337765479E-3</v>
      </c>
      <c r="V577" s="29">
        <f>0.004919*R577*SQRT(1-P577^2)*N577^(1/3)*K577^(2/3)</f>
        <v>7.3085124356628908E-2</v>
      </c>
      <c r="W577" s="29">
        <f>SQRT(X577^2+Y577^2+Z577^2+AA577^2)</f>
        <v>4.4954586605384815E-3</v>
      </c>
      <c r="X577" s="29">
        <f>0.004919*SQRT(1-P577^2)*N577^(1/3)*K577^(2/3)*S577</f>
        <v>1.4424695596703073E-3</v>
      </c>
      <c r="Y577" s="29">
        <f>0.004919*R577*P577/SQRT(1-P577^2)*N577^(1/3)*K577^(2/3)*Q577</f>
        <v>5.5625017035637431E-5</v>
      </c>
      <c r="Z577" s="29">
        <f>0.004919*R577*SQRT(1-P577^2)*1/3*N577^(-2/3)*K577^(2/3)*O577</f>
        <v>1.192885695623763E-6</v>
      </c>
      <c r="AA577" s="29">
        <f>0.004919*R577*SQRT(1-P577^2)*N577^(1/3)*2/3*K577^(-1/3)*M577</f>
        <v>4.2573858848521696E-3</v>
      </c>
      <c r="AB577" s="29">
        <v>4.3369863013698629</v>
      </c>
      <c r="AC577" s="29">
        <v>0.91</v>
      </c>
      <c r="AD577" s="29" t="s">
        <v>292</v>
      </c>
    </row>
    <row r="578" spans="1:30">
      <c r="A578" t="s">
        <v>1097</v>
      </c>
      <c r="B578" t="s">
        <v>1098</v>
      </c>
      <c r="C578">
        <v>0.23</v>
      </c>
      <c r="D578">
        <v>0.25</v>
      </c>
      <c r="E578">
        <v>0.23</v>
      </c>
      <c r="F578">
        <v>0.02</v>
      </c>
      <c r="G578">
        <v>0.02</v>
      </c>
      <c r="H578">
        <v>1.03</v>
      </c>
      <c r="I578">
        <v>1.02</v>
      </c>
      <c r="J578">
        <v>0.99</v>
      </c>
      <c r="K578">
        <v>1.03</v>
      </c>
      <c r="L578">
        <v>0.09</v>
      </c>
      <c r="M578">
        <v>0.09</v>
      </c>
      <c r="N578">
        <v>1353.6</v>
      </c>
      <c r="O578">
        <v>57.1</v>
      </c>
      <c r="P578">
        <v>0.249</v>
      </c>
      <c r="Q578">
        <v>7.2999999999999995E-2</v>
      </c>
      <c r="R578" s="12">
        <v>6.65</v>
      </c>
      <c r="S578" s="12">
        <v>1.43</v>
      </c>
      <c r="T578" s="12">
        <f>(N578/365)^(2/3)*K578^(1/3)</f>
        <v>2.4196027107831291</v>
      </c>
      <c r="U578" s="12">
        <f>SQRT((2/3*(N578/365)^(-1/3)*K578^(1/3)*(O578/365))^2+(1/3*(N578/365)^(2/3)*K578^(-2/3)*M578)^2)</f>
        <v>9.7962940842409474E-2</v>
      </c>
      <c r="V578" s="12">
        <f>0.004919*R578*SQRT(1-P578^2)*N578^(1/3)*K578^(2/3)</f>
        <v>0.35742746468267461</v>
      </c>
      <c r="W578" s="12">
        <f>SQRT(X578^2+Y578^2+Z578^2+AA578^2)</f>
        <v>8.0089084803367128E-2</v>
      </c>
      <c r="X578" s="12">
        <f>0.004919*SQRT(1-P578^2)*N578^(1/3)*K578^(2/3)*S578</f>
        <v>7.6860342029507464E-2</v>
      </c>
      <c r="Y578" s="12">
        <f>0.004919*R578*P578/SQRT(1-P578^2)*N578^(1/3)*K578^(2/3)*Q578</f>
        <v>6.926402933837855E-3</v>
      </c>
      <c r="Z578" s="12">
        <f>0.004919*R578*SQRT(1-P578^2)*1/3*N578^(-2/3)*K578^(2/3)*O578</f>
        <v>5.0258836272115649E-3</v>
      </c>
      <c r="AA578" s="12">
        <f>0.004919*R578*SQRT(1-P578^2)*N578^(1/3)*2/3*K578^(-1/3)*M578</f>
        <v>2.0821017360155805E-2</v>
      </c>
      <c r="AB578" s="12">
        <v>4.3369863013698629</v>
      </c>
      <c r="AC578">
        <v>0.91</v>
      </c>
      <c r="AD578" t="s">
        <v>292</v>
      </c>
    </row>
    <row r="579" spans="1:30">
      <c r="A579" s="12" t="s">
        <v>1100</v>
      </c>
      <c r="B579" s="12" t="s">
        <v>1099</v>
      </c>
      <c r="C579" s="12">
        <v>7.0000000000000007E-2</v>
      </c>
      <c r="D579" s="12"/>
      <c r="E579" s="12">
        <v>7.0000000000000007E-2</v>
      </c>
      <c r="F579" s="12">
        <v>0.03</v>
      </c>
      <c r="G579" s="12">
        <v>0.03</v>
      </c>
      <c r="H579" s="12">
        <v>1.51</v>
      </c>
      <c r="I579" s="12"/>
      <c r="J579" s="12"/>
      <c r="K579" s="12">
        <v>1.51</v>
      </c>
      <c r="L579" s="12">
        <v>0.14000000000000001</v>
      </c>
      <c r="M579" s="12">
        <v>0.14000000000000001</v>
      </c>
      <c r="N579" s="12">
        <v>360.2</v>
      </c>
      <c r="O579" s="12">
        <v>1.4</v>
      </c>
      <c r="P579" s="12">
        <v>0.13</v>
      </c>
      <c r="Q579" s="12">
        <v>0.06</v>
      </c>
      <c r="R579" s="12">
        <v>47.3</v>
      </c>
      <c r="S579" s="12">
        <v>3.5</v>
      </c>
      <c r="T579" s="12">
        <f>(N579/365)^(2/3)*K579^(1/3)</f>
        <v>1.1371721415042726</v>
      </c>
      <c r="U579" s="12">
        <f>SQRT((2/3*(N579/365)^(-1/3)*K579^(1/3)*(O579/365))^2+(1/3*(N579/365)^(2/3)*K579^(-2/3)*M579)^2)</f>
        <v>3.5267700907581842E-2</v>
      </c>
      <c r="V579" s="12">
        <f>0.004919*R579*SQRT(1-P579^2)*N579^(1/3)*K579^(2/3)</f>
        <v>2.1604091718238974</v>
      </c>
      <c r="W579" s="12">
        <f>SQRT(X579^2+Y579^2+Z579^2+AA579^2)</f>
        <v>0.20901886352494181</v>
      </c>
      <c r="X579" s="12">
        <f>0.004919*SQRT(1-P579^2)*N579^(1/3)*K579^(2/3)*S579</f>
        <v>0.15986114379246599</v>
      </c>
      <c r="Y579" s="12">
        <f>0.004919*R579*P579/SQRT(1-P579^2)*N579^(1/3)*K579^(2/3)*Q579</f>
        <v>1.7140872281788625E-2</v>
      </c>
      <c r="Z579" s="12">
        <f>0.004919*R579*SQRT(1-P579^2)*1/3*N579^(-2/3)*K579^(2/3)*O579</f>
        <v>2.7989754215745491E-3</v>
      </c>
      <c r="AA579" s="12">
        <f>0.004919*R579*SQRT(1-P579^2)*N579^(1/3)*2/3*K579^(-1/3)*M579</f>
        <v>0.13353522474849697</v>
      </c>
      <c r="AB579" s="12">
        <v>7.7863013698630139</v>
      </c>
      <c r="AC579" s="12">
        <v>7.09</v>
      </c>
      <c r="AD579" s="12" t="s">
        <v>137</v>
      </c>
    </row>
    <row r="580" spans="1:30">
      <c r="A580" s="12" t="s">
        <v>1100</v>
      </c>
      <c r="B580" s="12" t="s">
        <v>1101</v>
      </c>
      <c r="C580" s="12">
        <v>7.0000000000000007E-2</v>
      </c>
      <c r="D580" s="12"/>
      <c r="E580" s="12">
        <v>7.0000000000000007E-2</v>
      </c>
      <c r="F580" s="12">
        <v>0.03</v>
      </c>
      <c r="G580" s="12">
        <v>0.03</v>
      </c>
      <c r="H580" s="12">
        <v>1.51</v>
      </c>
      <c r="I580" s="12"/>
      <c r="J580" s="12"/>
      <c r="K580" s="12">
        <v>1.51</v>
      </c>
      <c r="L580" s="12">
        <v>0.14000000000000001</v>
      </c>
      <c r="M580" s="12">
        <v>0.14000000000000001</v>
      </c>
      <c r="N580" s="12">
        <v>2732</v>
      </c>
      <c r="O580" s="12">
        <v>81</v>
      </c>
      <c r="P580" s="12">
        <v>0.23</v>
      </c>
      <c r="Q580" s="12">
        <v>7.0000000000000007E-2</v>
      </c>
      <c r="R580" s="12">
        <v>24.4</v>
      </c>
      <c r="S580" s="12">
        <v>2.2000000000000002</v>
      </c>
      <c r="T580" s="12">
        <f>(N580/365)^(2/3)*K580^(1/3)</f>
        <v>4.3898620153695331</v>
      </c>
      <c r="U580" s="12">
        <f>SQRT((2/3*(N580/365)^(-1/3)*K580^(1/3)*(O580/365))^2+(1/3*(N580/365)^(2/3)*K580^(-2/3)*M580)^2)</f>
        <v>0.16104322657294196</v>
      </c>
      <c r="V580" s="12">
        <f>0.004919*R580*SQRT(1-P580^2)*N580^(1/3)*K580^(2/3)</f>
        <v>2.1491963635511611</v>
      </c>
      <c r="W580" s="12">
        <f>SQRT(X580^2+Y580^2+Z580^2+AA580^2)</f>
        <v>0.23871251098233931</v>
      </c>
      <c r="X580" s="12">
        <f>0.004919*SQRT(1-P580^2)*N580^(1/3)*K580^(2/3)*S580</f>
        <v>0.19377999999231785</v>
      </c>
      <c r="Y580" s="12">
        <f>0.004919*R580*P580/SQRT(1-P580^2)*N580^(1/3)*K580^(2/3)*Q580</f>
        <v>3.6534749712990915E-2</v>
      </c>
      <c r="Z580" s="12">
        <f>0.004919*R580*SQRT(1-P580^2)*1/3*N580^(-2/3)*K580^(2/3)*O580</f>
        <v>2.1240227604641799E-2</v>
      </c>
      <c r="AA580" s="12">
        <f>0.004919*R580*SQRT(1-P580^2)*N580^(1/3)*2/3*K580^(-1/3)*M580</f>
        <v>0.1328421593364956</v>
      </c>
      <c r="AB580" s="12">
        <v>7.7863013698630139</v>
      </c>
      <c r="AC580" s="12">
        <v>7.09</v>
      </c>
      <c r="AD580" s="12" t="s">
        <v>137</v>
      </c>
    </row>
    <row r="581" spans="1:30">
      <c r="A581" s="12" t="s">
        <v>1103</v>
      </c>
      <c r="B581" s="12" t="s">
        <v>1102</v>
      </c>
      <c r="C581" s="12">
        <v>0</v>
      </c>
      <c r="D581" s="12"/>
      <c r="E581" s="12">
        <v>0</v>
      </c>
      <c r="F581" s="12">
        <v>0.03</v>
      </c>
      <c r="G581" s="12">
        <v>0.03</v>
      </c>
      <c r="H581" s="12">
        <v>1.67</v>
      </c>
      <c r="I581" s="12"/>
      <c r="J581" s="12"/>
      <c r="K581" s="12">
        <v>1.67</v>
      </c>
      <c r="L581" s="12">
        <v>0.15</v>
      </c>
      <c r="M581" s="12">
        <v>0.15</v>
      </c>
      <c r="N581" s="12">
        <v>363.3</v>
      </c>
      <c r="O581" s="12">
        <v>2.5</v>
      </c>
      <c r="P581" s="12">
        <v>8.900000000000001E-2</v>
      </c>
      <c r="Q581" s="12">
        <v>6.9500000000000006E-2</v>
      </c>
      <c r="R581" s="12">
        <v>33.6</v>
      </c>
      <c r="S581" s="12">
        <v>3.2</v>
      </c>
      <c r="T581" s="12">
        <f>(N581/365)^(2/3)*K581^(1/3)</f>
        <v>1.1827342660329061</v>
      </c>
      <c r="U581" s="12">
        <f>SQRT((2/3*(N581/365)^(-1/3)*K581^(1/3)*(O581/365))^2+(1/3*(N581/365)^(2/3)*K581^(-2/3)*M581)^2)</f>
        <v>3.5824484653119014E-2</v>
      </c>
      <c r="V581" s="12">
        <f>0.004919*R581*SQRT(1-P581^2)*N581^(1/3)*K581^(2/3)</f>
        <v>1.6534408953259183</v>
      </c>
      <c r="W581" s="12">
        <f>SQRT(X581^2+Y581^2+Z581^2+AA581^2)</f>
        <v>0.18633386234673241</v>
      </c>
      <c r="X581" s="12">
        <f>0.004919*SQRT(1-P581^2)*N581^(1/3)*K581^(2/3)*S581</f>
        <v>0.15747056145961127</v>
      </c>
      <c r="Y581" s="12">
        <f>0.004919*R581*P581/SQRT(1-P581^2)*N581^(1/3)*K581^(2/3)*Q581</f>
        <v>1.0309016376758776E-2</v>
      </c>
      <c r="Z581" s="12">
        <f>0.004919*R581*SQRT(1-P581^2)*1/3*N581^(-2/3)*K581^(2/3)*O581</f>
        <v>3.7926435804337996E-3</v>
      </c>
      <c r="AA581" s="12">
        <f>0.004919*R581*SQRT(1-P581^2)*N581^(1/3)*2/3*K581^(-1/3)*M581</f>
        <v>9.9008436845863371E-2</v>
      </c>
      <c r="AB581" s="28">
        <f>2718.53711/365</f>
        <v>7.4480468767123291</v>
      </c>
      <c r="AC581" s="28">
        <v>14.7</v>
      </c>
      <c r="AD581" s="12" t="s">
        <v>1525</v>
      </c>
    </row>
    <row r="582" spans="1:30">
      <c r="A582" s="12" t="s">
        <v>1103</v>
      </c>
      <c r="B582" s="12" t="s">
        <v>1105</v>
      </c>
      <c r="C582" s="12">
        <v>0</v>
      </c>
      <c r="D582" s="12"/>
      <c r="E582" s="12">
        <v>0</v>
      </c>
      <c r="F582" s="12">
        <v>0.03</v>
      </c>
      <c r="G582" s="12">
        <v>0.03</v>
      </c>
      <c r="H582" s="12">
        <v>1.67</v>
      </c>
      <c r="I582" s="12"/>
      <c r="J582" s="12"/>
      <c r="K582" s="12">
        <v>1.67</v>
      </c>
      <c r="L582" s="12">
        <v>0.15</v>
      </c>
      <c r="M582" s="12">
        <v>0.15</v>
      </c>
      <c r="N582" s="12">
        <v>684.7</v>
      </c>
      <c r="O582" s="12">
        <v>5</v>
      </c>
      <c r="P582" s="12">
        <v>0.27800000000000002</v>
      </c>
      <c r="Q582" s="12">
        <v>6.5500000000000003E-2</v>
      </c>
      <c r="R582" s="12">
        <v>30.1</v>
      </c>
      <c r="S582" s="12">
        <v>2.1</v>
      </c>
      <c r="T582" s="12">
        <f>(N582/365)^(2/3)*K582^(1/3)</f>
        <v>1.804584125474578</v>
      </c>
      <c r="U582" s="12">
        <f>SQRT((2/3*(N582/365)^(-1/3)*K582^(1/3)*(O582/365))^2+(1/3*(N582/365)^(2/3)*K582^(-2/3)*M582)^2)</f>
        <v>5.4739055477022916E-2</v>
      </c>
      <c r="V582" s="12">
        <f>0.004919*R582*SQRT(1-P582^2)*N582^(1/3)*K582^(2/3)</f>
        <v>1.7645004247396201</v>
      </c>
      <c r="W582" s="12">
        <f>SQRT(X582^2+Y582^2+Z582^2+AA582^2)</f>
        <v>0.16598032026909032</v>
      </c>
      <c r="X582" s="12">
        <f>0.004919*SQRT(1-P582^2)*N582^(1/3)*K582^(2/3)*S582</f>
        <v>0.12310468079578743</v>
      </c>
      <c r="Y582" s="12">
        <f>0.004919*R582*P582/SQRT(1-P582^2)*N582^(1/3)*K582^(2/3)*Q582</f>
        <v>3.4820885553175342E-2</v>
      </c>
      <c r="Z582" s="12">
        <f>0.004919*R582*SQRT(1-P582^2)*1/3*N582^(-2/3)*K582^(2/3)*O582</f>
        <v>4.2950694336683229E-3</v>
      </c>
      <c r="AA582" s="12">
        <f>0.004919*R582*SQRT(1-P582^2)*N582^(1/3)*2/3*K582^(-1/3)*M582</f>
        <v>0.10565870806824071</v>
      </c>
      <c r="AB582" s="28">
        <f>2718.53711/365</f>
        <v>7.4480468767123291</v>
      </c>
      <c r="AC582" s="28">
        <v>14.7</v>
      </c>
      <c r="AD582" s="12" t="s">
        <v>1525</v>
      </c>
    </row>
    <row r="583" spans="1:30" s="7" customFormat="1">
      <c r="A583" s="12" t="s">
        <v>1107</v>
      </c>
      <c r="B583" s="12" t="s">
        <v>1106</v>
      </c>
      <c r="C583" s="12">
        <v>-0.21</v>
      </c>
      <c r="D583" s="12">
        <v>-0.15</v>
      </c>
      <c r="E583" s="12">
        <v>-0.21</v>
      </c>
      <c r="F583" s="12">
        <v>0.02</v>
      </c>
      <c r="G583" s="12">
        <v>0.02</v>
      </c>
      <c r="H583" s="12">
        <v>0.81</v>
      </c>
      <c r="I583" s="12">
        <v>0.88</v>
      </c>
      <c r="J583" s="12">
        <v>0.86</v>
      </c>
      <c r="K583" s="12">
        <v>0.81</v>
      </c>
      <c r="L583" s="12">
        <v>0.05</v>
      </c>
      <c r="M583" s="12">
        <v>0.05</v>
      </c>
      <c r="N583" s="12">
        <v>13835.67</v>
      </c>
      <c r="O583" s="12">
        <v>299.5</v>
      </c>
      <c r="P583" s="12">
        <v>0.74</v>
      </c>
      <c r="Q583" s="12">
        <v>2E-3</v>
      </c>
      <c r="R583" s="12">
        <v>755.3</v>
      </c>
      <c r="S583" s="12">
        <v>12</v>
      </c>
      <c r="T583" s="12">
        <f>(N583/365)^(2/3)*K583^(1/3)</f>
        <v>10.518808773840409</v>
      </c>
      <c r="U583" s="12">
        <f>SQRT((2/3*(N583/365)^(-1/3)*K583^(1/3)*(O583/365))^2+(1/3*(N583/365)^(2/3)*K583^(-2/3)*M583)^2)</f>
        <v>0.26436332947671859</v>
      </c>
      <c r="V583" s="12">
        <f>0.004919*R583*SQRT(1-P583^2)*N583^(1/3)*K583^(2/3)</f>
        <v>52.129194742267018</v>
      </c>
      <c r="W583" s="12">
        <f>SQRT(X583^2+Y583^2+Z583^2+AA583^2)</f>
        <v>2.3363515073657783</v>
      </c>
      <c r="X583" s="12">
        <f>0.004919*SQRT(1-P583^2)*N583^(1/3)*K583^(2/3)*S583</f>
        <v>0.82821440077744501</v>
      </c>
      <c r="Y583" s="12">
        <f>0.004919*R583*P583/SQRT(1-P583^2)*N583^(1/3)*K583^(2/3)*Q583</f>
        <v>0.17053759553173115</v>
      </c>
      <c r="Z583" s="12">
        <f>0.004919*R583*SQRT(1-P583^2)*1/3*N583^(-2/3)*K583^(2/3)*O583</f>
        <v>0.37614595282360713</v>
      </c>
      <c r="AA583" s="12">
        <f>0.004919*R583*SQRT(1-P583^2)*N583^(1/3)*2/3*K583^(-1/3)*M583</f>
        <v>2.1452343515336216</v>
      </c>
      <c r="AB583" s="12">
        <v>13.0986301369863</v>
      </c>
      <c r="AC583" s="12">
        <v>4.7</v>
      </c>
      <c r="AD583" s="12" t="s">
        <v>1525</v>
      </c>
    </row>
    <row r="584" spans="1:30">
      <c r="A584" s="12" t="s">
        <v>1110</v>
      </c>
      <c r="B584" s="12" t="s">
        <v>1109</v>
      </c>
      <c r="C584" s="12">
        <v>-0.65</v>
      </c>
      <c r="D584" s="12"/>
      <c r="E584" s="12">
        <v>-0.65</v>
      </c>
      <c r="F584" s="12">
        <v>0.04</v>
      </c>
      <c r="G584" s="12">
        <v>0.04</v>
      </c>
      <c r="H584" s="12">
        <v>2.2999999999999998</v>
      </c>
      <c r="I584" s="12"/>
      <c r="J584" s="12"/>
      <c r="K584" s="12">
        <v>2.2999999999999998</v>
      </c>
      <c r="L584" s="12">
        <v>0.37</v>
      </c>
      <c r="M584" s="12">
        <v>0.37</v>
      </c>
      <c r="N584" s="12">
        <v>430</v>
      </c>
      <c r="O584" s="12">
        <v>0.31</v>
      </c>
      <c r="P584" s="12">
        <v>0.2</v>
      </c>
      <c r="Q584" s="12">
        <v>0.08</v>
      </c>
      <c r="R584" s="12">
        <v>113</v>
      </c>
      <c r="S584" s="12">
        <v>11</v>
      </c>
      <c r="T584" s="12">
        <f>(N584/365)^(2/3)*K584^(1/3)</f>
        <v>1.4724017990663643</v>
      </c>
      <c r="U584" s="12">
        <f>SQRT((2/3*(N584/365)^(-1/3)*K584^(1/3)*(O584/365))^2+(1/3*(N584/365)^(2/3)*K584^(-2/3)*M584)^2)</f>
        <v>7.8958050392195459E-2</v>
      </c>
      <c r="V584" s="12">
        <f>0.004919*R584*SQRT(1-P584^2)*N584^(1/3)*K584^(2/3)</f>
        <v>7.1625157796855046</v>
      </c>
      <c r="W584" s="12">
        <f>SQRT(X584^2+Y584^2+Z584^2+AA584^2)</f>
        <v>1.0442470429655983</v>
      </c>
      <c r="X584" s="12">
        <f>0.004919*SQRT(1-P584^2)*N584^(1/3)*K584^(2/3)*S584</f>
        <v>0.69723604934991634</v>
      </c>
      <c r="Y584" s="12">
        <f>0.004919*R584*P584/SQRT(1-P584^2)*N584^(1/3)*K584^(2/3)*Q584</f>
        <v>0.11937526299475842</v>
      </c>
      <c r="Z584" s="12">
        <f>0.004919*R584*SQRT(1-P584^2)*1/3*N584^(-2/3)*K584^(2/3)*O584</f>
        <v>1.721224722250006E-3</v>
      </c>
      <c r="AA584" s="12">
        <f>0.004919*R584*SQRT(1-P584^2)*N584^(1/3)*2/3*K584^(-1/3)*M584</f>
        <v>0.76815386622714121</v>
      </c>
      <c r="AB584" s="12">
        <v>2.2547945205479452</v>
      </c>
      <c r="AC584" s="12">
        <v>25.9</v>
      </c>
      <c r="AD584" s="12" t="s">
        <v>25</v>
      </c>
    </row>
    <row r="585" spans="1:30">
      <c r="A585" s="12" t="s">
        <v>1112</v>
      </c>
      <c r="B585" s="12" t="s">
        <v>1111</v>
      </c>
      <c r="C585" s="12">
        <v>0.36</v>
      </c>
      <c r="D585" s="12">
        <v>0.38</v>
      </c>
      <c r="E585" s="12">
        <v>0.36</v>
      </c>
      <c r="F585" s="12">
        <v>0.02</v>
      </c>
      <c r="G585" s="12">
        <v>0.02</v>
      </c>
      <c r="H585" s="12">
        <v>1.37</v>
      </c>
      <c r="I585" s="12">
        <v>1.22</v>
      </c>
      <c r="J585" s="12">
        <v>1.22</v>
      </c>
      <c r="K585" s="12">
        <v>1.37</v>
      </c>
      <c r="L585" s="12">
        <v>0.13</v>
      </c>
      <c r="M585" s="12">
        <v>0.13</v>
      </c>
      <c r="N585" s="12">
        <v>700</v>
      </c>
      <c r="O585" s="12">
        <v>8</v>
      </c>
      <c r="P585" s="12">
        <v>0.18</v>
      </c>
      <c r="Q585" s="12">
        <v>0.13</v>
      </c>
      <c r="R585" s="12">
        <v>29</v>
      </c>
      <c r="S585" s="12">
        <v>6</v>
      </c>
      <c r="T585" s="12">
        <f>(N585/365)^(2/3)*K585^(1/3)</f>
        <v>1.7143926893740544</v>
      </c>
      <c r="U585" s="12">
        <f>SQRT((2/3*(N585/365)^(-1/3)*K585^(1/3)*(O585/365))^2+(1/3*(N585/365)^(2/3)*K585^(-2/3)*M585)^2)</f>
        <v>5.577753787508867E-2</v>
      </c>
      <c r="V585" s="12">
        <f>0.004919*R585*SQRT(1-P585^2)*N585^(1/3)*K585^(2/3)</f>
        <v>1.5368653120017477</v>
      </c>
      <c r="W585" s="12">
        <f>SQRT(X585^2+Y585^2+Z585^2+AA585^2)</f>
        <v>0.33462541597163548</v>
      </c>
      <c r="X585" s="12">
        <f>0.004919*SQRT(1-P585^2)*N585^(1/3)*K585^(2/3)*S585</f>
        <v>0.31797213351760301</v>
      </c>
      <c r="Y585" s="12">
        <f>0.004919*R585*P585/SQRT(1-P585^2)*N585^(1/3)*K585^(2/3)*Q585</f>
        <v>3.7166854382845081E-2</v>
      </c>
      <c r="Z585" s="12">
        <f>0.004919*R585*SQRT(1-P585^2)*1/3*N585^(-2/3)*K585^(2/3)*O585</f>
        <v>5.8547249981019036E-3</v>
      </c>
      <c r="AA585" s="12">
        <f>0.004919*R585*SQRT(1-P585^2)*N585^(1/3)*2/3*K585^(-1/3)*M585</f>
        <v>9.7222623143662881E-2</v>
      </c>
      <c r="AB585" s="12">
        <v>4.3890410958904109</v>
      </c>
      <c r="AC585" s="12">
        <v>5.14</v>
      </c>
      <c r="AD585" s="12" t="s">
        <v>25</v>
      </c>
    </row>
    <row r="586" spans="1:30">
      <c r="A586" s="12" t="s">
        <v>1114</v>
      </c>
      <c r="B586" s="12" t="s">
        <v>1113</v>
      </c>
      <c r="C586" s="12">
        <v>0.3</v>
      </c>
      <c r="D586" s="12">
        <v>0.42</v>
      </c>
      <c r="E586" s="12">
        <v>0.3</v>
      </c>
      <c r="F586" s="12">
        <v>0.02</v>
      </c>
      <c r="G586" s="12">
        <v>0.02</v>
      </c>
      <c r="H586" s="12">
        <v>1.03</v>
      </c>
      <c r="I586" s="12">
        <v>1.02</v>
      </c>
      <c r="J586" s="12">
        <v>0.99</v>
      </c>
      <c r="K586" s="12">
        <v>1.03</v>
      </c>
      <c r="L586" s="12">
        <v>0.08</v>
      </c>
      <c r="M586" s="12">
        <v>0.08</v>
      </c>
      <c r="N586" s="12">
        <v>4.9473900000000004</v>
      </c>
      <c r="O586" s="12">
        <v>9.7492499999999997E-4</v>
      </c>
      <c r="P586" s="12">
        <v>4.9500000000000002E-2</v>
      </c>
      <c r="Q586" s="12">
        <v>5.9299999999999999E-2</v>
      </c>
      <c r="R586" s="12">
        <v>11.78</v>
      </c>
      <c r="S586" s="12">
        <v>1.18</v>
      </c>
      <c r="T586" s="12">
        <f>(N586/365)^(2/3)*K586^(1/3)</f>
        <v>5.7411813210130849E-2</v>
      </c>
      <c r="U586" s="12">
        <f>SQRT((2/3*(N586/365)^(-1/3)*K586^(1/3)*(O586/365))^2+(1/3*(N586/365)^(2/3)*K586^(-2/3)*M586)^2)</f>
        <v>1.4864091217321946E-3</v>
      </c>
      <c r="V586" s="12">
        <f>0.004919*R586*SQRT(1-P586^2)*N586^(1/3)*K586^(2/3)</f>
        <v>0.10057875616819302</v>
      </c>
      <c r="W586" s="12">
        <f>SQRT(X586^2+Y586^2+Z586^2+AA586^2)</f>
        <v>1.1345270032724919E-2</v>
      </c>
      <c r="X586" s="12">
        <f>0.004919*SQRT(1-P586^2)*N586^(1/3)*K586^(2/3)*S586</f>
        <v>1.0074951806321541E-2</v>
      </c>
      <c r="Y586" s="12">
        <f>0.004919*R586*P586/SQRT(1-P586^2)*N586^(1/3)*K586^(2/3)*Q586</f>
        <v>2.9595902552058726E-4</v>
      </c>
      <c r="Z586" s="12">
        <f>0.004919*R586*SQRT(1-P586^2)*1/3*N586^(-2/3)*K586^(2/3)*O586</f>
        <v>6.6066312309639078E-6</v>
      </c>
      <c r="AA586" s="12">
        <f>0.004919*R586*SQRT(1-P586^2)*N586^(1/3)*2/3*K586^(-1/3)*M586</f>
        <v>5.2079614844371793E-3</v>
      </c>
      <c r="AB586" s="28">
        <f>451.7617/365</f>
        <v>1.2377032876712328</v>
      </c>
      <c r="AC586" s="12">
        <v>4.7</v>
      </c>
      <c r="AD586" s="12" t="s">
        <v>1525</v>
      </c>
    </row>
    <row r="587" spans="1:30">
      <c r="A587" s="12" t="s">
        <v>1116</v>
      </c>
      <c r="B587" s="12" t="s">
        <v>1115</v>
      </c>
      <c r="C587" s="12">
        <v>0.34</v>
      </c>
      <c r="D587" s="12">
        <v>0.33</v>
      </c>
      <c r="E587" s="12">
        <v>0.34</v>
      </c>
      <c r="F587" s="12">
        <v>0.01</v>
      </c>
      <c r="G587" s="12">
        <v>0.01</v>
      </c>
      <c r="H587" s="12">
        <v>1.23</v>
      </c>
      <c r="I587" s="12">
        <v>1.22</v>
      </c>
      <c r="J587" s="12">
        <v>1.21</v>
      </c>
      <c r="K587" s="12">
        <v>1.23</v>
      </c>
      <c r="L587" s="12">
        <v>0.12</v>
      </c>
      <c r="M587" s="12">
        <v>0.12</v>
      </c>
      <c r="N587" s="12">
        <v>2482.6999999999998</v>
      </c>
      <c r="O587" s="12">
        <v>110</v>
      </c>
      <c r="P587" s="12">
        <v>0.23</v>
      </c>
      <c r="Q587" s="12">
        <v>0.14000000000000001</v>
      </c>
      <c r="R587" s="12">
        <v>23.021899999999999</v>
      </c>
      <c r="S587" s="12">
        <v>1.08893</v>
      </c>
      <c r="T587" s="12">
        <f>(N587/365)^(2/3)*K587^(1/3)</f>
        <v>3.8464133825553155</v>
      </c>
      <c r="U587" s="12">
        <f>SQRT((2/3*(N587/365)^(-1/3)*K587^(1/3)*(O587/365))^2+(1/3*(N587/365)^(2/3)*K587^(-2/3)*M587)^2)</f>
        <v>0.16898188841888517</v>
      </c>
      <c r="V587" s="12">
        <f>0.004919*R587*SQRT(1-P587^2)*N587^(1/3)*K587^(2/3)</f>
        <v>1.7131447501439951</v>
      </c>
      <c r="W587" s="12">
        <f>SQRT(X587^2+Y587^2+Z587^2+AA587^2)</f>
        <v>0.15170349959231014</v>
      </c>
      <c r="X587" s="12">
        <f>0.004919*SQRT(1-P587^2)*N587^(1/3)*K587^(2/3)*S587</f>
        <v>8.1031309873394491E-2</v>
      </c>
      <c r="Y587" s="12">
        <f>0.004919*R587*P587/SQRT(1-P587^2)*N587^(1/3)*K587^(2/3)*Q587</f>
        <v>5.8244389140150621E-2</v>
      </c>
      <c r="Z587" s="12">
        <f>0.004919*R587*SQRT(1-P587^2)*1/3*N587^(-2/3)*K587^(2/3)*O587</f>
        <v>2.5301207357022515E-2</v>
      </c>
      <c r="AA587" s="12">
        <f>0.004919*R587*SQRT(1-P587^2)*N587^(1/3)*2/3*K587^(-1/3)*M587</f>
        <v>0.11142404878985333</v>
      </c>
      <c r="AB587" s="12">
        <v>8.3972602739726021</v>
      </c>
      <c r="AC587" s="12">
        <v>4.6262400000000001</v>
      </c>
      <c r="AD587" s="12" t="s">
        <v>1525</v>
      </c>
    </row>
    <row r="588" spans="1:30">
      <c r="A588" s="12" t="s">
        <v>1118</v>
      </c>
      <c r="B588" s="12" t="s">
        <v>1117</v>
      </c>
      <c r="C588" s="12">
        <v>0.01</v>
      </c>
      <c r="D588" s="12">
        <v>-0.06</v>
      </c>
      <c r="E588" s="12">
        <v>0.01</v>
      </c>
      <c r="F588" s="12">
        <v>0.04</v>
      </c>
      <c r="G588" s="12">
        <v>0.04</v>
      </c>
      <c r="H588" s="12">
        <v>1.07</v>
      </c>
      <c r="I588" s="12">
        <v>1.0900000000000001</v>
      </c>
      <c r="J588" s="12">
        <v>1.1000000000000001</v>
      </c>
      <c r="K588" s="12">
        <v>1.07</v>
      </c>
      <c r="L588" s="12">
        <v>0.1</v>
      </c>
      <c r="M588" s="12">
        <v>0.1</v>
      </c>
      <c r="N588" s="12">
        <v>1293</v>
      </c>
      <c r="O588" s="12">
        <v>37</v>
      </c>
      <c r="P588" s="12">
        <v>0.5</v>
      </c>
      <c r="Q588" s="12">
        <v>0.03</v>
      </c>
      <c r="R588" s="12">
        <v>91.5</v>
      </c>
      <c r="S588" s="12">
        <v>7.6</v>
      </c>
      <c r="T588" s="12">
        <f>(N588/365)^(2/3)*K588^(1/3)</f>
        <v>2.3768313449330938</v>
      </c>
      <c r="U588" s="12">
        <f>SQRT((2/3*(N588/365)^(-1/3)*K588^(1/3)*(O588/365))^2+(1/3*(N588/365)^(2/3)*K588^(-2/3)*M588)^2)</f>
        <v>8.6825051173300111E-2</v>
      </c>
      <c r="V588" s="12">
        <f>0.004919*R588*SQRT(1-P588^2)*N588^(1/3)*K588^(2/3)</f>
        <v>4.4423957168527135</v>
      </c>
      <c r="W588" s="12">
        <f>SQRT(X588^2+Y588^2+Z588^2+AA588^2)</f>
        <v>0.47164594227845869</v>
      </c>
      <c r="X588" s="12">
        <f>0.004919*SQRT(1-P588^2)*N588^(1/3)*K588^(2/3)*S588</f>
        <v>0.36898587374951497</v>
      </c>
      <c r="Y588" s="12">
        <f>0.004919*R588*P588/SQRT(1-P588^2)*N588^(1/3)*K588^(2/3)*Q588</f>
        <v>8.8847914337054273E-2</v>
      </c>
      <c r="Z588" s="12">
        <f>0.004919*R588*SQRT(1-P588^2)*1/3*N588^(-2/3)*K588^(2/3)*O588</f>
        <v>4.2373973066138319E-2</v>
      </c>
      <c r="AA588" s="12">
        <f>0.004919*R588*SQRT(1-P588^2)*N588^(1/3)*2/3*K588^(-1/3)*M588</f>
        <v>0.27678477986621269</v>
      </c>
      <c r="AB588" s="12">
        <v>8</v>
      </c>
      <c r="AC588" s="12">
        <v>12</v>
      </c>
      <c r="AD588" s="12" t="s">
        <v>33</v>
      </c>
    </row>
    <row r="589" spans="1:30">
      <c r="A589" s="29" t="s">
        <v>1120</v>
      </c>
      <c r="B589" s="29" t="s">
        <v>1119</v>
      </c>
      <c r="C589" s="29">
        <v>-7.0000000000000007E-2</v>
      </c>
      <c r="D589" s="29">
        <v>0.11</v>
      </c>
      <c r="E589" s="29">
        <v>-7.0000000000000007E-2</v>
      </c>
      <c r="F589" s="29">
        <v>0.01</v>
      </c>
      <c r="G589" s="29">
        <v>0.01</v>
      </c>
      <c r="H589" s="29">
        <v>0.86</v>
      </c>
      <c r="I589" s="29">
        <v>0.93</v>
      </c>
      <c r="J589" s="29">
        <v>0.88</v>
      </c>
      <c r="K589" s="29">
        <v>0.86</v>
      </c>
      <c r="L589" s="29">
        <v>0.06</v>
      </c>
      <c r="M589" s="29">
        <v>0.06</v>
      </c>
      <c r="N589" s="29">
        <v>14.07</v>
      </c>
      <c r="O589" s="29">
        <v>3.7000000000000002E-3</v>
      </c>
      <c r="P589" s="29">
        <v>0.15</v>
      </c>
      <c r="Q589" s="29">
        <v>0.06</v>
      </c>
      <c r="R589" s="29">
        <v>4.0999999999999996</v>
      </c>
      <c r="S589" s="29">
        <v>0.27</v>
      </c>
      <c r="T589" s="29">
        <f>(N589/365)^(2/3)*K589^(1/3)</f>
        <v>0.10851763135717861</v>
      </c>
      <c r="U589" s="29">
        <f>SQRT((2/3*(N589/365)^(-1/3)*K589^(1/3)*(O589/365))^2+(1/3*(N589/365)^(2/3)*K589^(-2/3)*M589)^2)</f>
        <v>2.5237375531394885E-3</v>
      </c>
      <c r="V589" s="29">
        <f>0.004919*R589*SQRT(1-P589^2)*N589^(1/3)*K589^(2/3)</f>
        <v>4.3532745942333334E-2</v>
      </c>
      <c r="W589" s="29">
        <f>SQRT(X589^2+Y589^2+Z589^2+AA589^2)</f>
        <v>3.5325463069816989E-3</v>
      </c>
      <c r="X589" s="29">
        <f>0.004919*SQRT(1-P589^2)*N589^(1/3)*K589^(2/3)*S589</f>
        <v>2.8667905864463421E-3</v>
      </c>
      <c r="Y589" s="29">
        <f>0.004919*R589*P589/SQRT(1-P589^2)*N589^(1/3)*K589^(2/3)*Q589</f>
        <v>4.0081300611866994E-4</v>
      </c>
      <c r="Z589" s="29">
        <f>0.004919*R589*SQRT(1-P589^2)*1/3*N589^(-2/3)*K589^(2/3)*O589</f>
        <v>3.8159478793327017E-6</v>
      </c>
      <c r="AA589" s="29">
        <f>0.004919*R589*SQRT(1-P589^2)*N589^(1/3)*2/3*K589^(-1/3)*M589</f>
        <v>2.0247788810387598E-3</v>
      </c>
      <c r="AB589" s="29">
        <v>7.3890410958904109</v>
      </c>
      <c r="AC589" s="29">
        <v>1.82</v>
      </c>
      <c r="AD589" s="29" t="s">
        <v>292</v>
      </c>
    </row>
    <row r="590" spans="1:30">
      <c r="A590" s="29" t="s">
        <v>1120</v>
      </c>
      <c r="B590" s="29" t="s">
        <v>1121</v>
      </c>
      <c r="C590" s="29">
        <v>-7.0000000000000007E-2</v>
      </c>
      <c r="D590" s="29">
        <v>0.11</v>
      </c>
      <c r="E590" s="29">
        <v>-7.0000000000000007E-2</v>
      </c>
      <c r="F590" s="29">
        <v>0.01</v>
      </c>
      <c r="G590" s="29">
        <v>0.01</v>
      </c>
      <c r="H590" s="29">
        <v>0.86</v>
      </c>
      <c r="I590" s="29">
        <v>0.93</v>
      </c>
      <c r="J590" s="29">
        <v>0.88</v>
      </c>
      <c r="K590" s="29">
        <v>0.86</v>
      </c>
      <c r="L590" s="29">
        <v>0.06</v>
      </c>
      <c r="M590" s="29">
        <v>0.06</v>
      </c>
      <c r="N590" s="29">
        <v>95.415000000000006</v>
      </c>
      <c r="O590" s="29">
        <v>0.39079999999999998</v>
      </c>
      <c r="P590" s="29">
        <v>0.41</v>
      </c>
      <c r="Q590" s="29">
        <v>0.18</v>
      </c>
      <c r="R590" s="29">
        <v>3.25</v>
      </c>
      <c r="S590" s="29">
        <v>0.61</v>
      </c>
      <c r="T590" s="29">
        <f>(N590/365)^(2/3)*K590^(1/3)</f>
        <v>0.38879023085992653</v>
      </c>
      <c r="U590" s="29">
        <f>SQRT((2/3*(N590/365)^(-1/3)*K590^(1/3)*(O590/365))^2+(1/3*(N590/365)^(2/3)*K590^(-2/3)*M590)^2)</f>
        <v>9.1037427707206346E-3</v>
      </c>
      <c r="V590" s="29">
        <f>0.004919*R590*SQRT(1-P590^2)*N590^(1/3)*K590^(2/3)</f>
        <v>6.0255995336820259E-2</v>
      </c>
      <c r="W590" s="29">
        <f>SQRT(X590^2+Y590^2+Z590^2+AA590^2)</f>
        <v>1.2819598699373104E-2</v>
      </c>
      <c r="X590" s="29">
        <f>0.004919*SQRT(1-P590^2)*N590^(1/3)*K590^(2/3)*S590</f>
        <v>1.1309586817064723E-2</v>
      </c>
      <c r="Y590" s="29">
        <f>0.004919*R590*P590/SQRT(1-P590^2)*N590^(1/3)*K590^(2/3)*Q590</f>
        <v>5.3454651470817814E-3</v>
      </c>
      <c r="Z590" s="29">
        <f>0.004919*R590*SQRT(1-P590^2)*1/3*N590^(-2/3)*K590^(2/3)*O590</f>
        <v>8.2265342547919947E-5</v>
      </c>
      <c r="AA590" s="29">
        <f>0.004919*R590*SQRT(1-P590^2)*N590^(1/3)*2/3*K590^(-1/3)*M590</f>
        <v>2.8026044342707094E-3</v>
      </c>
      <c r="AB590" s="29">
        <v>7.3890410958904109</v>
      </c>
      <c r="AC590" s="29">
        <v>1.82</v>
      </c>
      <c r="AD590" s="29" t="s">
        <v>292</v>
      </c>
    </row>
    <row r="591" spans="1:30" s="30" customFormat="1">
      <c r="A591" s="30" t="s">
        <v>1123</v>
      </c>
      <c r="B591" s="30" t="s">
        <v>1122</v>
      </c>
      <c r="D591" s="30">
        <v>0.02</v>
      </c>
      <c r="E591" s="30">
        <v>1.0090412668949771E-2</v>
      </c>
      <c r="G591" s="30">
        <v>4.1492940386763918E-2</v>
      </c>
      <c r="I591" s="30">
        <v>1.07</v>
      </c>
      <c r="J591" s="30">
        <v>1.08</v>
      </c>
      <c r="K591" s="30">
        <v>1.0366593640414821</v>
      </c>
      <c r="M591" s="30">
        <v>3.6275189713696337E-2</v>
      </c>
      <c r="N591" s="30">
        <v>1437</v>
      </c>
      <c r="O591" s="30">
        <v>13</v>
      </c>
      <c r="P591" s="30">
        <v>0.73499999999999999</v>
      </c>
      <c r="Q591" s="30">
        <v>3.0000000000000001E-3</v>
      </c>
      <c r="R591" s="30">
        <v>1150</v>
      </c>
      <c r="S591" s="30">
        <v>11</v>
      </c>
      <c r="T591" s="30">
        <f>(N591/365)^(2/3)*K591^(1/3)</f>
        <v>2.5234108192048277</v>
      </c>
      <c r="U591" s="30">
        <f>SQRT((2/3*(N591/365)^(-1/3)*K591^(1/3)*(O591/365))^2+(1/3*(N591/365)^(2/3)*K591^(-2/3)*M591)^2)</f>
        <v>3.3135170766305573E-2</v>
      </c>
      <c r="V591" s="30">
        <f>0.004919*R591*SQRT(1-P591^2)*N591^(1/3)*K591^(2/3)</f>
        <v>44.336048019122366</v>
      </c>
      <c r="W591" s="30">
        <f>SQRT(X591^2+Y591^2+Z591^2+AA591^2)</f>
        <v>1.1457197850966938</v>
      </c>
      <c r="X591" s="30">
        <f>0.004919*SQRT(1-P591^2)*N591^(1/3)*K591^(2/3)*S591</f>
        <v>0.42408393757421403</v>
      </c>
      <c r="Y591" s="30">
        <f>0.004919*R591*P591/SQRT(1-P591^2)*N591^(1/3)*K591^(2/3)*Q591</f>
        <v>0.212627885122429</v>
      </c>
      <c r="Z591" s="30">
        <f>0.004919*R591*SQRT(1-P591^2)*1/3*N591^(-2/3)*K591^(2/3)*O591</f>
        <v>0.13369719885144771</v>
      </c>
      <c r="AA591" s="30">
        <f>0.004919*R591*SQRT(1-P591^2)*N591^(1/3)*2/3*K591^(-1/3)*M591</f>
        <v>1.0342828826492314</v>
      </c>
      <c r="AD591" s="30" t="s">
        <v>1553</v>
      </c>
    </row>
    <row r="592" spans="1:30">
      <c r="A592" s="12" t="s">
        <v>1125</v>
      </c>
      <c r="B592" s="12" t="s">
        <v>1124</v>
      </c>
      <c r="C592" s="12">
        <v>0.21</v>
      </c>
      <c r="D592" s="12">
        <v>0.23</v>
      </c>
      <c r="E592" s="12">
        <v>0.21</v>
      </c>
      <c r="F592" s="12">
        <v>0.02</v>
      </c>
      <c r="G592" s="12">
        <v>0.02</v>
      </c>
      <c r="H592" s="12">
        <v>1.19</v>
      </c>
      <c r="I592" s="12">
        <v>1.21</v>
      </c>
      <c r="J592" s="12">
        <v>1.1599999999999999</v>
      </c>
      <c r="K592" s="12">
        <v>1.19</v>
      </c>
      <c r="L592" s="12">
        <v>0.11</v>
      </c>
      <c r="M592" s="12">
        <v>0.11</v>
      </c>
      <c r="N592" s="12">
        <v>119.6</v>
      </c>
      <c r="O592" s="12">
        <v>0.4</v>
      </c>
      <c r="P592" s="12">
        <v>0.35</v>
      </c>
      <c r="Q592" s="12">
        <v>0.03</v>
      </c>
      <c r="R592" s="28">
        <v>42.1</v>
      </c>
      <c r="S592" s="28">
        <v>3.1</v>
      </c>
      <c r="T592" s="12">
        <f>(N592/365)^(2/3)*K592^(1/3)</f>
        <v>0.503664332869454</v>
      </c>
      <c r="U592" s="12">
        <f>SQRT((2/3*(N592/365)^(-1/3)*K592^(1/3)*(O592/365))^2+(1/3*(N592/365)^(2/3)*K592^(-2/3)*M592)^2)</f>
        <v>1.5559647433840052E-2</v>
      </c>
      <c r="V592" s="12">
        <f>0.004919*R592*SQRT(1-P592^2)*N592^(1/3)*K592^(2/3)</f>
        <v>1.0733075436591806</v>
      </c>
      <c r="W592" s="12">
        <f>SQRT(X592^2+Y592^2+Z592^2+AA592^2)</f>
        <v>0.10386166456283566</v>
      </c>
      <c r="X592" s="12">
        <f>0.004919*SQRT(1-P592^2)*N592^(1/3)*K592^(2/3)*S592</f>
        <v>7.9032146920272217E-2</v>
      </c>
      <c r="Y592" s="12">
        <f>0.004919*R592*P592/SQRT(1-P592^2)*N592^(1/3)*K592^(2/3)*Q592</f>
        <v>1.2842996248913273E-2</v>
      </c>
      <c r="Z592" s="12">
        <f>0.004919*R592*SQRT(1-P592^2)*1/3*N592^(-2/3)*K592^(2/3)*O592</f>
        <v>1.1965524455509254E-3</v>
      </c>
      <c r="AA592" s="12">
        <f>0.004919*R592*SQRT(1-P592^2)*N592^(1/3)*2/3*K592^(-1/3)*M592</f>
        <v>6.6142201570033532E-2</v>
      </c>
      <c r="AB592" s="12">
        <f>600/365</f>
        <v>1.6438356164383561</v>
      </c>
      <c r="AC592" s="12">
        <v>11.2</v>
      </c>
      <c r="AD592" s="12" t="s">
        <v>292</v>
      </c>
    </row>
    <row r="593" spans="1:30" s="7" customFormat="1">
      <c r="A593" s="30" t="s">
        <v>1125</v>
      </c>
      <c r="B593" s="30" t="s">
        <v>1126</v>
      </c>
      <c r="C593" s="30">
        <v>0.21</v>
      </c>
      <c r="D593" s="30">
        <v>0.23</v>
      </c>
      <c r="E593" s="30">
        <v>0.21</v>
      </c>
      <c r="F593" s="30">
        <v>0.02</v>
      </c>
      <c r="G593" s="30">
        <v>0.02</v>
      </c>
      <c r="H593" s="30">
        <v>1.19</v>
      </c>
      <c r="I593" s="30">
        <v>1.21</v>
      </c>
      <c r="J593" s="30">
        <v>1.1599999999999999</v>
      </c>
      <c r="K593" s="30">
        <v>1.19</v>
      </c>
      <c r="L593" s="30">
        <v>0.11</v>
      </c>
      <c r="M593" s="30">
        <v>0.11</v>
      </c>
      <c r="N593" s="30">
        <v>59.9</v>
      </c>
      <c r="O593" s="30">
        <v>0.2</v>
      </c>
      <c r="P593" s="30">
        <v>0.05</v>
      </c>
      <c r="Q593" s="30">
        <v>0.1</v>
      </c>
      <c r="R593" s="30"/>
      <c r="S593" s="30"/>
      <c r="T593" s="30">
        <f>(N593/365)^(2/3)*K593^(1/3)</f>
        <v>0.3176422710352948</v>
      </c>
      <c r="U593" s="30">
        <f>SQRT((2/3*(N593/365)^(-1/3)*K593^(1/3)*(O593/365))^2+(1/3*(N593/365)^(2/3)*K593^(-2/3)*M593)^2)</f>
        <v>9.8128028535362666E-3</v>
      </c>
      <c r="V593" s="30">
        <v>0.35</v>
      </c>
      <c r="W593" s="30">
        <v>0.09</v>
      </c>
      <c r="X593" s="30">
        <f>0.004919*SQRT(1-P593^2)*N593^(1/3)*K593^(2/3)*S593</f>
        <v>0</v>
      </c>
      <c r="Y593" s="30">
        <f>0.004919*R593*P593/SQRT(1-P593^2)*N593^(1/3)*K593^(2/3)*Q593</f>
        <v>0</v>
      </c>
      <c r="Z593" s="30">
        <f>0.004919*R593*SQRT(1-P593^2)*1/3*N593^(-2/3)*K593^(2/3)*O593</f>
        <v>0</v>
      </c>
      <c r="AA593" s="30">
        <f>0.004919*R593*SQRT(1-P593^2)*N593^(1/3)*2/3*K593^(-1/3)*M593</f>
        <v>0</v>
      </c>
      <c r="AB593" s="30">
        <f>600/365</f>
        <v>1.6438356164383561</v>
      </c>
      <c r="AC593" s="30">
        <v>11.2</v>
      </c>
      <c r="AD593" s="30" t="s">
        <v>292</v>
      </c>
    </row>
    <row r="594" spans="1:30" s="28" customFormat="1">
      <c r="A594" s="28" t="s">
        <v>1128</v>
      </c>
      <c r="B594" s="28" t="s">
        <v>1127</v>
      </c>
      <c r="D594" s="28">
        <v>0.02</v>
      </c>
      <c r="E594" s="28">
        <v>1.0090412668949771E-2</v>
      </c>
      <c r="G594" s="28">
        <v>4.1492940386763918E-2</v>
      </c>
      <c r="I594" s="28">
        <v>0.82</v>
      </c>
      <c r="J594" s="28">
        <v>0.81</v>
      </c>
      <c r="K594" s="28">
        <v>0.80101069571972339</v>
      </c>
      <c r="M594" s="28">
        <v>3.6275189713696337E-2</v>
      </c>
      <c r="N594" s="28">
        <v>52.865699999999997</v>
      </c>
      <c r="O594" s="28">
        <v>1E-4</v>
      </c>
      <c r="P594" s="28">
        <v>0.67800000000000005</v>
      </c>
      <c r="Q594" s="28">
        <v>2.9999999999999997E-4</v>
      </c>
      <c r="R594" s="28">
        <v>4948.8</v>
      </c>
      <c r="S594" s="28">
        <v>3.05</v>
      </c>
      <c r="T594" s="28">
        <f>(N594/365)^(2/3)*K594^(1/3)</f>
        <v>0.2561337768543358</v>
      </c>
      <c r="U594" s="28">
        <f>SQRT((2/3*(N594/365)^(-1/3)*K594^(1/3)*(O594/365))^2+(1/3*(N594/365)^(2/3)*K594^(-2/3)*M594)^2)</f>
        <v>3.866490767870206E-3</v>
      </c>
      <c r="V594" s="28">
        <f>0.004919*R594*SQRT(1-P594^2)*N594^(1/3)*K594^(2/3)</f>
        <v>57.922973056749953</v>
      </c>
      <c r="W594" s="28">
        <f>SQRT(X594^2+Y594^2+Z594^2+AA594^2)</f>
        <v>1.749263266601079</v>
      </c>
      <c r="X594" s="28">
        <f>0.004919*SQRT(1-P594^2)*N594^(1/3)*K594^(2/3)*S594</f>
        <v>3.569856688956663E-2</v>
      </c>
      <c r="Y594" s="28">
        <f>0.004919*R594*P594/SQRT(1-P594^2)*N594^(1/3)*K594^(2/3)*Q594</f>
        <v>2.1804893284194698E-2</v>
      </c>
      <c r="Z594" s="28">
        <f>0.004919*R594*SQRT(1-P594^2)*1/3*N594^(-2/3)*K594^(2/3)*O594</f>
        <v>3.6522088396792856E-5</v>
      </c>
      <c r="AA594" s="28">
        <f>0.004919*R594*SQRT(1-P594^2)*N594^(1/3)*2/3*K594^(-1/3)*M594</f>
        <v>1.7487630295431429</v>
      </c>
      <c r="AB594" s="28">
        <v>10.1</v>
      </c>
      <c r="AC594" s="28">
        <v>6.1</v>
      </c>
      <c r="AD594" s="28" t="s">
        <v>1531</v>
      </c>
    </row>
    <row r="595" spans="1:30">
      <c r="A595" s="12" t="s">
        <v>1130</v>
      </c>
      <c r="B595" s="12" t="s">
        <v>1129</v>
      </c>
      <c r="C595" s="12">
        <v>0.02</v>
      </c>
      <c r="D595" s="12"/>
      <c r="E595" s="12">
        <v>0.02</v>
      </c>
      <c r="F595" s="12">
        <v>0.03</v>
      </c>
      <c r="G595" s="12">
        <v>0.03</v>
      </c>
      <c r="H595" s="12">
        <v>1.5</v>
      </c>
      <c r="I595" s="12"/>
      <c r="J595" s="12"/>
      <c r="K595" s="12">
        <v>1.5</v>
      </c>
      <c r="L595" s="12">
        <v>0.15</v>
      </c>
      <c r="M595" s="12">
        <v>0.15</v>
      </c>
      <c r="N595" s="12">
        <v>675</v>
      </c>
      <c r="O595" s="12">
        <v>17</v>
      </c>
      <c r="P595" s="12">
        <v>0.12</v>
      </c>
      <c r="Q595" s="12">
        <v>0.08</v>
      </c>
      <c r="R595" s="12">
        <v>31.6</v>
      </c>
      <c r="S595" s="12">
        <v>1.2</v>
      </c>
      <c r="T595" s="12">
        <f>(N595/365)^(2/3)*K595^(1/3)</f>
        <v>1.7246634457977936</v>
      </c>
      <c r="U595" s="12">
        <f>SQRT((2/3*(N595/365)^(-1/3)*K595^(1/3)*(O595/365))^2+(1/3*(N595/365)^(2/3)*K595^(-2/3)*M595)^2)</f>
        <v>6.4369914788598312E-2</v>
      </c>
      <c r="V595" s="12">
        <f>0.004919*R595*SQRT(1-P595^2)*N595^(1/3)*K595^(2/3)</f>
        <v>1.7738205538348277</v>
      </c>
      <c r="W595" s="12">
        <f>SQRT(X595^2+Y595^2+Z595^2+AA595^2)</f>
        <v>0.13799218938512456</v>
      </c>
      <c r="X595" s="12">
        <f>0.004919*SQRT(1-P595^2)*N595^(1/3)*K595^(2/3)*S595</f>
        <v>6.736027419625927E-2</v>
      </c>
      <c r="Y595" s="12">
        <f>0.004919*R595*P595/SQRT(1-P595^2)*N595^(1/3)*K595^(2/3)*Q595</f>
        <v>1.7277472926962606E-2</v>
      </c>
      <c r="Z595" s="12">
        <f>0.004919*R595*SQRT(1-P595^2)*1/3*N595^(-2/3)*K595^(2/3)*O595</f>
        <v>1.4891333044539287E-2</v>
      </c>
      <c r="AA595" s="12">
        <f>0.004919*R595*SQRT(1-P595^2)*N595^(1/3)*2/3*K595^(-1/3)*M595</f>
        <v>0.11825470358898853</v>
      </c>
      <c r="AB595" s="12">
        <v>9.7917808219178077</v>
      </c>
      <c r="AC595" s="12">
        <v>6.08</v>
      </c>
      <c r="AD595" s="12" t="s">
        <v>25</v>
      </c>
    </row>
    <row r="596" spans="1:30">
      <c r="A596" s="12" t="s">
        <v>1130</v>
      </c>
      <c r="B596" s="12" t="s">
        <v>1131</v>
      </c>
      <c r="C596" s="12">
        <v>0.02</v>
      </c>
      <c r="D596" s="12"/>
      <c r="E596" s="12">
        <v>0.02</v>
      </c>
      <c r="F596" s="12">
        <v>0.03</v>
      </c>
      <c r="G596" s="12">
        <v>0.03</v>
      </c>
      <c r="H596" s="12">
        <v>1.5</v>
      </c>
      <c r="I596" s="12"/>
      <c r="J596" s="12"/>
      <c r="K596" s="12">
        <v>1.5</v>
      </c>
      <c r="L596" s="12">
        <v>0.15</v>
      </c>
      <c r="M596" s="12">
        <v>0.15</v>
      </c>
      <c r="N596" s="12">
        <v>886</v>
      </c>
      <c r="O596" s="12">
        <v>8</v>
      </c>
      <c r="P596" s="12">
        <v>0.15</v>
      </c>
      <c r="Q596" s="12">
        <v>0.06</v>
      </c>
      <c r="R596" s="12">
        <v>18.8</v>
      </c>
      <c r="S596" s="12">
        <v>1.3</v>
      </c>
      <c r="T596" s="12">
        <f>(N596/365)^(2/3)*K596^(1/3)</f>
        <v>2.0675577932260212</v>
      </c>
      <c r="U596" s="12">
        <f>SQRT((2/3*(N596/365)^(-1/3)*K596^(1/3)*(O596/365))^2+(1/3*(N596/365)^(2/3)*K596^(-2/3)*M596)^2)</f>
        <v>7.003335136858263E-2</v>
      </c>
      <c r="V596" s="12">
        <f>0.004919*R596*SQRT(1-P596^2)*N596^(1/3)*K596^(2/3)</f>
        <v>1.1507080064437094</v>
      </c>
      <c r="W596" s="12">
        <f>SQRT(X596^2+Y596^2+Z596^2+AA596^2)</f>
        <v>0.11108862873953369</v>
      </c>
      <c r="X596" s="12">
        <f>0.004919*SQRT(1-P596^2)*N596^(1/3)*K596^(2/3)*S596</f>
        <v>7.9570234488128846E-2</v>
      </c>
      <c r="Y596" s="12">
        <f>0.004919*R596*P596/SQRT(1-P596^2)*N596^(1/3)*K596^(2/3)*Q596</f>
        <v>1.0594754023522644E-2</v>
      </c>
      <c r="Z596" s="12">
        <f>0.004919*R596*SQRT(1-P596^2)*1/3*N596^(-2/3)*K596^(2/3)*O596</f>
        <v>3.4633800043452527E-3</v>
      </c>
      <c r="AA596" s="12">
        <f>0.004919*R596*SQRT(1-P596^2)*N596^(1/3)*2/3*K596^(-1/3)*M596</f>
        <v>7.6713867096247293E-2</v>
      </c>
      <c r="AB596" s="12">
        <v>3.054794520547945</v>
      </c>
      <c r="AC596" s="12">
        <v>7.18</v>
      </c>
      <c r="AD596" s="12" t="s">
        <v>25</v>
      </c>
    </row>
    <row r="597" spans="1:30" s="30" customFormat="1">
      <c r="A597" s="30" t="s">
        <v>1133</v>
      </c>
      <c r="B597" s="30" t="s">
        <v>1132</v>
      </c>
      <c r="E597" s="30">
        <v>-0.28999999999999998</v>
      </c>
      <c r="G597" s="30">
        <v>0.08</v>
      </c>
      <c r="K597" s="30">
        <v>0.79</v>
      </c>
      <c r="M597" s="30">
        <v>0.02</v>
      </c>
      <c r="N597" s="30">
        <v>1688.6</v>
      </c>
      <c r="O597" s="30">
        <v>1.1000000000000001</v>
      </c>
      <c r="P597" s="30">
        <v>0.47499999999999998</v>
      </c>
      <c r="Q597" s="30">
        <v>2E-3</v>
      </c>
      <c r="R597" s="30">
        <v>1239.8</v>
      </c>
      <c r="S597" s="30">
        <v>4.05</v>
      </c>
      <c r="T597" s="30">
        <f>(N597/365)^(2/3)*K597^(1/3)</f>
        <v>2.5666401131060494</v>
      </c>
      <c r="U597" s="30">
        <f>SQRT((2/3*(N597/365)^(-1/3)*K597^(1/3)*(O597/365))^2+(1/3*(N597/365)^(2/3)*K597^(-2/3)*M597)^2)</f>
        <v>2.168807282191559E-2</v>
      </c>
      <c r="V597" s="30">
        <f>0.004919*R597*SQRT(1-P597^2)*N597^(1/3)*K597^(2/3)</f>
        <v>54.613218609822589</v>
      </c>
      <c r="W597" s="30">
        <f>SQRT(X597^2+Y597^2+Z597^2+AA597^2)</f>
        <v>0.94131051887925477</v>
      </c>
      <c r="X597" s="30">
        <f>0.004919*SQRT(1-P597^2)*N597^(1/3)*K597^(2/3)*S597</f>
        <v>0.17840259345844611</v>
      </c>
      <c r="Y597" s="30">
        <f>0.004919*R597*P597/SQRT(1-P597^2)*N597^(1/3)*K597^(2/3)*Q597</f>
        <v>6.6999267382510372E-2</v>
      </c>
      <c r="Z597" s="30">
        <f>0.004919*R597*SQRT(1-P597^2)*1/3*N597^(-2/3)*K597^(2/3)*O597</f>
        <v>1.1858845684947075E-2</v>
      </c>
      <c r="AA597" s="30">
        <f>0.004919*R597*SQRT(1-P597^2)*N597^(1/3)*2/3*K597^(-1/3)*M597</f>
        <v>0.92174208624173148</v>
      </c>
      <c r="AB597" s="30">
        <v>9.0986301369863014</v>
      </c>
      <c r="AC597" s="30">
        <v>7.77</v>
      </c>
      <c r="AD597" s="30" t="s">
        <v>1531</v>
      </c>
    </row>
    <row r="598" spans="1:30">
      <c r="A598" s="12" t="s">
        <v>1135</v>
      </c>
      <c r="B598" s="12" t="s">
        <v>1134</v>
      </c>
      <c r="C598" s="12">
        <v>-0.35</v>
      </c>
      <c r="D598" s="12"/>
      <c r="E598" s="12">
        <v>-0.35</v>
      </c>
      <c r="F598" s="12">
        <v>0.03</v>
      </c>
      <c r="G598" s="12">
        <v>0.03</v>
      </c>
      <c r="H598" s="12">
        <v>1.84</v>
      </c>
      <c r="I598" s="12"/>
      <c r="J598" s="12"/>
      <c r="K598" s="12">
        <v>1.84</v>
      </c>
      <c r="L598" s="12">
        <v>0.18</v>
      </c>
      <c r="M598" s="12">
        <v>0.18</v>
      </c>
      <c r="N598" s="12">
        <v>139.35</v>
      </c>
      <c r="O598" s="12">
        <v>0.22</v>
      </c>
      <c r="P598" s="12">
        <v>7.5999999999999998E-2</v>
      </c>
      <c r="Q598" s="12">
        <v>4.65E-2</v>
      </c>
      <c r="R598" s="12">
        <v>225.8</v>
      </c>
      <c r="S598" s="12">
        <v>4.25</v>
      </c>
      <c r="T598" s="12">
        <f>(N598/365)^(2/3)*K598^(1/3)</f>
        <v>0.64488461097989425</v>
      </c>
      <c r="U598" s="12">
        <f>SQRT((2/3*(N598/365)^(-1/3)*K598^(1/3)*(O598/365))^2+(1/3*(N598/365)^(2/3)*K598^(-2/3)*M598)^2)</f>
        <v>2.1039797026392311E-2</v>
      </c>
      <c r="V598" s="12">
        <f>0.004919*R598*SQRT(1-P598^2)*N598^(1/3)*K598^(2/3)</f>
        <v>8.6216506477577433</v>
      </c>
      <c r="W598" s="12">
        <f>SQRT(X598^2+Y598^2+Z598^2+AA598^2)</f>
        <v>0.58604944475849929</v>
      </c>
      <c r="X598" s="12">
        <f>0.004919*SQRT(1-P598^2)*N598^(1/3)*K598^(2/3)*S598</f>
        <v>0.16227641830367764</v>
      </c>
      <c r="Y598" s="12">
        <f>0.004919*R598*P598/SQRT(1-P598^2)*N598^(1/3)*K598^(2/3)*Q598</f>
        <v>3.0645924247630175E-2</v>
      </c>
      <c r="Z598" s="12">
        <f>0.004919*R598*SQRT(1-P598^2)*1/3*N598^(-2/3)*K598^(2/3)*O598</f>
        <v>4.5371681437787444E-3</v>
      </c>
      <c r="AA598" s="12">
        <f>0.004919*R598*SQRT(1-P598^2)*N598^(1/3)*2/3*K598^(-1/3)*M598</f>
        <v>0.56228156398420071</v>
      </c>
      <c r="AB598" s="12">
        <v>8.8356164383561637</v>
      </c>
      <c r="AC598" s="12">
        <v>69.5</v>
      </c>
      <c r="AD598" s="12" t="s">
        <v>137</v>
      </c>
    </row>
    <row r="599" spans="1:30">
      <c r="A599" s="12" t="s">
        <v>1137</v>
      </c>
      <c r="B599" s="12" t="s">
        <v>1136</v>
      </c>
      <c r="C599" s="12">
        <v>0.12</v>
      </c>
      <c r="D599" s="12"/>
      <c r="E599" s="12">
        <v>0.12</v>
      </c>
      <c r="F599" s="12">
        <v>0.03</v>
      </c>
      <c r="G599" s="12">
        <v>0.03</v>
      </c>
      <c r="H599" s="12">
        <v>1.52</v>
      </c>
      <c r="I599" s="12"/>
      <c r="J599" s="12"/>
      <c r="K599" s="12">
        <v>1.52</v>
      </c>
      <c r="L599" s="12">
        <v>0.21</v>
      </c>
      <c r="M599" s="12">
        <v>0.21</v>
      </c>
      <c r="N599" s="12">
        <v>792.6</v>
      </c>
      <c r="O599" s="12">
        <v>7.7</v>
      </c>
      <c r="P599" s="12">
        <v>0.19</v>
      </c>
      <c r="Q599" s="12">
        <v>6.0999999999999999E-2</v>
      </c>
      <c r="R599" s="12">
        <v>23.5</v>
      </c>
      <c r="S599" s="12">
        <v>1.6</v>
      </c>
      <c r="T599" s="12">
        <f>(N599/365)^(2/3)*K599^(1/3)</f>
        <v>1.9280664532903729</v>
      </c>
      <c r="U599" s="12">
        <f>SQRT((2/3*(N599/365)^(-1/3)*K599^(1/3)*(O599/365))^2+(1/3*(N599/365)^(2/3)*K599^(-2/3)*M599)^2)</f>
        <v>8.9666303236972E-2</v>
      </c>
      <c r="V599" s="12">
        <f>0.004919*R599*SQRT(1-P599^2)*N599^(1/3)*K599^(2/3)</f>
        <v>1.3884846714305072</v>
      </c>
      <c r="W599" s="12">
        <f>SQRT(X599^2+Y599^2+Z599^2+AA599^2)</f>
        <v>0.15997142769947523</v>
      </c>
      <c r="X599" s="12">
        <f>0.004919*SQRT(1-P599^2)*N599^(1/3)*K599^(2/3)*S599</f>
        <v>9.4535126565481353E-2</v>
      </c>
      <c r="Y599" s="12">
        <f>0.004919*R599*P599/SQRT(1-P599^2)*N599^(1/3)*K599^(2/3)*Q599</f>
        <v>1.66952353375657E-2</v>
      </c>
      <c r="Z599" s="12">
        <f>0.004919*R599*SQRT(1-P599^2)*1/3*N599^(-2/3)*K599^(2/3)*O599</f>
        <v>4.4963125452161272E-3</v>
      </c>
      <c r="AA599" s="12">
        <f>0.004919*R599*SQRT(1-P599^2)*N599^(1/3)*2/3*K599^(-1/3)*M599</f>
        <v>0.12788674605280986</v>
      </c>
      <c r="AB599" s="12">
        <v>8.742465753424657</v>
      </c>
      <c r="AC599" s="12">
        <v>6.3</v>
      </c>
      <c r="AD599" s="12" t="s">
        <v>25</v>
      </c>
    </row>
    <row r="600" spans="1:30">
      <c r="A600" s="12" t="s">
        <v>1139</v>
      </c>
      <c r="B600" s="12" t="s">
        <v>1138</v>
      </c>
      <c r="C600" s="12">
        <v>-0.2</v>
      </c>
      <c r="D600" s="12">
        <v>-0.28999999999999998</v>
      </c>
      <c r="E600" s="12">
        <v>-0.2</v>
      </c>
      <c r="F600" s="12">
        <v>0.05</v>
      </c>
      <c r="G600" s="12">
        <v>0.05</v>
      </c>
      <c r="H600" s="12">
        <v>0.94</v>
      </c>
      <c r="I600" s="12">
        <v>1.04</v>
      </c>
      <c r="J600" s="12">
        <v>1.03</v>
      </c>
      <c r="K600" s="12">
        <v>0.94</v>
      </c>
      <c r="L600" s="12">
        <v>7.0000000000000007E-2</v>
      </c>
      <c r="M600" s="12">
        <v>7.0000000000000007E-2</v>
      </c>
      <c r="N600" s="12">
        <v>492.3</v>
      </c>
      <c r="O600" s="12">
        <v>2.2999999999999998</v>
      </c>
      <c r="P600" s="12">
        <v>9.6000000000000002E-2</v>
      </c>
      <c r="Q600" s="12">
        <v>6.7000000000000004E-2</v>
      </c>
      <c r="R600" s="12">
        <v>8.7899999999999991</v>
      </c>
      <c r="S600" s="12">
        <v>0.45</v>
      </c>
      <c r="T600" s="12">
        <f>(N600/365)^(2/3)*K600^(1/3)</f>
        <v>1.1958240000469842</v>
      </c>
      <c r="U600" s="12">
        <f>SQRT((2/3*(N600/365)^(-1/3)*K600^(1/3)*(O600/365))^2+(1/3*(N600/365)^(2/3)*K600^(-2/3)*M600)^2)</f>
        <v>2.9916331302647304E-2</v>
      </c>
      <c r="V600" s="12">
        <f>0.004919*R600*SQRT(1-P600^2)*N600^(1/3)*K600^(2/3)</f>
        <v>0.32609967872391848</v>
      </c>
      <c r="W600" s="12">
        <f>SQRT(X600^2+Y600^2+Z600^2+AA600^2)</f>
        <v>2.3356830419824455E-2</v>
      </c>
      <c r="X600" s="12">
        <f>0.004919*SQRT(1-P600^2)*N600^(1/3)*K600^(2/3)*S600</f>
        <v>1.6694522801565796E-2</v>
      </c>
      <c r="Y600" s="12">
        <f>0.004919*R600*P600/SQRT(1-P600^2)*N600^(1/3)*K600^(2/3)*Q600</f>
        <v>2.1169832511952588E-3</v>
      </c>
      <c r="Z600" s="12">
        <f>0.004919*R600*SQRT(1-P600^2)*1/3*N600^(-2/3)*K600^(2/3)*O600</f>
        <v>5.0784024718329777E-4</v>
      </c>
      <c r="AA600" s="12">
        <f>0.004919*R600*SQRT(1-P600^2)*N600^(1/3)*2/3*K600^(-1/3)*M600</f>
        <v>1.6189345752251273E-2</v>
      </c>
      <c r="AB600" s="28">
        <f>4000/365</f>
        <v>10.95890410958904</v>
      </c>
      <c r="AC600" s="28">
        <v>2.5</v>
      </c>
      <c r="AD600" s="12" t="s">
        <v>320</v>
      </c>
    </row>
    <row r="601" spans="1:30" s="30" customFormat="1">
      <c r="A601" s="30" t="s">
        <v>1141</v>
      </c>
      <c r="B601" s="30" t="s">
        <v>1140</v>
      </c>
      <c r="D601" s="30">
        <v>0.01</v>
      </c>
      <c r="E601" s="30">
        <v>2.8206055693401171E-4</v>
      </c>
      <c r="G601" s="30">
        <v>4.1492940386763918E-2</v>
      </c>
      <c r="I601" s="30">
        <v>1.37</v>
      </c>
      <c r="J601" s="30">
        <v>1.36</v>
      </c>
      <c r="K601" s="30">
        <v>1.3282755115127109</v>
      </c>
      <c r="M601" s="30">
        <v>3.6275189713696337E-2</v>
      </c>
      <c r="N601" s="30">
        <v>2499</v>
      </c>
      <c r="O601" s="30">
        <v>5.6</v>
      </c>
      <c r="P601" s="30">
        <v>0.106</v>
      </c>
      <c r="Q601" s="30">
        <v>6.0000000000000001E-3</v>
      </c>
      <c r="R601" s="30">
        <v>896</v>
      </c>
      <c r="S601" s="30">
        <v>4</v>
      </c>
      <c r="T601" s="30">
        <f>(N601/365)^(2/3)*K601^(1/3)</f>
        <v>3.9634950160932627</v>
      </c>
      <c r="U601" s="30">
        <f>SQRT((2/3*(N601/365)^(-1/3)*K601^(1/3)*(O601/365))^2+(1/3*(N601/365)^(2/3)*K601^(-2/3)*M601)^2)</f>
        <v>3.65636316522083E-2</v>
      </c>
      <c r="V601" s="30">
        <f>0.004919*R601*SQRT(1-P601^2)*N601^(1/3)*K601^(2/3)</f>
        <v>71.864104429482595</v>
      </c>
      <c r="W601" s="30">
        <f>SQRT(X601^2+Y601^2+Z601^2+AA601^2)</f>
        <v>1.3490253265337651</v>
      </c>
      <c r="X601" s="30">
        <f>0.004919*SQRT(1-P601^2)*N601^(1/3)*K601^(2/3)*S601</f>
        <v>0.32082189477447592</v>
      </c>
      <c r="Y601" s="30">
        <f>0.004919*R601*P601/SQRT(1-P601^2)*N601^(1/3)*K601^(2/3)*Q601</f>
        <v>4.6224954000298288E-2</v>
      </c>
      <c r="Z601" s="30">
        <f>0.004919*R601*SQRT(1-P601^2)*1/3*N601^(-2/3)*K601^(2/3)*O601</f>
        <v>5.3680003308670503E-2</v>
      </c>
      <c r="AA601" s="30">
        <f>0.004919*R601*SQRT(1-P601^2)*N601^(1/3)*2/3*K601^(-1/3)*M601</f>
        <v>1.3084052714412679</v>
      </c>
      <c r="AD601" s="30" t="s">
        <v>1553</v>
      </c>
    </row>
    <row r="602" spans="1:30">
      <c r="A602" s="12" t="s">
        <v>1143</v>
      </c>
      <c r="B602" s="12" t="s">
        <v>1142</v>
      </c>
      <c r="C602" s="12">
        <v>-0.38</v>
      </c>
      <c r="D602" s="12"/>
      <c r="E602" s="12">
        <v>-0.38</v>
      </c>
      <c r="F602" s="12">
        <v>0.04</v>
      </c>
      <c r="G602" s="12">
        <v>0.04</v>
      </c>
      <c r="H602" s="12">
        <v>2.11</v>
      </c>
      <c r="I602" s="12"/>
      <c r="J602" s="12"/>
      <c r="K602" s="12">
        <v>2.11</v>
      </c>
      <c r="L602" s="12">
        <v>0.23</v>
      </c>
      <c r="M602" s="12">
        <v>0.23</v>
      </c>
      <c r="N602" s="12">
        <v>177.11</v>
      </c>
      <c r="O602" s="12">
        <v>0.31</v>
      </c>
      <c r="P602" s="12">
        <v>6.6000000000000003E-2</v>
      </c>
      <c r="Q602" s="12">
        <v>0.02</v>
      </c>
      <c r="R602" s="12">
        <v>178.5</v>
      </c>
      <c r="S602" s="12">
        <v>4.0999999999999996</v>
      </c>
      <c r="T602" s="12">
        <f>(N602/365)^(2/3)*K602^(1/3)</f>
        <v>0.79200446656608159</v>
      </c>
      <c r="U602" s="12">
        <f>SQRT((2/3*(N602/365)^(-1/3)*K602^(1/3)*(O602/365))^2+(1/3*(N602/365)^(2/3)*K602^(-2/3)*M602)^2)</f>
        <v>2.8792249458463776E-2</v>
      </c>
      <c r="V602" s="12">
        <f>0.004919*R602*SQRT(1-P602^2)*N602^(1/3)*K602^(2/3)</f>
        <v>8.0941220361040074</v>
      </c>
      <c r="W602" s="12">
        <f>SQRT(X602^2+Y602^2+Z602^2+AA602^2)</f>
        <v>0.61699222155837252</v>
      </c>
      <c r="X602" s="12">
        <f>0.004919*SQRT(1-P602^2)*N602^(1/3)*K602^(2/3)*S602</f>
        <v>0.18591540811219287</v>
      </c>
      <c r="Y602" s="12">
        <f>0.004919*R602*P602/SQRT(1-P602^2)*N602^(1/3)*K602^(2/3)*Q602</f>
        <v>1.0730985259447446E-2</v>
      </c>
      <c r="Z602" s="12">
        <f>0.004919*R602*SQRT(1-P602^2)*1/3*N602^(-2/3)*K602^(2/3)*O602</f>
        <v>4.722447125500618E-3</v>
      </c>
      <c r="AA602" s="12">
        <f>0.004919*R602*SQRT(1-P602^2)*N602^(1/3)*2/3*K602^(-1/3)*M602</f>
        <v>0.58819844180218717</v>
      </c>
      <c r="AB602" s="12">
        <v>3.8136986301369862</v>
      </c>
      <c r="AC602" s="12">
        <v>28.4</v>
      </c>
      <c r="AD602" s="12" t="s">
        <v>25</v>
      </c>
    </row>
    <row r="603" spans="1:30">
      <c r="A603" s="12" t="s">
        <v>1145</v>
      </c>
      <c r="B603" s="12" t="s">
        <v>1144</v>
      </c>
      <c r="C603" s="12">
        <v>0.12</v>
      </c>
      <c r="D603" s="12"/>
      <c r="E603" s="12">
        <v>0.12</v>
      </c>
      <c r="F603" s="12">
        <v>0.04</v>
      </c>
      <c r="G603" s="12">
        <v>0.04</v>
      </c>
      <c r="H603" s="12">
        <v>2.33</v>
      </c>
      <c r="I603" s="12"/>
      <c r="J603" s="12"/>
      <c r="K603" s="12">
        <v>2.33</v>
      </c>
      <c r="L603" s="12">
        <v>0.45</v>
      </c>
      <c r="M603" s="12">
        <v>0.45</v>
      </c>
      <c r="N603" s="12">
        <v>299.36</v>
      </c>
      <c r="O603" s="12">
        <v>0.28499999999999998</v>
      </c>
      <c r="P603" s="12">
        <v>0.05</v>
      </c>
      <c r="Q603" s="12">
        <v>2.5000000000000001E-2</v>
      </c>
      <c r="R603" s="12">
        <v>136.9</v>
      </c>
      <c r="S603" s="12">
        <v>4.1999999999999993</v>
      </c>
      <c r="T603" s="12">
        <f>(N603/365)^(2/3)*K603^(1/3)</f>
        <v>1.1615892320949623</v>
      </c>
      <c r="U603" s="12">
        <f>SQRT((2/3*(N603/365)^(-1/3)*K603^(1/3)*(O603/365))^2+(1/3*(N603/365)^(2/3)*K603^(-2/3)*M603)^2)</f>
        <v>7.4784056762699266E-2</v>
      </c>
      <c r="V603" s="12">
        <f>0.004919*R603*SQRT(1-P603^2)*N603^(1/3)*K603^(2/3)</f>
        <v>7.9074889483202622</v>
      </c>
      <c r="W603" s="12">
        <f>SQRT(X603^2+Y603^2+Z603^2+AA603^2)</f>
        <v>1.0466850186813728</v>
      </c>
      <c r="X603" s="12">
        <f>0.004919*SQRT(1-P603^2)*N603^(1/3)*K603^(2/3)*S603</f>
        <v>0.2425964469170569</v>
      </c>
      <c r="Y603" s="12">
        <f>0.004919*R603*P603/SQRT(1-P603^2)*N603^(1/3)*K603^(2/3)*Q603</f>
        <v>9.9091340204514582E-3</v>
      </c>
      <c r="Z603" s="12">
        <f>0.004919*R603*SQRT(1-P603^2)*1/3*N603^(-2/3)*K603^(2/3)*O603</f>
        <v>2.5093915355773153E-3</v>
      </c>
      <c r="AA603" s="12">
        <f>0.004919*R603*SQRT(1-P603^2)*N603^(1/3)*2/3*K603^(-1/3)*M603</f>
        <v>1.018131624247244</v>
      </c>
      <c r="AB603" s="28">
        <f>4500/365</f>
        <v>12.328767123287671</v>
      </c>
      <c r="AC603" s="28">
        <v>19.84</v>
      </c>
      <c r="AD603" s="12" t="s">
        <v>25</v>
      </c>
    </row>
    <row r="604" spans="1:30">
      <c r="A604" s="12" t="s">
        <v>1147</v>
      </c>
      <c r="B604" s="12" t="s">
        <v>1146</v>
      </c>
      <c r="C604" s="12">
        <v>-0.09</v>
      </c>
      <c r="D604" s="12">
        <v>-0.09</v>
      </c>
      <c r="E604" s="12">
        <v>-0.09</v>
      </c>
      <c r="F604" s="12">
        <v>0.02</v>
      </c>
      <c r="G604" s="12">
        <v>0.02</v>
      </c>
      <c r="H604" s="12">
        <v>1.34</v>
      </c>
      <c r="I604" s="12">
        <v>1.53</v>
      </c>
      <c r="J604" s="12">
        <v>1.44</v>
      </c>
      <c r="K604" s="12">
        <v>1.34</v>
      </c>
      <c r="L604" s="12">
        <v>0.09</v>
      </c>
      <c r="M604" s="12">
        <v>0.09</v>
      </c>
      <c r="N604" s="12">
        <v>201.83</v>
      </c>
      <c r="O604" s="12">
        <v>0.14000000000000001</v>
      </c>
      <c r="P604" s="12">
        <v>0.27800000000000002</v>
      </c>
      <c r="Q604" s="12">
        <v>6.0000000000000001E-3</v>
      </c>
      <c r="R604" s="12">
        <v>29.3</v>
      </c>
      <c r="S604" s="12">
        <v>1.4</v>
      </c>
      <c r="T604" s="12">
        <f>(N604/365)^(2/3)*K604^(1/3)</f>
        <v>0.74272863845575177</v>
      </c>
      <c r="U604" s="12">
        <f>SQRT((2/3*(N604/365)^(-1/3)*K604^(1/3)*(O604/365))^2+(1/3*(N604/365)^(2/3)*K604^(-2/3)*M604)^2)</f>
        <v>1.6631799922751173E-2</v>
      </c>
      <c r="V604" s="12">
        <f>0.004919*R604*SQRT(1-P604^2)*N604^(1/3)*K604^(2/3)</f>
        <v>0.9870600488815936</v>
      </c>
      <c r="W604" s="12">
        <f>SQRT(X604^2+Y604^2+Z604^2+AA604^2)</f>
        <v>6.4660348507345769E-2</v>
      </c>
      <c r="X604" s="12">
        <f>0.004919*SQRT(1-P604^2)*N604^(1/3)*K604^(2/3)*S604</f>
        <v>4.7163278786151223E-2</v>
      </c>
      <c r="Y604" s="12">
        <f>0.004919*R604*P604/SQRT(1-P604^2)*N604^(1/3)*K604^(2/3)*Q604</f>
        <v>1.7843151755626845E-3</v>
      </c>
      <c r="Z604" s="12">
        <f>0.004919*R604*SQRT(1-P604^2)*1/3*N604^(-2/3)*K604^(2/3)*O604</f>
        <v>2.2822574583134837E-4</v>
      </c>
      <c r="AA604" s="12">
        <f>0.004919*R604*SQRT(1-P604^2)*N604^(1/3)*2/3*K604^(-1/3)*M604</f>
        <v>4.4196718606638513E-2</v>
      </c>
      <c r="AB604" s="12">
        <v>2.3561643835616439</v>
      </c>
      <c r="AC604" s="12">
        <v>4.4000000000000004</v>
      </c>
      <c r="AD604" s="12" t="s">
        <v>115</v>
      </c>
    </row>
    <row r="605" spans="1:30">
      <c r="A605" s="12" t="s">
        <v>1147</v>
      </c>
      <c r="B605" s="12" t="s">
        <v>1148</v>
      </c>
      <c r="C605" s="12">
        <v>-0.09</v>
      </c>
      <c r="D605" s="12">
        <v>-0.09</v>
      </c>
      <c r="E605" s="12">
        <v>-0.09</v>
      </c>
      <c r="F605" s="12">
        <v>0.02</v>
      </c>
      <c r="G605" s="12">
        <v>0.02</v>
      </c>
      <c r="H605" s="12">
        <v>1.34</v>
      </c>
      <c r="I605" s="12">
        <v>1.53</v>
      </c>
      <c r="J605" s="12">
        <v>1.44</v>
      </c>
      <c r="K605" s="12">
        <v>1.34</v>
      </c>
      <c r="L605" s="12">
        <v>0.09</v>
      </c>
      <c r="M605" s="12">
        <v>0.09</v>
      </c>
      <c r="N605" s="12">
        <v>607.05999999999995</v>
      </c>
      <c r="O605" s="12">
        <v>2.1</v>
      </c>
      <c r="P605" s="12">
        <v>3.7999999999999999E-2</v>
      </c>
      <c r="Q605" s="12">
        <v>8.0000000000000002E-3</v>
      </c>
      <c r="R605" s="12">
        <v>46.4</v>
      </c>
      <c r="S605" s="12">
        <v>1.7</v>
      </c>
      <c r="T605" s="12">
        <f>(N605/365)^(2/3)*K605^(1/3)</f>
        <v>1.5476072949852699</v>
      </c>
      <c r="U605" s="12">
        <f>SQRT((2/3*(N605/365)^(-1/3)*K605^(1/3)*(O605/365))^2+(1/3*(N605/365)^(2/3)*K605^(-2/3)*M605)^2)</f>
        <v>3.4831265527185927E-2</v>
      </c>
      <c r="V605" s="12">
        <f>0.004919*R605*SQRT(1-P605^2)*N605^(1/3)*K605^(2/3)</f>
        <v>2.3472612036456231</v>
      </c>
      <c r="W605" s="12">
        <f>SQRT(X605^2+Y605^2+Z605^2+AA605^2)</f>
        <v>0.13583041398931636</v>
      </c>
      <c r="X605" s="12">
        <f>0.004919*SQRT(1-P605^2)*N605^(1/3)*K605^(2/3)*S605</f>
        <v>8.5998794099085299E-2</v>
      </c>
      <c r="Y605" s="12">
        <f>0.004919*R605*P605/SQRT(1-P605^2)*N605^(1/3)*K605^(2/3)*Q605</f>
        <v>7.1459928727910025E-4</v>
      </c>
      <c r="Z605" s="12">
        <f>0.004919*R605*SQRT(1-P605^2)*1/3*N605^(-2/3)*K605^(2/3)*O605</f>
        <v>2.7066234681117807E-3</v>
      </c>
      <c r="AA605" s="12">
        <f>0.004919*R605*SQRT(1-P605^2)*N605^(1/3)*2/3*K605^(-1/3)*M605</f>
        <v>0.10510124792443087</v>
      </c>
      <c r="AB605" s="12">
        <v>2.3561643835616439</v>
      </c>
      <c r="AC605" s="12">
        <v>4.4000000000000004</v>
      </c>
      <c r="AD605" s="12" t="s">
        <v>115</v>
      </c>
    </row>
    <row r="606" spans="1:30">
      <c r="A606" s="12" t="s">
        <v>1150</v>
      </c>
      <c r="B606" s="12" t="s">
        <v>1149</v>
      </c>
      <c r="C606" s="12">
        <v>0.09</v>
      </c>
      <c r="D606" s="12"/>
      <c r="E606" s="12">
        <v>0.09</v>
      </c>
      <c r="F606" s="12">
        <v>0.04</v>
      </c>
      <c r="G606" s="12">
        <v>0.04</v>
      </c>
      <c r="H606" s="12">
        <v>1.95</v>
      </c>
      <c r="I606" s="12"/>
      <c r="J606" s="12"/>
      <c r="K606" s="12">
        <v>1.95</v>
      </c>
      <c r="L606" s="12">
        <v>0.24</v>
      </c>
      <c r="M606" s="12">
        <v>0.24</v>
      </c>
      <c r="N606" s="12">
        <v>589.64</v>
      </c>
      <c r="O606" s="12">
        <v>0.81</v>
      </c>
      <c r="P606" s="12">
        <v>0.02</v>
      </c>
      <c r="Q606" s="12">
        <v>0.03</v>
      </c>
      <c r="R606" s="12">
        <v>46</v>
      </c>
      <c r="S606" s="12">
        <v>1.6</v>
      </c>
      <c r="T606" s="12">
        <f>(N606/365)^(2/3)*K606^(1/3)</f>
        <v>1.7200493964104624</v>
      </c>
      <c r="U606" s="12">
        <f>SQRT((2/3*(N606/365)^(-1/3)*K606^(1/3)*(O606/365))^2+(1/3*(N606/365)^(2/3)*K606^(-2/3)*M606)^2)</f>
        <v>7.0583708930822942E-2</v>
      </c>
      <c r="V606" s="12">
        <f>0.004919*R606*SQRT(1-P606^2)*N606^(1/3)*K606^(2/3)</f>
        <v>2.9609642559125366</v>
      </c>
      <c r="W606" s="12">
        <f>SQRT(X606^2+Y606^2+Z606^2+AA606^2)</f>
        <v>0.26388841586814865</v>
      </c>
      <c r="X606" s="12">
        <f>0.004919*SQRT(1-P606^2)*N606^(1/3)*K606^(2/3)*S606</f>
        <v>0.10299006107521869</v>
      </c>
      <c r="Y606" s="12">
        <f>0.004919*R606*P606/SQRT(1-P606^2)*N606^(1/3)*K606^(2/3)*Q606</f>
        <v>1.7772894693352558E-3</v>
      </c>
      <c r="Z606" s="12">
        <f>0.004919*R606*SQRT(1-P606^2)*1/3*N606^(-2/3)*K606^(2/3)*O606</f>
        <v>1.3558448359954987E-3</v>
      </c>
      <c r="AA606" s="12">
        <f>0.004919*R606*SQRT(1-P606^2)*N606^(1/3)*2/3*K606^(-1/3)*M606</f>
        <v>0.24295091330564406</v>
      </c>
      <c r="AB606" s="28">
        <f>550/365</f>
        <v>1.5068493150684932</v>
      </c>
      <c r="AC606" s="28">
        <v>10.9</v>
      </c>
      <c r="AD606" s="12" t="s">
        <v>25</v>
      </c>
    </row>
    <row r="607" spans="1:30">
      <c r="A607" s="12" t="s">
        <v>1152</v>
      </c>
      <c r="B607" s="12" t="s">
        <v>1151</v>
      </c>
      <c r="C607" s="12">
        <v>0.13</v>
      </c>
      <c r="D607" s="12"/>
      <c r="E607" s="12">
        <v>0.13</v>
      </c>
      <c r="F607" s="12">
        <v>0.05</v>
      </c>
      <c r="G607" s="12">
        <v>0.05</v>
      </c>
      <c r="H607" s="12">
        <v>0.78</v>
      </c>
      <c r="I607" s="12"/>
      <c r="J607" s="12"/>
      <c r="K607" s="12">
        <v>0.78</v>
      </c>
      <c r="L607" s="12">
        <v>0.06</v>
      </c>
      <c r="M607" s="12">
        <v>0.06</v>
      </c>
      <c r="N607" s="12">
        <v>2.8174700000000001</v>
      </c>
      <c r="O607" s="12">
        <v>3.8224699999999989E-4</v>
      </c>
      <c r="P607" s="12">
        <v>1.77E-2</v>
      </c>
      <c r="Q607" s="12">
        <v>1.9E-2</v>
      </c>
      <c r="R607" s="12">
        <v>63.19</v>
      </c>
      <c r="S607" s="12">
        <v>1.82</v>
      </c>
      <c r="T607" s="12">
        <f>(N607/365)^(2/3)*K607^(1/3)</f>
        <v>3.5953609036960529E-2</v>
      </c>
      <c r="U607" s="12">
        <f>SQRT((2/3*(N607/365)^(-1/3)*K607^(1/3)*(O607/365))^2+(1/3*(N607/365)^(2/3)*K607^(-2/3)*M607)^2)</f>
        <v>9.2189314659212756E-4</v>
      </c>
      <c r="V607" s="12">
        <f>0.004919*R607*SQRT(1-P607^2)*N607^(1/3)*K607^(2/3)</f>
        <v>0.37194035890770005</v>
      </c>
      <c r="W607" s="12">
        <f>SQRT(X607^2+Y607^2+Z607^2+AA607^2)</f>
        <v>2.1876672796063205E-2</v>
      </c>
      <c r="X607" s="12">
        <f>0.004919*SQRT(1-P607^2)*N607^(1/3)*K607^(2/3)*S607</f>
        <v>1.0712635752682611E-2</v>
      </c>
      <c r="Y607" s="12">
        <f>0.004919*R607*P607/SQRT(1-P607^2)*N607^(1/3)*K607^(2/3)*Q607</f>
        <v>1.2512274240462746E-4</v>
      </c>
      <c r="Z607" s="12">
        <f>0.004919*R607*SQRT(1-P607^2)*1/3*N607^(-2/3)*K607^(2/3)*O607</f>
        <v>1.682042001883387E-5</v>
      </c>
      <c r="AA607" s="12">
        <f>0.004919*R607*SQRT(1-P607^2)*N607^(1/3)*2/3*K607^(-1/3)*M607</f>
        <v>1.9073864559369234E-2</v>
      </c>
      <c r="AB607" s="12">
        <v>6.0684931506849313</v>
      </c>
      <c r="AC607" s="12">
        <v>6.84</v>
      </c>
      <c r="AD607" s="12" t="s">
        <v>100</v>
      </c>
    </row>
    <row r="608" spans="1:30">
      <c r="A608" s="12" t="s">
        <v>1154</v>
      </c>
      <c r="B608" s="12" t="s">
        <v>1153</v>
      </c>
      <c r="C608" s="12">
        <v>-0.16</v>
      </c>
      <c r="D608" s="12">
        <v>-0.15</v>
      </c>
      <c r="E608" s="12">
        <v>-0.16</v>
      </c>
      <c r="F608" s="12">
        <v>0.01</v>
      </c>
      <c r="G608" s="12">
        <v>0.01</v>
      </c>
      <c r="H608" s="12">
        <v>0.85</v>
      </c>
      <c r="I608" s="12">
        <v>0.91</v>
      </c>
      <c r="J608" s="12">
        <v>0.9</v>
      </c>
      <c r="K608" s="12">
        <v>0.85</v>
      </c>
      <c r="L608" s="12">
        <v>0.05</v>
      </c>
      <c r="M608" s="12">
        <v>0.05</v>
      </c>
      <c r="N608" s="12">
        <v>358</v>
      </c>
      <c r="O608" s="12">
        <v>1</v>
      </c>
      <c r="P608" s="12">
        <v>0.24</v>
      </c>
      <c r="Q608" s="12">
        <v>4.2999999999999997E-2</v>
      </c>
      <c r="R608" s="12">
        <v>20.9</v>
      </c>
      <c r="S608" s="12">
        <v>1.3</v>
      </c>
      <c r="T608" s="12">
        <f>(N608/365)^(2/3)*K608^(1/3)</f>
        <v>0.93511799983859523</v>
      </c>
      <c r="U608" s="12">
        <f>SQRT((2/3*(N608/365)^(-1/3)*K608^(1/3)*(O608/365))^2+(1/3*(N608/365)^(2/3)*K608^(-2/3)*M608)^2)</f>
        <v>1.8418152388531738E-2</v>
      </c>
      <c r="V608" s="12">
        <f>0.004919*R608*SQRT(1-P608^2)*N608^(1/3)*K608^(2/3)</f>
        <v>0.6358886013423688</v>
      </c>
      <c r="W608" s="12">
        <f>SQRT(X608^2+Y608^2+Z608^2+AA608^2)</f>
        <v>4.7277003682725263E-2</v>
      </c>
      <c r="X608" s="12">
        <f>0.004919*SQRT(1-P608^2)*N608^(1/3)*K608^(2/3)*S608</f>
        <v>3.9552879509333949E-2</v>
      </c>
      <c r="Y608" s="12">
        <f>0.004919*R608*P608/SQRT(1-P608^2)*N608^(1/3)*K608^(2/3)*Q608</f>
        <v>6.9634660079087923E-3</v>
      </c>
      <c r="Z608" s="12">
        <f>0.004919*R608*SQRT(1-P608^2)*1/3*N608^(-2/3)*K608^(2/3)*O608</f>
        <v>5.920750478048128E-4</v>
      </c>
      <c r="AA608" s="12">
        <f>0.004919*R608*SQRT(1-P608^2)*N608^(1/3)*2/3*K608^(-1/3)*M608</f>
        <v>2.4936807895779168E-2</v>
      </c>
      <c r="AB608" s="12">
        <v>10.77</v>
      </c>
      <c r="AC608" s="12">
        <v>3.41</v>
      </c>
      <c r="AD608" s="12" t="s">
        <v>292</v>
      </c>
    </row>
    <row r="609" spans="1:30">
      <c r="A609" s="12" t="s">
        <v>1156</v>
      </c>
      <c r="B609" s="12" t="s">
        <v>1155</v>
      </c>
      <c r="C609" s="12">
        <v>-0.53</v>
      </c>
      <c r="D609" s="12">
        <v>-0.51</v>
      </c>
      <c r="E609" s="12">
        <v>-0.53</v>
      </c>
      <c r="F609" s="12">
        <v>0.04</v>
      </c>
      <c r="G609" s="12">
        <v>0.04</v>
      </c>
      <c r="H609" s="12">
        <v>0.88</v>
      </c>
      <c r="I609" s="12">
        <v>0.91</v>
      </c>
      <c r="J609" s="12">
        <v>0.92</v>
      </c>
      <c r="K609" s="12">
        <v>0.88</v>
      </c>
      <c r="L609" s="12">
        <v>0.06</v>
      </c>
      <c r="M609" s="12">
        <v>0.06</v>
      </c>
      <c r="N609" s="12">
        <v>21.998000000000001</v>
      </c>
      <c r="O609" s="12">
        <v>8.9999999999999998E-4</v>
      </c>
      <c r="P609" s="12">
        <v>0.17</v>
      </c>
      <c r="Q609" s="12">
        <v>0.03</v>
      </c>
      <c r="R609" s="12">
        <v>34.200000000000003</v>
      </c>
      <c r="S609" s="12">
        <v>1.1000000000000001</v>
      </c>
      <c r="T609" s="12">
        <f>(N609/365)^(2/3)*K609^(1/3)</f>
        <v>0.14730622935717677</v>
      </c>
      <c r="U609" s="12">
        <f>SQRT((2/3*(N609/365)^(-1/3)*K609^(1/3)*(O609/365))^2+(1/3*(N609/365)^(2/3)*K609^(-2/3)*M609)^2)</f>
        <v>3.3478712599297735E-3</v>
      </c>
      <c r="V609" s="12">
        <f>0.004919*R609*SQRT(1-P609^2)*N609^(1/3)*K609^(2/3)</f>
        <v>0.42656421553083729</v>
      </c>
      <c r="W609" s="12">
        <f>SQRT(X609^2+Y609^2+Z609^2+AA609^2)</f>
        <v>2.385788333950755E-2</v>
      </c>
      <c r="X609" s="12">
        <f>0.004919*SQRT(1-P609^2)*N609^(1/3)*K609^(2/3)*S609</f>
        <v>1.3719901669120498E-2</v>
      </c>
      <c r="Y609" s="12">
        <f>0.004919*R609*P609/SQRT(1-P609^2)*N609^(1/3)*K609^(2/3)*Q609</f>
        <v>2.240219852957749E-3</v>
      </c>
      <c r="Z609" s="12">
        <f>0.004919*R609*SQRT(1-P609^2)*1/3*N609^(-2/3)*K609^(2/3)*O609</f>
        <v>5.817313603929958E-6</v>
      </c>
      <c r="AA609" s="12">
        <f>0.004919*R609*SQRT(1-P609^2)*N609^(1/3)*2/3*K609^(-1/3)*M609</f>
        <v>1.9389282524128963E-2</v>
      </c>
      <c r="AB609" s="12">
        <v>4.1123287671232873</v>
      </c>
      <c r="AC609" s="12">
        <v>10.6</v>
      </c>
      <c r="AD609" s="12" t="s">
        <v>1525</v>
      </c>
    </row>
    <row r="610" spans="1:30">
      <c r="A610" s="12" t="s">
        <v>1158</v>
      </c>
      <c r="B610" s="12" t="s">
        <v>1157</v>
      </c>
      <c r="C610" s="12">
        <v>-0.17</v>
      </c>
      <c r="D610" s="12">
        <v>-0.18</v>
      </c>
      <c r="E610" s="12">
        <v>-0.17</v>
      </c>
      <c r="F610" s="12">
        <v>0.01</v>
      </c>
      <c r="G610" s="12">
        <v>0.01</v>
      </c>
      <c r="H610" s="12">
        <v>0.89</v>
      </c>
      <c r="I610" s="12">
        <v>0.96</v>
      </c>
      <c r="J610" s="12">
        <v>0.94</v>
      </c>
      <c r="K610" s="12">
        <v>0.89</v>
      </c>
      <c r="L610" s="12">
        <v>0.06</v>
      </c>
      <c r="M610" s="12">
        <v>0.06</v>
      </c>
      <c r="N610" s="12">
        <v>572.4</v>
      </c>
      <c r="O610" s="12">
        <v>0.21</v>
      </c>
      <c r="P610" s="12">
        <v>0.41</v>
      </c>
      <c r="Q610" s="12">
        <v>0.06</v>
      </c>
      <c r="R610" s="28">
        <v>33.700000000000003</v>
      </c>
      <c r="S610" s="28">
        <v>1.1000000000000001</v>
      </c>
      <c r="T610" s="12">
        <f>(N610/365)^(2/3)*K610^(1/3)</f>
        <v>1.2983780833180225</v>
      </c>
      <c r="U610" s="12">
        <f>SQRT((2/3*(N610/365)^(-1/3)*K610^(1/3)*(O610/365))^2+(1/3*(N610/365)^(2/3)*K610^(-2/3)*M610)^2)</f>
        <v>2.9178763705173395E-2</v>
      </c>
      <c r="V610" s="12">
        <f>0.004919*R610*SQRT(1-P610^2)*N610^(1/3)*K610^(2/3)</f>
        <v>1.1615435522327775</v>
      </c>
      <c r="W610" s="12">
        <f>SQRT(X610^2+Y610^2+Z610^2+AA610^2)</f>
        <v>7.3092654737587623E-2</v>
      </c>
      <c r="X610" s="12">
        <f>0.004919*SQRT(1-P610^2)*N610^(1/3)*K610^(2/3)*S610</f>
        <v>3.7913884494244952E-2</v>
      </c>
      <c r="Y610" s="12">
        <f>0.004919*R610*P610/SQRT(1-P610^2)*N610^(1/3)*K610^(2/3)*Q610</f>
        <v>3.4347843953511627E-2</v>
      </c>
      <c r="Z610" s="12">
        <f>0.004919*R610*SQRT(1-P610^2)*1/3*N610^(-2/3)*K610^(2/3)*O610</f>
        <v>1.4204760422133897E-4</v>
      </c>
      <c r="AA610" s="12">
        <f>0.004919*R610*SQRT(1-P610^2)*N610^(1/3)*2/3*K610^(-1/3)*M610</f>
        <v>5.220420459473156E-2</v>
      </c>
      <c r="AB610" s="12">
        <v>4</v>
      </c>
      <c r="AC610" s="12">
        <v>6.8</v>
      </c>
      <c r="AD610" s="12" t="s">
        <v>292</v>
      </c>
    </row>
    <row r="611" spans="1:30" s="7" customFormat="1">
      <c r="A611" s="7" t="s">
        <v>1158</v>
      </c>
      <c r="B611" s="7" t="s">
        <v>1159</v>
      </c>
      <c r="C611" s="7">
        <v>-0.17</v>
      </c>
      <c r="D611" s="7">
        <v>-0.18</v>
      </c>
      <c r="E611" s="7">
        <v>-0.17</v>
      </c>
      <c r="F611" s="7">
        <v>0.01</v>
      </c>
      <c r="G611" s="7">
        <v>0.01</v>
      </c>
      <c r="H611" s="7">
        <v>0.89</v>
      </c>
      <c r="I611" s="7">
        <v>0.96</v>
      </c>
      <c r="J611" s="7">
        <v>0.94</v>
      </c>
      <c r="K611" s="7">
        <v>0.89</v>
      </c>
      <c r="L611" s="7">
        <v>0.06</v>
      </c>
      <c r="M611" s="7">
        <v>0.06</v>
      </c>
      <c r="N611" s="7">
        <v>152.6</v>
      </c>
      <c r="O611" s="7">
        <v>0.6</v>
      </c>
      <c r="P611" s="7">
        <v>0.02</v>
      </c>
      <c r="Q611" s="7">
        <v>0.1</v>
      </c>
      <c r="R611" s="7">
        <v>27.5</v>
      </c>
      <c r="T611" s="7">
        <f>(N611/365)^(2/3)*K611^(1/3)</f>
        <v>0.53782103192671937</v>
      </c>
      <c r="U611" s="7">
        <f>SQRT((2/3*(N611/365)^(-1/3)*K611^(1/3)*(O611/365))^2+(1/3*(N611/365)^(2/3)*K611^(-2/3)*M611)^2)</f>
        <v>1.2167808334894212E-2</v>
      </c>
      <c r="V611" s="7">
        <f>0.004919*R611*SQRT(1-P611^2)*N611^(1/3)*K611^(2/3)</f>
        <v>0.66870436140575851</v>
      </c>
      <c r="W611" s="7">
        <f>SQRT(X611^2+Y611^2+Z611^2+AA611^2)</f>
        <v>3.0096658328413115E-2</v>
      </c>
      <c r="X611" s="7">
        <f>0.004919*SQRT(1-P611^2)*N611^(1/3)*K611^(2/3)*S611</f>
        <v>0</v>
      </c>
      <c r="Y611" s="7">
        <f>0.004919*R611*P611/SQRT(1-P611^2)*N611^(1/3)*K611^(2/3)*Q611</f>
        <v>1.3379439003716658E-3</v>
      </c>
      <c r="Z611" s="7">
        <f>0.004919*R611*SQRT(1-P611^2)*1/3*N611^(-2/3)*K611^(2/3)*O611</f>
        <v>8.7641462831685303E-4</v>
      </c>
      <c r="AA611" s="7">
        <f>0.004919*R611*SQRT(1-P611^2)*N611^(1/3)*2/3*K611^(-1/3)*M611</f>
        <v>3.0054128602505996E-2</v>
      </c>
      <c r="AD611" s="7" t="s">
        <v>292</v>
      </c>
    </row>
    <row r="612" spans="1:30" s="30" customFormat="1">
      <c r="A612" s="30" t="s">
        <v>1161</v>
      </c>
      <c r="B612" s="30" t="s">
        <v>1160</v>
      </c>
      <c r="D612" s="30">
        <v>-0.03</v>
      </c>
      <c r="E612" s="30">
        <v>-3.8951347891129008E-2</v>
      </c>
      <c r="G612" s="30">
        <v>4.1492940386763918E-2</v>
      </c>
      <c r="I612" s="30">
        <v>0.84</v>
      </c>
      <c r="J612" s="30">
        <v>0.83</v>
      </c>
      <c r="K612" s="30">
        <v>0.82018396174855945</v>
      </c>
      <c r="M612" s="30">
        <v>3.6275189713696337E-2</v>
      </c>
      <c r="N612" s="30">
        <v>3138</v>
      </c>
      <c r="O612" s="30">
        <v>342</v>
      </c>
      <c r="P612" s="30">
        <v>0.32</v>
      </c>
      <c r="Q612" s="30">
        <v>0.02</v>
      </c>
      <c r="R612" s="30">
        <v>1100</v>
      </c>
      <c r="S612" s="30">
        <v>200</v>
      </c>
      <c r="T612" s="30">
        <f>(N612/365)^(2/3)*K612^(1/3)</f>
        <v>3.9283527078840832</v>
      </c>
      <c r="U612" s="30">
        <f>SQRT((2/3*(N612/365)^(-1/3)*K612^(1/3)*(O612/365))^2+(1/3*(N612/365)^(2/3)*K612^(-2/3)*M612)^2)</f>
        <v>0.29124159146834183</v>
      </c>
      <c r="V612" s="30">
        <f>0.004919*R612*SQRT(1-P612^2)*N612^(1/3)*K612^(2/3)</f>
        <v>65.76115381322002</v>
      </c>
      <c r="W612" s="30">
        <f>SQRT(X612^2+Y612^2+Z612^2+AA612^2)</f>
        <v>12.355025635814853</v>
      </c>
      <c r="X612" s="30">
        <f>0.004919*SQRT(1-P612^2)*N612^(1/3)*K612^(2/3)*S612</f>
        <v>11.956573420585457</v>
      </c>
      <c r="Y612" s="30">
        <f>0.004919*R612*P612/SQRT(1-P612^2)*N612^(1/3)*K612^(2/3)*Q612</f>
        <v>0.46888523217982192</v>
      </c>
      <c r="Z612" s="30">
        <f>0.004919*R612*SQRT(1-P612^2)*1/3*N612^(-2/3)*K612^(2/3)*O612</f>
        <v>2.3890285324114346</v>
      </c>
      <c r="AA612" s="30">
        <f>0.004919*R612*SQRT(1-P612^2)*N612^(1/3)*2/3*K612^(-1/3)*M612</f>
        <v>1.9389945358766023</v>
      </c>
      <c r="AD612" s="30" t="s">
        <v>1554</v>
      </c>
    </row>
    <row r="613" spans="1:30">
      <c r="A613" s="12" t="s">
        <v>1163</v>
      </c>
      <c r="B613" s="12" t="s">
        <v>1162</v>
      </c>
      <c r="C613" s="12">
        <v>-0.42</v>
      </c>
      <c r="D613" s="12"/>
      <c r="E613" s="12">
        <v>-0.42</v>
      </c>
      <c r="F613" s="12">
        <v>0.03</v>
      </c>
      <c r="G613" s="12">
        <v>0.03</v>
      </c>
      <c r="H613" s="12">
        <v>3.05</v>
      </c>
      <c r="I613" s="12"/>
      <c r="J613" s="12"/>
      <c r="K613" s="12">
        <v>3.05</v>
      </c>
      <c r="L613" s="12">
        <v>0.42</v>
      </c>
      <c r="M613" s="12">
        <v>0.42</v>
      </c>
      <c r="N613" s="12">
        <v>480.5</v>
      </c>
      <c r="O613" s="12">
        <v>0.5</v>
      </c>
      <c r="P613" s="12">
        <v>7.0000000000000007E-2</v>
      </c>
      <c r="Q613" s="12">
        <v>0.03</v>
      </c>
      <c r="R613" s="12">
        <v>146.19999999999999</v>
      </c>
      <c r="S613" s="12">
        <v>2.7</v>
      </c>
      <c r="T613" s="12">
        <f>(N613/365)^(2/3)*K613^(1/3)</f>
        <v>1.7419417630009186</v>
      </c>
      <c r="U613" s="12">
        <f>SQRT((2/3*(N613/365)^(-1/3)*K613^(1/3)*(O613/365))^2+(1/3*(N613/365)^(2/3)*K613^(-2/3)*M613)^2)</f>
        <v>7.99671136271803E-2</v>
      </c>
      <c r="V613" s="12">
        <f>0.004919*R613*SQRT(1-P613^2)*N613^(1/3)*K613^(2/3)</f>
        <v>11.817399435440668</v>
      </c>
      <c r="W613" s="12">
        <f>SQRT(X613^2+Y613^2+Z613^2+AA613^2)</f>
        <v>1.1068984923897343</v>
      </c>
      <c r="X613" s="12">
        <f>0.004919*SQRT(1-P613^2)*N613^(1/3)*K613^(2/3)*S613</f>
        <v>0.21824198683782361</v>
      </c>
      <c r="Y613" s="12">
        <f>0.004919*R613*P613/SQRT(1-P613^2)*N613^(1/3)*K613^(2/3)*Q613</f>
        <v>2.4938738633730684E-2</v>
      </c>
      <c r="Z613" s="12">
        <f>0.004919*R613*SQRT(1-P613^2)*1/3*N613^(-2/3)*K613^(2/3)*O613</f>
        <v>4.098993907540989E-3</v>
      </c>
      <c r="AA613" s="12">
        <f>0.004919*R613*SQRT(1-P613^2)*N613^(1/3)*2/3*K613^(-1/3)*M613</f>
        <v>1.0848760137453728</v>
      </c>
      <c r="AB613" s="12">
        <v>7.1369863013698627</v>
      </c>
      <c r="AC613" s="12">
        <v>38.799999999999997</v>
      </c>
      <c r="AD613" s="12" t="s">
        <v>25</v>
      </c>
    </row>
    <row r="614" spans="1:30">
      <c r="A614" s="12" t="s">
        <v>1165</v>
      </c>
      <c r="B614" s="12" t="s">
        <v>1164</v>
      </c>
      <c r="C614" s="12">
        <v>0.25</v>
      </c>
      <c r="D614" s="12">
        <v>0.28000000000000003</v>
      </c>
      <c r="E614" s="12">
        <v>0.25</v>
      </c>
      <c r="F614" s="12">
        <v>0.02</v>
      </c>
      <c r="G614" s="12">
        <v>0.02</v>
      </c>
      <c r="H614" s="12">
        <v>1.07</v>
      </c>
      <c r="I614" s="12">
        <v>1.04</v>
      </c>
      <c r="J614" s="12">
        <v>1.01</v>
      </c>
      <c r="K614" s="12">
        <v>1.07</v>
      </c>
      <c r="L614" s="12">
        <v>0.09</v>
      </c>
      <c r="M614" s="12">
        <v>0.09</v>
      </c>
      <c r="N614" s="12">
        <v>1973</v>
      </c>
      <c r="O614" s="12">
        <v>31</v>
      </c>
      <c r="P614" s="12">
        <v>0.46500000000000002</v>
      </c>
      <c r="Q614" s="12">
        <v>0.03</v>
      </c>
      <c r="R614" s="12">
        <v>48.3</v>
      </c>
      <c r="S614" s="12">
        <v>2.7</v>
      </c>
      <c r="T614" s="12">
        <f>(N614/365)^(2/3)*K614^(1/3)</f>
        <v>3.1502914880692319</v>
      </c>
      <c r="U614" s="12">
        <f>SQRT((2/3*(N614/365)^(-1/3)*K614^(1/3)*(O614/365))^2+(1/3*(N614/365)^(2/3)*K614^(-2/3)*M614)^2)</f>
        <v>9.4288760136031505E-2</v>
      </c>
      <c r="V614" s="12">
        <f>0.004919*R614*SQRT(1-P614^2)*N614^(1/3)*K614^(2/3)</f>
        <v>2.759844016408036</v>
      </c>
      <c r="W614" s="12">
        <f>SQRT(X614^2+Y614^2+Z614^2+AA614^2)</f>
        <v>0.22443954690029838</v>
      </c>
      <c r="X614" s="12">
        <f>0.004919*SQRT(1-P614^2)*N614^(1/3)*K614^(2/3)*S614</f>
        <v>0.15427699470603923</v>
      </c>
      <c r="Y614" s="12">
        <f>0.004919*R614*P614/SQRT(1-P614^2)*N614^(1/3)*K614^(2/3)*Q614</f>
        <v>4.9121015634451336E-2</v>
      </c>
      <c r="Z614" s="12">
        <f>0.004919*R614*SQRT(1-P614^2)*1/3*N614^(-2/3)*K614^(2/3)*O614</f>
        <v>1.4454327506107301E-2</v>
      </c>
      <c r="AA614" s="12">
        <f>0.004919*R614*SQRT(1-P614^2)*N614^(1/3)*2/3*K614^(-1/3)*M614</f>
        <v>0.15475760839671229</v>
      </c>
      <c r="AB614" s="12">
        <v>5.0999999999999996</v>
      </c>
      <c r="AC614" s="12">
        <v>2.9</v>
      </c>
      <c r="AD614" s="12" t="s">
        <v>292</v>
      </c>
    </row>
    <row r="615" spans="1:30" s="30" customFormat="1">
      <c r="A615" s="30" t="s">
        <v>1167</v>
      </c>
      <c r="B615" s="30" t="s">
        <v>1166</v>
      </c>
      <c r="D615" s="30">
        <v>-0.34</v>
      </c>
      <c r="E615" s="30">
        <v>-0.3430102633636174</v>
      </c>
      <c r="G615" s="30">
        <v>4.1492940386763918E-2</v>
      </c>
      <c r="I615" s="30">
        <v>0.98</v>
      </c>
      <c r="J615" s="30">
        <v>0.99</v>
      </c>
      <c r="K615" s="30">
        <v>0.95037966691172038</v>
      </c>
      <c r="M615" s="30">
        <v>3.6275189713696337E-2</v>
      </c>
      <c r="N615" s="30">
        <v>1718</v>
      </c>
      <c r="O615" s="30">
        <v>11</v>
      </c>
      <c r="P615" s="30">
        <v>0.28899999999999998</v>
      </c>
      <c r="Q615" s="30">
        <v>2E-3</v>
      </c>
      <c r="R615" s="30">
        <v>1417</v>
      </c>
      <c r="S615" s="30">
        <v>4</v>
      </c>
      <c r="T615" s="30">
        <f>(N615/365)^(2/3)*K615^(1/3)</f>
        <v>2.7613359183865644</v>
      </c>
      <c r="U615" s="30">
        <f>SQRT((2/3*(N615/365)^(-1/3)*K615^(1/3)*(O615/365))^2+(1/3*(N615/365)^(2/3)*K615^(-2/3)*M615)^2)</f>
        <v>3.7057127417375713E-2</v>
      </c>
      <c r="V615" s="30">
        <f>0.004919*R615*SQRT(1-P615^2)*N615^(1/3)*K615^(2/3)</f>
        <v>77.252713408903375</v>
      </c>
      <c r="W615" s="30">
        <f>SQRT(X615^2+Y615^2+Z615^2+AA615^2)</f>
        <v>1.9852979573185496</v>
      </c>
      <c r="X615" s="30">
        <f>0.004919*SQRT(1-P615^2)*N615^(1/3)*K615^(2/3)*S615</f>
        <v>0.21807399691998131</v>
      </c>
      <c r="Y615" s="30">
        <f>0.004919*R615*P615/SQRT(1-P615^2)*N615^(1/3)*K615^(2/3)*Q615</f>
        <v>4.8721321874637777E-2</v>
      </c>
      <c r="Z615" s="30">
        <f>0.004919*R615*SQRT(1-P615^2)*1/3*N615^(-2/3)*K615^(2/3)*O615</f>
        <v>0.16487773525377133</v>
      </c>
      <c r="AA615" s="30">
        <f>0.004919*R615*SQRT(1-P615^2)*N615^(1/3)*2/3*K615^(-1/3)*M615</f>
        <v>1.9657805768734529</v>
      </c>
      <c r="AB615" s="30">
        <v>4.3205479452054796</v>
      </c>
      <c r="AD615" s="30" t="s">
        <v>1553</v>
      </c>
    </row>
    <row r="616" spans="1:30">
      <c r="A616" s="12" t="s">
        <v>1169</v>
      </c>
      <c r="B616" s="12" t="s">
        <v>1168</v>
      </c>
      <c r="C616" s="12">
        <v>0.25</v>
      </c>
      <c r="D616" s="12">
        <v>0.1</v>
      </c>
      <c r="E616" s="12">
        <v>0.25</v>
      </c>
      <c r="F616" s="12">
        <v>0.04</v>
      </c>
      <c r="G616" s="12">
        <v>0.04</v>
      </c>
      <c r="H616" s="12">
        <v>1.37</v>
      </c>
      <c r="I616" s="12">
        <v>1.3</v>
      </c>
      <c r="J616" s="12">
        <v>1.27</v>
      </c>
      <c r="K616" s="12">
        <v>1.37</v>
      </c>
      <c r="L616" s="12">
        <v>0.1</v>
      </c>
      <c r="M616" s="12">
        <v>0.1</v>
      </c>
      <c r="N616" s="12">
        <v>352.2</v>
      </c>
      <c r="O616" s="12">
        <v>1.7</v>
      </c>
      <c r="P616" s="12">
        <v>0.17</v>
      </c>
      <c r="Q616" s="12">
        <v>7.0000000000000007E-2</v>
      </c>
      <c r="R616" s="12">
        <v>73.599999999999994</v>
      </c>
      <c r="S616" s="12">
        <v>4.1500000000000004</v>
      </c>
      <c r="T616" s="12">
        <f>(N616/365)^(2/3)*K616^(1/3)</f>
        <v>1.0845207036441953</v>
      </c>
      <c r="U616" s="12">
        <f>SQRT((2/3*(N616/365)^(-1/3)*K616^(1/3)*(O616/365))^2+(1/3*(N616/365)^(2/3)*K616^(-2/3)*M616)^2)</f>
        <v>2.6617138343801226E-2</v>
      </c>
      <c r="V616" s="12">
        <f>0.004919*R616*SQRT(1-P616^2)*N616^(1/3)*K616^(2/3)</f>
        <v>3.1078742817162626</v>
      </c>
      <c r="W616" s="12">
        <f>SQRT(X616^2+Y616^2+Z616^2+AA616^2)</f>
        <v>0.23464121199086038</v>
      </c>
      <c r="X616" s="12">
        <f>0.004919*SQRT(1-P616^2)*N616^(1/3)*K616^(2/3)*S616</f>
        <v>0.1752401938739469</v>
      </c>
      <c r="Y616" s="12">
        <f>0.004919*R616*P616/SQRT(1-P616^2)*N616^(1/3)*K616^(2/3)*Q616</f>
        <v>3.80843414194455E-2</v>
      </c>
      <c r="Z616" s="12">
        <f>0.004919*R616*SQRT(1-P616^2)*1/3*N616^(-2/3)*K616^(2/3)*O616</f>
        <v>5.0003655867098687E-3</v>
      </c>
      <c r="AA616" s="12">
        <f>0.004919*R616*SQRT(1-P616^2)*N616^(1/3)*2/3*K616^(-1/3)*M616</f>
        <v>0.15123475823436802</v>
      </c>
      <c r="AB616" s="12">
        <v>9.3780821917808215</v>
      </c>
      <c r="AC616" s="12">
        <v>11.8</v>
      </c>
      <c r="AD616" s="12" t="s">
        <v>618</v>
      </c>
    </row>
    <row r="617" spans="1:30">
      <c r="A617" s="12" t="s">
        <v>1169</v>
      </c>
      <c r="B617" s="12" t="s">
        <v>1170</v>
      </c>
      <c r="C617" s="12">
        <v>0.25</v>
      </c>
      <c r="D617" s="12">
        <v>0.1</v>
      </c>
      <c r="E617" s="12">
        <v>0.25</v>
      </c>
      <c r="F617" s="12">
        <v>0.04</v>
      </c>
      <c r="G617" s="12">
        <v>0.04</v>
      </c>
      <c r="H617" s="12">
        <v>1.37</v>
      </c>
      <c r="I617" s="12">
        <v>1.3</v>
      </c>
      <c r="J617" s="12">
        <v>1.27</v>
      </c>
      <c r="K617" s="12">
        <v>1.37</v>
      </c>
      <c r="L617" s="12">
        <v>0.1</v>
      </c>
      <c r="M617" s="12">
        <v>0.1</v>
      </c>
      <c r="N617" s="12">
        <v>2374</v>
      </c>
      <c r="O617" s="12">
        <v>174.5</v>
      </c>
      <c r="P617" s="12">
        <v>0.76</v>
      </c>
      <c r="Q617" s="12">
        <v>0.20499999999999999</v>
      </c>
      <c r="R617" s="12">
        <v>93.3</v>
      </c>
      <c r="S617" s="12">
        <v>96.1</v>
      </c>
      <c r="T617" s="12">
        <f>(N617/365)^(2/3)*K617^(1/3)</f>
        <v>3.8698912053663381</v>
      </c>
      <c r="U617" s="12">
        <f>SQRT((2/3*(N617/365)^(-1/3)*K617^(1/3)*(O617/365))^2+(1/3*(N617/365)^(2/3)*K617^(-2/3)*M617)^2)</f>
        <v>0.21172568561057478</v>
      </c>
      <c r="V617" s="12">
        <f>0.004919*R617*SQRT(1-P617^2)*N617^(1/3)*K617^(2/3)</f>
        <v>4.9082616270485486</v>
      </c>
      <c r="W617" s="12">
        <f>SQRT(X617^2+Y617^2+Z617^2+AA617^2)</f>
        <v>5.376589603002544</v>
      </c>
      <c r="X617" s="12">
        <f>0.004919*SQRT(1-P617^2)*N617^(1/3)*K617^(2/3)*S617</f>
        <v>5.0555620831657597</v>
      </c>
      <c r="Y617" s="12">
        <f>0.004919*R617*P617/SQRT(1-P617^2)*N617^(1/3)*K617^(2/3)*Q617</f>
        <v>1.8103862724767132</v>
      </c>
      <c r="Z617" s="12">
        <f>0.004919*R617*SQRT(1-P617^2)*1/3*N617^(-2/3)*K617^(2/3)*O617</f>
        <v>0.1202599907217034</v>
      </c>
      <c r="AA617" s="12">
        <f>0.004919*R617*SQRT(1-P617^2)*N617^(1/3)*2/3*K617^(-1/3)*M617</f>
        <v>0.23884484803155953</v>
      </c>
      <c r="AB617" s="12">
        <v>9.3780821917808215</v>
      </c>
      <c r="AC617" s="12">
        <v>11.8</v>
      </c>
      <c r="AD617" s="12" t="s">
        <v>618</v>
      </c>
    </row>
    <row r="618" spans="1:30">
      <c r="A618" s="12" t="s">
        <v>1172</v>
      </c>
      <c r="B618" s="12" t="s">
        <v>1171</v>
      </c>
      <c r="C618" s="12">
        <v>-7.0000000000000007E-2</v>
      </c>
      <c r="D618" s="12">
        <v>-0.11</v>
      </c>
      <c r="E618" s="12">
        <v>-7.0000000000000007E-2</v>
      </c>
      <c r="F618" s="12">
        <v>0.01</v>
      </c>
      <c r="G618" s="12">
        <v>0.01</v>
      </c>
      <c r="H618" s="12">
        <v>0.94</v>
      </c>
      <c r="I618" s="12">
        <v>1.01</v>
      </c>
      <c r="J618" s="12">
        <v>1.01</v>
      </c>
      <c r="K618" s="12">
        <v>0.94</v>
      </c>
      <c r="L618" s="12">
        <v>7.0000000000000007E-2</v>
      </c>
      <c r="M618" s="12">
        <v>7.0000000000000007E-2</v>
      </c>
      <c r="N618" s="12">
        <v>2496</v>
      </c>
      <c r="O618" s="12">
        <v>176</v>
      </c>
      <c r="P618" s="12">
        <v>0.1</v>
      </c>
      <c r="Q618" s="12">
        <v>0.04</v>
      </c>
      <c r="R618" s="12">
        <v>24.1</v>
      </c>
      <c r="S618" s="12">
        <v>1.5</v>
      </c>
      <c r="T618" s="12">
        <f>(N618/365)^(2/3)*K618^(1/3)</f>
        <v>3.5292067043077657</v>
      </c>
      <c r="U618" s="12">
        <f>SQRT((2/3*(N618/365)^(-1/3)*K618^(1/3)*(O618/365))^2+(1/3*(N618/365)^(2/3)*K618^(-2/3)*M618)^2)</f>
        <v>0.18761209997120318</v>
      </c>
      <c r="V618" s="12">
        <f>0.004919*R618*SQRT(1-P618^2)*N618^(1/3)*K618^(2/3)</f>
        <v>1.5353647251127294</v>
      </c>
      <c r="W618" s="12">
        <f>SQRT(X618^2+Y618^2+Z618^2+AA618^2)</f>
        <v>0.12760479628783492</v>
      </c>
      <c r="X618" s="12">
        <f>0.004919*SQRT(1-P618^2)*N618^(1/3)*K618^(2/3)*S618</f>
        <v>9.5562119820294361E-2</v>
      </c>
      <c r="Y618" s="12">
        <f>0.004919*R618*P618/SQRT(1-P618^2)*N618^(1/3)*K618^(2/3)*Q618</f>
        <v>6.2034938388393105E-3</v>
      </c>
      <c r="Z618" s="12">
        <f>0.004919*R618*SQRT(1-P618^2)*1/3*N618^(-2/3)*K618^(2/3)*O618</f>
        <v>3.6087632427863288E-2</v>
      </c>
      <c r="AA618" s="12">
        <f>0.004919*R618*SQRT(1-P618^2)*N618^(1/3)*2/3*K618^(-1/3)*M618</f>
        <v>7.6223780679355355E-2</v>
      </c>
      <c r="AB618" s="12">
        <v>5.5561643835616437</v>
      </c>
      <c r="AC618" s="12">
        <v>1.79</v>
      </c>
      <c r="AD618" s="12" t="s">
        <v>109</v>
      </c>
    </row>
    <row r="619" spans="1:30">
      <c r="A619" s="12" t="s">
        <v>1174</v>
      </c>
      <c r="B619" s="12" t="s">
        <v>1173</v>
      </c>
      <c r="C619" s="12">
        <v>0.27</v>
      </c>
      <c r="D619" s="12"/>
      <c r="E619" s="12">
        <v>0.27</v>
      </c>
      <c r="F619" s="12">
        <v>0.03</v>
      </c>
      <c r="G619" s="12">
        <v>0.03</v>
      </c>
      <c r="H619" s="12">
        <v>1.1000000000000001</v>
      </c>
      <c r="I619" s="12"/>
      <c r="J619" s="12"/>
      <c r="K619" s="12">
        <v>1.1000000000000001</v>
      </c>
      <c r="L619" s="12">
        <v>0.1</v>
      </c>
      <c r="M619" s="12">
        <v>0.1</v>
      </c>
      <c r="N619" s="12">
        <v>1103</v>
      </c>
      <c r="O619" s="12">
        <v>33</v>
      </c>
      <c r="P619" s="12">
        <v>0.03</v>
      </c>
      <c r="Q619" s="12">
        <v>4.4999999999999998E-2</v>
      </c>
      <c r="R619" s="12">
        <v>54.7</v>
      </c>
      <c r="S619" s="12">
        <v>5.3</v>
      </c>
      <c r="T619" s="12">
        <f>(N619/365)^(2/3)*K619^(1/3)</f>
        <v>2.1576748215548753</v>
      </c>
      <c r="U619" s="12">
        <f>SQRT((2/3*(N619/365)^(-1/3)*K619^(1/3)*(O619/365))^2+(1/3*(N619/365)^(2/3)*K619^(-2/3)*M619)^2)</f>
        <v>7.8276348327253123E-2</v>
      </c>
      <c r="V619" s="12">
        <f>0.004919*R619*SQRT(1-P619^2)*N619^(1/3)*K619^(2/3)</f>
        <v>2.9611171477839702</v>
      </c>
      <c r="W619" s="12">
        <f>SQRT(X619^2+Y619^2+Z619^2+AA619^2)</f>
        <v>0.33972239953032568</v>
      </c>
      <c r="X619" s="12">
        <f>0.004919*SQRT(1-P619^2)*N619^(1/3)*K619^(2/3)*S619</f>
        <v>0.28690897409972654</v>
      </c>
      <c r="Y619" s="12">
        <f>0.004919*R619*P619/SQRT(1-P619^2)*N619^(1/3)*K619^(2/3)*Q619</f>
        <v>4.0011091477413271E-3</v>
      </c>
      <c r="Z619" s="12">
        <f>0.004919*R619*SQRT(1-P619^2)*1/3*N619^(-2/3)*K619^(2/3)*O619</f>
        <v>2.9530633386784837E-2</v>
      </c>
      <c r="AA619" s="12">
        <f>0.004919*R619*SQRT(1-P619^2)*N619^(1/3)*2/3*K619^(-1/3)*M619</f>
        <v>0.17946164532024061</v>
      </c>
      <c r="AB619" s="28">
        <f>1295.35619/365</f>
        <v>3.5489210684931507</v>
      </c>
      <c r="AC619" s="28">
        <v>9.69</v>
      </c>
      <c r="AD619" s="12" t="s">
        <v>1525</v>
      </c>
    </row>
    <row r="620" spans="1:30" s="7" customFormat="1">
      <c r="A620" s="12" t="s">
        <v>1176</v>
      </c>
      <c r="B620" s="12" t="s">
        <v>1175</v>
      </c>
      <c r="C620" s="12">
        <v>0.34</v>
      </c>
      <c r="D620" s="12">
        <v>0.38</v>
      </c>
      <c r="E620" s="12">
        <v>0.34</v>
      </c>
      <c r="F620" s="12">
        <v>0.05</v>
      </c>
      <c r="G620" s="12">
        <v>0.05</v>
      </c>
      <c r="H620" s="12">
        <v>1.1599999999999999</v>
      </c>
      <c r="I620" s="12">
        <v>1.1399999999999999</v>
      </c>
      <c r="J620" s="12">
        <v>1.1100000000000001</v>
      </c>
      <c r="K620" s="12">
        <v>1.1599999999999999</v>
      </c>
      <c r="L620" s="12">
        <v>0.12</v>
      </c>
      <c r="M620" s="12">
        <v>0.12</v>
      </c>
      <c r="N620" s="12">
        <v>6.2770999999999999</v>
      </c>
      <c r="O620" s="12">
        <v>2.1000000000000001E-4</v>
      </c>
      <c r="P620" s="12">
        <v>0.1249</v>
      </c>
      <c r="Q620" s="12">
        <v>8.6999999999999994E-3</v>
      </c>
      <c r="R620" s="12">
        <v>184.7</v>
      </c>
      <c r="S620" s="12">
        <v>3.7</v>
      </c>
      <c r="T620" s="12">
        <f>(N620/365)^(2/3)*K620^(1/3)</f>
        <v>7.0005170613165621E-2</v>
      </c>
      <c r="U620" s="12">
        <f>SQRT((2/3*(N620/365)^(-1/3)*K620^(1/3)*(O620/365))^2+(1/3*(N620/365)^(2/3)*K620^(-2/3)*M620)^2)</f>
        <v>2.4139719053896573E-3</v>
      </c>
      <c r="V620" s="12">
        <f>0.004919*R620*SQRT(1-P620^2)*N620^(1/3)*K620^(2/3)</f>
        <v>1.8357823650147949</v>
      </c>
      <c r="W620" s="12">
        <f>SQRT(X620^2+Y620^2+Z620^2+AA620^2)</f>
        <v>0.13185418673418867</v>
      </c>
      <c r="X620" s="12">
        <f>0.004919*SQRT(1-P620^2)*N620^(1/3)*K620^(2/3)*S620</f>
        <v>3.6775282894178349E-2</v>
      </c>
      <c r="Y620" s="12">
        <f>0.004919*R620*P620/SQRT(1-P620^2)*N620^(1/3)*K620^(2/3)*Q620</f>
        <v>2.026428496099463E-3</v>
      </c>
      <c r="Z620" s="12">
        <f>0.004919*R620*SQRT(1-P620^2)*1/3*N620^(-2/3)*K620^(2/3)*O620</f>
        <v>2.0471995913883104E-5</v>
      </c>
      <c r="AA620" s="12">
        <f>0.004919*R620*SQRT(1-P620^2)*N620^(1/3)*2/3*K620^(-1/3)*M620</f>
        <v>0.12660568034584793</v>
      </c>
      <c r="AB620" s="28">
        <f>512.7451/365</f>
        <v>1.404781095890411</v>
      </c>
      <c r="AC620" s="12">
        <v>13</v>
      </c>
      <c r="AD620" s="12" t="s">
        <v>1525</v>
      </c>
    </row>
    <row r="621" spans="1:30">
      <c r="A621" s="29" t="s">
        <v>1178</v>
      </c>
      <c r="B621" s="29" t="s">
        <v>1177</v>
      </c>
      <c r="C621" s="29">
        <v>-0.06</v>
      </c>
      <c r="D621" s="29">
        <v>0.08</v>
      </c>
      <c r="E621" s="29">
        <v>-0.06</v>
      </c>
      <c r="F621" s="29">
        <v>0.02</v>
      </c>
      <c r="G621" s="29">
        <v>0.02</v>
      </c>
      <c r="H621" s="29">
        <v>0.87</v>
      </c>
      <c r="I621" s="29">
        <v>0.94</v>
      </c>
      <c r="J621" s="29">
        <v>0.94</v>
      </c>
      <c r="K621" s="29">
        <v>0.87</v>
      </c>
      <c r="L621" s="29">
        <v>0.06</v>
      </c>
      <c r="M621" s="29">
        <v>0.06</v>
      </c>
      <c r="N621" s="29">
        <v>8.6669999999999998</v>
      </c>
      <c r="O621" s="29">
        <v>3.0000000000000001E-3</v>
      </c>
      <c r="P621" s="29">
        <v>0.1</v>
      </c>
      <c r="Q621" s="29">
        <v>0.04</v>
      </c>
      <c r="R621" s="29">
        <v>3.51</v>
      </c>
      <c r="S621" s="29">
        <v>0.15</v>
      </c>
      <c r="T621" s="29">
        <f>(N621/365)^(2/3)*K621^(1/3)</f>
        <v>7.886610130310337E-2</v>
      </c>
      <c r="U621" s="29">
        <f>SQRT((2/3*(N621/365)^(-1/3)*K621^(1/3)*(O621/365))^2+(1/3*(N621/365)^(2/3)*K621^(-2/3)*M621)^2)</f>
        <v>1.8131051630776642E-3</v>
      </c>
      <c r="V621" s="29">
        <f>0.004919*R621*SQRT(1-P621^2)*N621^(1/3)*K621^(2/3)</f>
        <v>3.2159106228620365E-2</v>
      </c>
      <c r="W621" s="29">
        <f>SQRT(X621^2+Y621^2+Z621^2+AA621^2)</f>
        <v>2.022832742231901E-3</v>
      </c>
      <c r="X621" s="29">
        <f>0.004919*SQRT(1-P621^2)*N621^(1/3)*K621^(2/3)*S621</f>
        <v>1.3743207790008704E-3</v>
      </c>
      <c r="Y621" s="29">
        <f>0.004919*R621*P621/SQRT(1-P621^2)*N621^(1/3)*K621^(2/3)*Q621</f>
        <v>1.2993578274190045E-4</v>
      </c>
      <c r="Z621" s="29">
        <f>0.004919*R621*SQRT(1-P621^2)*1/3*N621^(-2/3)*K621^(2/3)*O621</f>
        <v>3.7105233908642415E-6</v>
      </c>
      <c r="AA621" s="29">
        <f>0.004919*R621*SQRT(1-P621^2)*N621^(1/3)*2/3*K621^(-1/3)*M621</f>
        <v>1.4785795967181775E-3</v>
      </c>
      <c r="AB621" s="29">
        <v>2.2630136986301368</v>
      </c>
      <c r="AC621" s="29">
        <v>0.81</v>
      </c>
      <c r="AD621" s="29" t="s">
        <v>292</v>
      </c>
    </row>
    <row r="622" spans="1:30">
      <c r="A622" s="29" t="s">
        <v>1178</v>
      </c>
      <c r="B622" s="29" t="s">
        <v>1179</v>
      </c>
      <c r="C622" s="29">
        <v>-0.06</v>
      </c>
      <c r="D622" s="29">
        <v>0.08</v>
      </c>
      <c r="E622" s="29">
        <v>-0.06</v>
      </c>
      <c r="F622" s="29">
        <v>0.02</v>
      </c>
      <c r="G622" s="29">
        <v>0.02</v>
      </c>
      <c r="H622" s="29">
        <v>0.87</v>
      </c>
      <c r="I622" s="29">
        <v>0.94</v>
      </c>
      <c r="J622" s="29">
        <v>0.94</v>
      </c>
      <c r="K622" s="29">
        <v>0.87</v>
      </c>
      <c r="L622" s="29">
        <v>0.06</v>
      </c>
      <c r="M622" s="29">
        <v>0.06</v>
      </c>
      <c r="N622" s="29">
        <v>31.56</v>
      </c>
      <c r="O622" s="29">
        <v>0.04</v>
      </c>
      <c r="P622" s="29">
        <v>0.13</v>
      </c>
      <c r="Q622" s="29">
        <v>0.06</v>
      </c>
      <c r="R622" s="29">
        <v>2.66</v>
      </c>
      <c r="S622" s="29">
        <v>0.16</v>
      </c>
      <c r="T622" s="29">
        <f>(N622/365)^(2/3)*K622^(1/3)</f>
        <v>0.18666769764320332</v>
      </c>
      <c r="U622" s="29">
        <f>SQRT((2/3*(N622/365)^(-1/3)*K622^(1/3)*(O622/365))^2+(1/3*(N622/365)^(2/3)*K622^(-2/3)*M622)^2)</f>
        <v>4.2941090859139174E-3</v>
      </c>
      <c r="V622" s="29">
        <f>0.004919*R622*SQRT(1-P622^2)*N622^(1/3)*K622^(2/3)</f>
        <v>3.7363636688994048E-2</v>
      </c>
      <c r="W622" s="29">
        <f>SQRT(X622^2+Y622^2+Z622^2+AA622^2)</f>
        <v>2.8443230139074478E-3</v>
      </c>
      <c r="X622" s="29">
        <f>0.004919*SQRT(1-P622^2)*N622^(1/3)*K622^(2/3)*S622</f>
        <v>2.2474367933229497E-3</v>
      </c>
      <c r="Y622" s="29">
        <f>0.004919*R622*P622/SQRT(1-P622^2)*N622^(1/3)*K622^(2/3)*Q622</f>
        <v>2.9644630879275104E-4</v>
      </c>
      <c r="Z622" s="29">
        <f>0.004919*R622*SQRT(1-P622^2)*1/3*N622^(-2/3)*K622^(2/3)*O622</f>
        <v>1.5785228850441092E-5</v>
      </c>
      <c r="AA622" s="29">
        <f>0.004919*R622*SQRT(1-P622^2)*N622^(1/3)*2/3*K622^(-1/3)*M622</f>
        <v>1.7178683535169677E-3</v>
      </c>
      <c r="AB622" s="29">
        <v>2.2630136986301368</v>
      </c>
      <c r="AC622" s="29">
        <v>0.81</v>
      </c>
      <c r="AD622" s="29" t="s">
        <v>292</v>
      </c>
    </row>
    <row r="623" spans="1:30">
      <c r="A623" s="29" t="s">
        <v>1178</v>
      </c>
      <c r="B623" s="29" t="s">
        <v>1180</v>
      </c>
      <c r="C623" s="29">
        <v>-0.06</v>
      </c>
      <c r="D623" s="29">
        <v>0.08</v>
      </c>
      <c r="E623" s="29">
        <v>-0.06</v>
      </c>
      <c r="F623" s="29">
        <v>0.02</v>
      </c>
      <c r="G623" s="29">
        <v>0.02</v>
      </c>
      <c r="H623" s="29">
        <v>0.87</v>
      </c>
      <c r="I623" s="29">
        <v>0.94</v>
      </c>
      <c r="J623" s="29">
        <v>0.94</v>
      </c>
      <c r="K623" s="29">
        <v>0.87</v>
      </c>
      <c r="L623" s="29">
        <v>0.06</v>
      </c>
      <c r="M623" s="29">
        <v>0.06</v>
      </c>
      <c r="N623" s="29">
        <v>197</v>
      </c>
      <c r="O623" s="29">
        <v>3</v>
      </c>
      <c r="P623" s="29">
        <v>7.0000000000000007E-2</v>
      </c>
      <c r="Q623" s="29">
        <v>7.0000000000000007E-2</v>
      </c>
      <c r="R623" s="29">
        <v>2.2000000000000002</v>
      </c>
      <c r="S623" s="29">
        <v>0.19</v>
      </c>
      <c r="T623" s="29">
        <f>(N623/365)^(2/3)*K623^(1/3)</f>
        <v>0.63283233069675837</v>
      </c>
      <c r="U623" s="29">
        <f>SQRT((2/3*(N623/365)^(-1/3)*K623^(1/3)*(O623/365))^2+(1/3*(N623/365)^(2/3)*K623^(-2/3)*M623)^2)</f>
        <v>1.590337075186847E-2</v>
      </c>
      <c r="V623" s="29">
        <f>0.004919*R623*SQRT(1-P623^2)*N623^(1/3)*K623^(2/3)</f>
        <v>5.7244589267349308E-2</v>
      </c>
      <c r="W623" s="29">
        <f>SQRT(X623^2+Y623^2+Z623^2+AA623^2)</f>
        <v>5.6153929587750059E-3</v>
      </c>
      <c r="X623" s="29">
        <f>0.004919*SQRT(1-P623^2)*N623^(1/3)*K623^(2/3)*S623</f>
        <v>4.9438508912710757E-3</v>
      </c>
      <c r="Y623" s="29">
        <f>0.004919*R623*P623/SQRT(1-P623^2)*N623^(1/3)*K623^(2/3)*Q623</f>
        <v>2.8187969792986799E-4</v>
      </c>
      <c r="Z623" s="29">
        <f>0.004919*R623*SQRT(1-P623^2)*1/3*N623^(-2/3)*K623^(2/3)*O623</f>
        <v>2.9058167140786457E-4</v>
      </c>
      <c r="AA623" s="29">
        <f>0.004919*R623*SQRT(1-P623^2)*N623^(1/3)*2/3*K623^(-1/3)*M623</f>
        <v>2.6319351387287036E-3</v>
      </c>
      <c r="AB623" s="29">
        <v>2.2630136986301368</v>
      </c>
      <c r="AC623" s="29">
        <v>0.81</v>
      </c>
      <c r="AD623" s="29" t="s">
        <v>292</v>
      </c>
    </row>
    <row r="624" spans="1:30">
      <c r="A624" s="12" t="s">
        <v>1182</v>
      </c>
      <c r="B624" s="12" t="s">
        <v>1181</v>
      </c>
      <c r="C624" s="12">
        <v>0.18</v>
      </c>
      <c r="D624" s="12">
        <v>0.19</v>
      </c>
      <c r="E624" s="12">
        <v>0.18</v>
      </c>
      <c r="F624" s="12">
        <v>0.01</v>
      </c>
      <c r="G624" s="12">
        <v>0.01</v>
      </c>
      <c r="H624" s="12">
        <v>1</v>
      </c>
      <c r="I624" s="12">
        <v>1.02</v>
      </c>
      <c r="J624" s="12">
        <v>1</v>
      </c>
      <c r="K624" s="12">
        <v>1</v>
      </c>
      <c r="L624" s="12">
        <v>0.08</v>
      </c>
      <c r="M624" s="12">
        <v>0.08</v>
      </c>
      <c r="N624" s="12">
        <v>2231</v>
      </c>
      <c r="O624" s="12">
        <v>400</v>
      </c>
      <c r="P624" s="12">
        <v>0.1</v>
      </c>
      <c r="Q624" s="12">
        <v>0.06</v>
      </c>
      <c r="R624" s="12">
        <v>30.4</v>
      </c>
      <c r="S624" s="12">
        <v>1.3</v>
      </c>
      <c r="T624" s="12">
        <f>(N624/365)^(2/3)*K624^(1/3)</f>
        <v>3.3430109866607394</v>
      </c>
      <c r="U624" s="12">
        <f>SQRT((2/3*(N624/365)^(-1/3)*K624^(1/3)*(O624/365))^2+(1/3*(N624/365)^(2/3)*K624^(-2/3)*M624)^2)</f>
        <v>0.40940655451434449</v>
      </c>
      <c r="V624" s="12">
        <f>0.004919*R624*SQRT(1-P624^2)*N624^(1/3)*K624^(2/3)</f>
        <v>1.9441712961516491</v>
      </c>
      <c r="W624" s="12">
        <f>SQRT(X624^2+Y624^2+Z624^2+AA624^2)</f>
        <v>0.17692589771238904</v>
      </c>
      <c r="X624" s="12">
        <f>0.004919*SQRT(1-P624^2)*N624^(1/3)*K624^(2/3)*S624</f>
        <v>8.3138904111748166E-2</v>
      </c>
      <c r="Y624" s="12">
        <f>0.004919*R624*P624/SQRT(1-P624^2)*N624^(1/3)*K624^(2/3)*Q624</f>
        <v>1.1782856340313026E-2</v>
      </c>
      <c r="Z624" s="12">
        <f>0.004919*R624*SQRT(1-P624^2)*1/3*N624^(-2/3)*K624^(2/3)*O624</f>
        <v>0.11619132204701335</v>
      </c>
      <c r="AA624" s="12">
        <f>0.004919*R624*SQRT(1-P624^2)*N624^(1/3)*2/3*K624^(-1/3)*M624</f>
        <v>0.10368913579475462</v>
      </c>
      <c r="AB624" s="12">
        <v>7.5</v>
      </c>
      <c r="AC624" s="12">
        <v>4.3</v>
      </c>
      <c r="AD624" s="12" t="s">
        <v>292</v>
      </c>
    </row>
    <row r="625" spans="1:30">
      <c r="A625" s="12" t="s">
        <v>1184</v>
      </c>
      <c r="B625" s="12" t="s">
        <v>1183</v>
      </c>
      <c r="C625" s="12">
        <v>0.28000000000000003</v>
      </c>
      <c r="D625" s="12"/>
      <c r="E625" s="12">
        <v>0.28000000000000003</v>
      </c>
      <c r="F625" s="12">
        <v>0.03</v>
      </c>
      <c r="G625" s="12">
        <v>0.03</v>
      </c>
      <c r="H625" s="12">
        <v>0.96</v>
      </c>
      <c r="I625" s="12"/>
      <c r="J625" s="12"/>
      <c r="K625" s="12">
        <v>0.96</v>
      </c>
      <c r="L625" s="12">
        <v>0.08</v>
      </c>
      <c r="M625" s="12">
        <v>0.08</v>
      </c>
      <c r="N625" s="12">
        <v>615</v>
      </c>
      <c r="O625" s="12">
        <v>7</v>
      </c>
      <c r="P625" s="12">
        <v>0.19</v>
      </c>
      <c r="Q625" s="12">
        <v>0.13</v>
      </c>
      <c r="R625" s="12">
        <v>7.76</v>
      </c>
      <c r="S625" s="12">
        <v>0.57999999999999996</v>
      </c>
      <c r="T625" s="12">
        <f>(N625/365)^(2/3)*K625^(1/3)</f>
        <v>1.3968354398814178</v>
      </c>
      <c r="U625" s="12">
        <f>SQRT((2/3*(N625/365)^(-1/3)*K625^(1/3)*(O625/365))^2+(1/3*(N625/365)^(2/3)*K625^(-2/3)*M625)^2)</f>
        <v>4.0222648001962555E-2</v>
      </c>
      <c r="V625" s="12">
        <f>0.004919*R625*SQRT(1-P625^2)*N625^(1/3)*K625^(2/3)</f>
        <v>0.31014186531107402</v>
      </c>
      <c r="W625" s="12">
        <f>SQRT(X625^2+Y625^2+Z625^2+AA625^2)</f>
        <v>2.9979450856083466E-2</v>
      </c>
      <c r="X625" s="12">
        <f>0.004919*SQRT(1-P625^2)*N625^(1/3)*K625^(2/3)*S625</f>
        <v>2.3180706427889549E-2</v>
      </c>
      <c r="Y625" s="12">
        <f>0.004919*R625*P625/SQRT(1-P625^2)*N625^(1/3)*K625^(2/3)*Q625</f>
        <v>7.9474054084277719E-3</v>
      </c>
      <c r="Z625" s="12">
        <f>0.004919*R625*SQRT(1-P625^2)*1/3*N625^(-2/3)*K625^(2/3)*O625</f>
        <v>1.1766900038902538E-3</v>
      </c>
      <c r="AA625" s="12">
        <f>0.004919*R625*SQRT(1-P625^2)*N625^(1/3)*2/3*K625^(-1/3)*M625</f>
        <v>1.7230103628393001E-2</v>
      </c>
      <c r="AB625" s="12">
        <v>7.065753424657534</v>
      </c>
      <c r="AC625" s="12">
        <v>2.63</v>
      </c>
      <c r="AD625" s="12" t="s">
        <v>292</v>
      </c>
    </row>
    <row r="626" spans="1:30">
      <c r="A626" s="12" t="s">
        <v>1186</v>
      </c>
      <c r="B626" s="12" t="s">
        <v>1185</v>
      </c>
      <c r="C626" s="12">
        <v>-0.02</v>
      </c>
      <c r="D626" s="12">
        <v>0.02</v>
      </c>
      <c r="E626" s="12">
        <v>-0.02</v>
      </c>
      <c r="F626" s="12">
        <v>0.01</v>
      </c>
      <c r="G626" s="12">
        <v>0.01</v>
      </c>
      <c r="H626" s="12">
        <v>1.0900000000000001</v>
      </c>
      <c r="I626" s="12">
        <v>1.07</v>
      </c>
      <c r="J626" s="12">
        <v>1.07</v>
      </c>
      <c r="K626" s="12">
        <v>1.0900000000000001</v>
      </c>
      <c r="L626" s="12">
        <v>0.09</v>
      </c>
      <c r="M626" s="12">
        <v>0.09</v>
      </c>
      <c r="N626" s="12">
        <v>3658</v>
      </c>
      <c r="O626" s="12">
        <v>32</v>
      </c>
      <c r="P626" s="12">
        <v>0.22</v>
      </c>
      <c r="Q626" s="12">
        <v>0.03</v>
      </c>
      <c r="R626" s="12">
        <v>41</v>
      </c>
      <c r="S626" s="12">
        <v>1.3</v>
      </c>
      <c r="T626" s="12">
        <f>(N626/365)^(2/3)*K626^(1/3)</f>
        <v>4.7838335149650835</v>
      </c>
      <c r="U626" s="12">
        <f>SQRT((2/3*(N626/365)^(-1/3)*K626^(1/3)*(O626/365))^2+(1/3*(N626/365)^(2/3)*K626^(-2/3)*M626)^2)</f>
        <v>0.13458853116319061</v>
      </c>
      <c r="V626" s="12">
        <f>0.004919*R626*SQRT(1-P626^2)*N626^(1/3)*K626^(2/3)</f>
        <v>3.2106043883789721</v>
      </c>
      <c r="W626" s="12">
        <f>SQRT(X626^2+Y626^2+Z626^2+AA626^2)</f>
        <v>0.20537854197879238</v>
      </c>
      <c r="X626" s="12">
        <f>0.004919*SQRT(1-P626^2)*N626^(1/3)*K626^(2/3)*S626</f>
        <v>0.10179965133884546</v>
      </c>
      <c r="Y626" s="12">
        <f>0.004919*R626*P626/SQRT(1-P626^2)*N626^(1/3)*K626^(2/3)*Q626</f>
        <v>2.2267747964797413E-2</v>
      </c>
      <c r="Z626" s="12">
        <f>0.004919*R626*SQRT(1-P626^2)*1/3*N626^(-2/3)*K626^(2/3)*O626</f>
        <v>9.3620685646188372E-3</v>
      </c>
      <c r="AA626" s="12">
        <f>0.004919*R626*SQRT(1-P626^2)*N626^(1/3)*2/3*K626^(-1/3)*M626</f>
        <v>0.17673051679150301</v>
      </c>
      <c r="AB626" s="12">
        <v>12.36986301369863</v>
      </c>
      <c r="AC626" s="12">
        <v>3.7</v>
      </c>
      <c r="AD626" s="12" t="s">
        <v>109</v>
      </c>
    </row>
    <row r="627" spans="1:30">
      <c r="A627" s="12" t="s">
        <v>1188</v>
      </c>
      <c r="B627" s="12" t="s">
        <v>1187</v>
      </c>
      <c r="C627" s="12">
        <v>0.15</v>
      </c>
      <c r="D627" s="12"/>
      <c r="E627" s="12">
        <v>0.15</v>
      </c>
      <c r="F627" s="12">
        <v>0.02</v>
      </c>
      <c r="G627" s="12">
        <v>0.02</v>
      </c>
      <c r="H627" s="12">
        <v>1.03</v>
      </c>
      <c r="I627" s="12"/>
      <c r="J627" s="12"/>
      <c r="K627" s="12">
        <v>1.03</v>
      </c>
      <c r="L627" s="12">
        <v>0.08</v>
      </c>
      <c r="M627" s="12">
        <v>0.08</v>
      </c>
      <c r="N627" s="12">
        <v>39.475000000000001</v>
      </c>
      <c r="O627" s="12">
        <v>4.0000000000000001E-3</v>
      </c>
      <c r="P627" s="12">
        <v>0.42299999999999999</v>
      </c>
      <c r="Q627" s="12">
        <v>6.0000000000000001E-3</v>
      </c>
      <c r="R627" s="12">
        <v>318.39999999999998</v>
      </c>
      <c r="S627" s="12">
        <v>4.5</v>
      </c>
      <c r="T627" s="12">
        <f>(N627/365)^(2/3)*K627^(1/3)</f>
        <v>0.22924432375595977</v>
      </c>
      <c r="U627" s="12">
        <f>SQRT((2/3*(N627/365)^(-1/3)*K627^(1/3)*(O627/365))^2+(1/3*(N627/365)^(2/3)*K627^(-2/3)*M627)^2)</f>
        <v>5.9351483267676627E-3</v>
      </c>
      <c r="V627" s="12">
        <f>0.004919*R627*SQRT(1-P627^2)*N627^(1/3)*K627^(2/3)</f>
        <v>4.9283979426793803</v>
      </c>
      <c r="W627" s="12">
        <f>SQRT(X627^2+Y627^2+Z627^2+AA627^2)</f>
        <v>0.26496563504979026</v>
      </c>
      <c r="X627" s="12">
        <f>0.004919*SQRT(1-P627^2)*N627^(1/3)*K627^(2/3)*S627</f>
        <v>6.9653865395908329E-2</v>
      </c>
      <c r="Y627" s="12">
        <f>0.004919*R627*P627/SQRT(1-P627^2)*N627^(1/3)*K627^(2/3)*Q627</f>
        <v>1.5234095441831786E-2</v>
      </c>
      <c r="Z627" s="12">
        <f>0.004919*R627*SQRT(1-P627^2)*1/3*N627^(-2/3)*K627^(2/3)*O627</f>
        <v>1.6646478168222531E-4</v>
      </c>
      <c r="AA627" s="12">
        <f>0.004919*R627*SQRT(1-P627^2)*N627^(1/3)*2/3*K627^(-1/3)*M627</f>
        <v>0.25519212648178025</v>
      </c>
      <c r="AB627" s="28">
        <f>764.9424042/365</f>
        <v>2.0957326142465753</v>
      </c>
      <c r="AC627" s="28">
        <v>8.0399999999999991</v>
      </c>
      <c r="AD627" s="12" t="s">
        <v>1525</v>
      </c>
    </row>
    <row r="628" spans="1:30" s="30" customFormat="1">
      <c r="A628" s="30" t="s">
        <v>1190</v>
      </c>
      <c r="B628" s="30" t="s">
        <v>1189</v>
      </c>
      <c r="D628" s="30">
        <v>0.12</v>
      </c>
      <c r="E628" s="30">
        <v>0.10817393378910729</v>
      </c>
      <c r="G628" s="30">
        <v>4.1492940386763918E-2</v>
      </c>
      <c r="I628" s="30">
        <v>0.99</v>
      </c>
      <c r="J628" s="30">
        <v>0.99</v>
      </c>
      <c r="K628" s="30">
        <v>0.96197487844548357</v>
      </c>
      <c r="M628" s="30">
        <v>3.6275189713696337E-2</v>
      </c>
      <c r="N628" s="30">
        <v>5814.45</v>
      </c>
      <c r="O628" s="30">
        <v>51.1</v>
      </c>
      <c r="P628" s="30">
        <v>0.495</v>
      </c>
      <c r="Q628" s="30">
        <v>6.0000000000000001E-3</v>
      </c>
      <c r="R628" s="30">
        <v>776</v>
      </c>
      <c r="S628" s="30">
        <v>9</v>
      </c>
      <c r="T628" s="30">
        <f>(N628/365)^(2/3)*K628^(1/3)</f>
        <v>6.2497852413138419</v>
      </c>
      <c r="U628" s="30">
        <f>SQRT((2/3*(N628/365)^(-1/3)*K628^(1/3)*(O628/365))^2+(1/3*(N628/365)^(2/3)*K628^(-2/3)*M628)^2)</f>
        <v>8.667275871628996E-2</v>
      </c>
      <c r="V628" s="30">
        <f>0.004919*R628*SQRT(1-P628^2)*N628^(1/3)*K628^(2/3)</f>
        <v>58.118830038080972</v>
      </c>
      <c r="W628" s="30">
        <f>SQRT(X628^2+Y628^2+Z628^2+AA628^2)</f>
        <v>1.634119697640716</v>
      </c>
      <c r="X628" s="30">
        <f>0.004919*SQRT(1-P628^2)*N628^(1/3)*K628^(2/3)*S628</f>
        <v>0.67405859580248551</v>
      </c>
      <c r="Y628" s="30">
        <f>0.004919*R628*P628/SQRT(1-P628^2)*N628^(1/3)*K628^(2/3)*Q628</f>
        <v>0.22863396167171166</v>
      </c>
      <c r="Z628" s="30">
        <f>0.004919*R628*SQRT(1-P628^2)*1/3*N628^(-2/3)*K628^(2/3)*O628</f>
        <v>0.17025813361229003</v>
      </c>
      <c r="AA628" s="30">
        <f>0.004919*R628*SQRT(1-P628^2)*N628^(1/3)*2/3*K628^(-1/3)*M628</f>
        <v>1.4610718240905627</v>
      </c>
      <c r="AD628" s="30" t="s">
        <v>1552</v>
      </c>
    </row>
    <row r="629" spans="1:30">
      <c r="A629" s="12" t="s">
        <v>1192</v>
      </c>
      <c r="B629" s="12" t="s">
        <v>1191</v>
      </c>
      <c r="C629" s="12"/>
      <c r="D629" s="12">
        <v>0.2</v>
      </c>
      <c r="E629" s="12">
        <v>0.18664075068523339</v>
      </c>
      <c r="F629" s="12"/>
      <c r="G629" s="12">
        <v>4.1492940386763918E-2</v>
      </c>
      <c r="H629" s="12"/>
      <c r="I629" s="12">
        <v>0.93</v>
      </c>
      <c r="J629" s="12">
        <v>0.91</v>
      </c>
      <c r="K629" s="12">
        <v>0.90847223739766636</v>
      </c>
      <c r="L629" s="12"/>
      <c r="M629" s="12">
        <v>3.6275189713696337E-2</v>
      </c>
      <c r="N629" s="12">
        <v>2.5485799</v>
      </c>
      <c r="O629" s="12">
        <v>1.6000000000000001E-4</v>
      </c>
      <c r="P629" s="12">
        <v>2.9000000000000001E-2</v>
      </c>
      <c r="Q629" s="12">
        <v>0.02</v>
      </c>
      <c r="R629" s="28">
        <v>269</v>
      </c>
      <c r="S629" s="28">
        <v>8</v>
      </c>
      <c r="T629" s="12">
        <f>(N629/365)^(2/3)*K629^(1/3)</f>
        <v>3.538132933898587E-2</v>
      </c>
      <c r="U629" s="12">
        <f>SQRT((2/3*(N629/365)^(-1/3)*K629^(1/3)*(O629/365))^2+(1/3*(N629/365)^(2/3)*K629^(-2/3)*M629)^2)</f>
        <v>4.7092643622873237E-4</v>
      </c>
      <c r="V629" s="12">
        <f>0.004919*R629*SQRT(1-P629^2)*N629^(1/3)*K629^(2/3)</f>
        <v>1.6946769770319394</v>
      </c>
      <c r="W629" s="12">
        <f>SQRT(X629^2+Y629^2+Z629^2+AA629^2)</f>
        <v>6.7647377798558811E-2</v>
      </c>
      <c r="X629" s="12">
        <f>0.004919*SQRT(1-P629^2)*N629^(1/3)*K629^(2/3)*S629</f>
        <v>5.0399315302065109E-2</v>
      </c>
      <c r="Y629" s="12">
        <f>0.004919*R629*P629/SQRT(1-P629^2)*N629^(1/3)*K629^(2/3)*Q629</f>
        <v>9.8373997199497254E-4</v>
      </c>
      <c r="Z629" s="12">
        <f>0.004919*R629*SQRT(1-P629^2)*1/3*N629^(-2/3)*K629^(2/3)*O629</f>
        <v>3.5463974313055727E-5</v>
      </c>
      <c r="AA629" s="12">
        <f>0.004919*R629*SQRT(1-P629^2)*N629^(1/3)*2/3*K629^(-1/3)*M629</f>
        <v>4.5112168403635813E-2</v>
      </c>
      <c r="AB629" s="12">
        <v>0.21917808219178081</v>
      </c>
      <c r="AC629" s="12">
        <v>14.8</v>
      </c>
      <c r="AD629" s="28" t="s">
        <v>1532</v>
      </c>
    </row>
    <row r="630" spans="1:30">
      <c r="A630" s="12" t="s">
        <v>1194</v>
      </c>
      <c r="B630" s="12" t="s">
        <v>1193</v>
      </c>
      <c r="C630" s="12">
        <v>0.05</v>
      </c>
      <c r="D630" s="12">
        <v>0.14000000000000001</v>
      </c>
      <c r="E630" s="12">
        <v>0.05</v>
      </c>
      <c r="F630" s="12">
        <v>0.02</v>
      </c>
      <c r="G630" s="12">
        <v>0.02</v>
      </c>
      <c r="H630" s="12">
        <v>0.89</v>
      </c>
      <c r="I630" s="12">
        <v>0.91</v>
      </c>
      <c r="J630" s="12">
        <v>0.89</v>
      </c>
      <c r="K630" s="12">
        <v>0.89</v>
      </c>
      <c r="L630" s="12">
        <v>0.06</v>
      </c>
      <c r="M630" s="12">
        <v>0.06</v>
      </c>
      <c r="N630" s="12">
        <v>1260</v>
      </c>
      <c r="O630" s="12">
        <v>7</v>
      </c>
      <c r="P630" s="12">
        <v>0.25600000000000001</v>
      </c>
      <c r="Q630" s="12">
        <v>9.0000000000000011E-3</v>
      </c>
      <c r="R630" s="12">
        <v>64.290000000000006</v>
      </c>
      <c r="S630" s="12">
        <v>0.48</v>
      </c>
      <c r="T630" s="12">
        <f>(N630/365)^(2/3)*K630^(1/3)</f>
        <v>2.1970930788013598</v>
      </c>
      <c r="U630" s="12">
        <f>SQRT((2/3*(N630/365)^(-1/3)*K630^(1/3)*(O630/365))^2+(1/3*(N630/365)^(2/3)*K630^(-2/3)*M630)^2)</f>
        <v>5.0038965631187912E-2</v>
      </c>
      <c r="V630" s="12">
        <f>0.004919*R630*SQRT(1-P630^2)*N630^(1/3)*K630^(2/3)</f>
        <v>3.0550504653124926</v>
      </c>
      <c r="W630" s="12">
        <f>SQRT(X630^2+Y630^2+Z630^2+AA630^2)</f>
        <v>0.13950576494512451</v>
      </c>
      <c r="X630" s="12">
        <f>0.004919*SQRT(1-P630^2)*N630^(1/3)*K630^(2/3)*S630</f>
        <v>2.2809522839477309E-2</v>
      </c>
      <c r="Y630" s="12">
        <f>0.004919*R630*P630/SQRT(1-P630^2)*N630^(1/3)*K630^(2/3)*Q630</f>
        <v>7.5324852237004135E-3</v>
      </c>
      <c r="Z630" s="12">
        <f>0.004919*R630*SQRT(1-P630^2)*1/3*N630^(-2/3)*K630^(2/3)*O630</f>
        <v>5.6575008616898013E-3</v>
      </c>
      <c r="AA630" s="12">
        <f>0.004919*R630*SQRT(1-P630^2)*N630^(1/3)*2/3*K630^(-1/3)*M630</f>
        <v>0.13730563889044908</v>
      </c>
      <c r="AB630" s="12">
        <v>4.3452054794520549</v>
      </c>
      <c r="AC630" s="12">
        <v>1.7</v>
      </c>
      <c r="AD630" s="12" t="s">
        <v>109</v>
      </c>
    </row>
    <row r="631" spans="1:30">
      <c r="A631" s="12" t="s">
        <v>1196</v>
      </c>
      <c r="B631" s="12" t="s">
        <v>1195</v>
      </c>
      <c r="C631" s="12">
        <v>0.26</v>
      </c>
      <c r="D631" s="12">
        <v>0.33</v>
      </c>
      <c r="E631" s="12">
        <v>0.26</v>
      </c>
      <c r="F631" s="12">
        <v>0.02</v>
      </c>
      <c r="G631" s="12">
        <v>0.02</v>
      </c>
      <c r="H631" s="12">
        <v>1.1299999999999999</v>
      </c>
      <c r="I631" s="12">
        <v>1.0900000000000001</v>
      </c>
      <c r="J631" s="12">
        <v>1.06</v>
      </c>
      <c r="K631" s="12">
        <v>1.1299999999999999</v>
      </c>
      <c r="L631" s="12">
        <v>0.1</v>
      </c>
      <c r="M631" s="12">
        <v>0.1</v>
      </c>
      <c r="N631" s="12">
        <v>188.9</v>
      </c>
      <c r="O631" s="12">
        <v>0.1</v>
      </c>
      <c r="P631" s="12">
        <v>0.28999999999999998</v>
      </c>
      <c r="Q631" s="12">
        <v>0.03</v>
      </c>
      <c r="R631" s="12">
        <v>102</v>
      </c>
      <c r="S631" s="12">
        <v>5</v>
      </c>
      <c r="T631" s="12">
        <f>(N631/365)^(2/3)*K631^(1/3)</f>
        <v>0.67140650318566575</v>
      </c>
      <c r="U631" s="12">
        <f>SQRT((2/3*(N631/365)^(-1/3)*K631^(1/3)*(O631/365))^2+(1/3*(N631/365)^(2/3)*K631^(-2/3)*M631)^2)</f>
        <v>1.9806918971651693E-2</v>
      </c>
      <c r="V631" s="12">
        <f>0.004919*R631*SQRT(1-P631^2)*N631^(1/3)*K631^(2/3)</f>
        <v>2.9890325110682849</v>
      </c>
      <c r="W631" s="12">
        <f>SQRT(X631^2+Y631^2+Z631^2+AA631^2)</f>
        <v>0.23102404636694077</v>
      </c>
      <c r="X631" s="12">
        <f>0.004919*SQRT(1-P631^2)*N631^(1/3)*K631^(2/3)*S631</f>
        <v>0.14652120152295511</v>
      </c>
      <c r="Y631" s="12">
        <f>0.004919*R631*P631/SQRT(1-P631^2)*N631^(1/3)*K631^(2/3)*Q631</f>
        <v>2.8392382188332867E-2</v>
      </c>
      <c r="Z631" s="12">
        <f>0.004919*R631*SQRT(1-P631^2)*1/3*N631^(-2/3)*K631^(2/3)*O631</f>
        <v>5.2744529928856266E-4</v>
      </c>
      <c r="AA631" s="12">
        <f>0.004919*R631*SQRT(1-P631^2)*N631^(1/3)*2/3*K631^(-1/3)*M631</f>
        <v>0.17634410094798142</v>
      </c>
      <c r="AB631" s="12">
        <v>6.3232876712328769</v>
      </c>
      <c r="AC631" s="12">
        <v>7.9</v>
      </c>
      <c r="AD631" s="12" t="s">
        <v>1525</v>
      </c>
    </row>
    <row r="632" spans="1:30">
      <c r="A632" s="12" t="s">
        <v>1196</v>
      </c>
      <c r="B632" s="12" t="s">
        <v>1197</v>
      </c>
      <c r="C632" s="12">
        <v>0.26</v>
      </c>
      <c r="D632" s="12">
        <v>0.33</v>
      </c>
      <c r="E632" s="12">
        <v>0.26</v>
      </c>
      <c r="F632" s="12">
        <v>0.02</v>
      </c>
      <c r="G632" s="12">
        <v>0.02</v>
      </c>
      <c r="H632" s="12">
        <v>1.1299999999999999</v>
      </c>
      <c r="I632" s="12">
        <v>1.0900000000000001</v>
      </c>
      <c r="J632" s="12">
        <v>1.06</v>
      </c>
      <c r="K632" s="12">
        <v>1.1299999999999999</v>
      </c>
      <c r="L632" s="12">
        <v>0.1</v>
      </c>
      <c r="M632" s="12">
        <v>0.1</v>
      </c>
      <c r="N632" s="12">
        <v>379.1</v>
      </c>
      <c r="O632" s="12">
        <v>0.5</v>
      </c>
      <c r="P632" s="12">
        <v>0.28000000000000003</v>
      </c>
      <c r="Q632" s="12">
        <v>0.05</v>
      </c>
      <c r="R632" s="12">
        <v>68</v>
      </c>
      <c r="S632" s="12">
        <v>4</v>
      </c>
      <c r="T632" s="12">
        <f>(N632/365)^(2/3)*K632^(1/3)</f>
        <v>1.0682348964682191</v>
      </c>
      <c r="U632" s="12">
        <f>SQRT((2/3*(N632/365)^(-1/3)*K632^(1/3)*(O632/365))^2+(1/3*(N632/365)^(2/3)*K632^(-2/3)*M632)^2)</f>
        <v>3.1525349427523087E-2</v>
      </c>
      <c r="V632" s="12">
        <f>0.004919*R632*SQRT(1-P632^2)*N632^(1/3)*K632^(2/3)</f>
        <v>2.521315490800609</v>
      </c>
      <c r="W632" s="12">
        <f>SQRT(X632^2+Y632^2+Z632^2+AA632^2)</f>
        <v>0.21352161020489799</v>
      </c>
      <c r="X632" s="12">
        <f>0.004919*SQRT(1-P632^2)*N632^(1/3)*K632^(2/3)*S632</f>
        <v>0.14831267592944761</v>
      </c>
      <c r="Y632" s="12">
        <f>0.004919*R632*P632/SQRT(1-P632^2)*N632^(1/3)*K632^(2/3)*Q632</f>
        <v>3.8301233584210649E-2</v>
      </c>
      <c r="Z632" s="12">
        <f>0.004919*R632*SQRT(1-P632^2)*1/3*N632^(-2/3)*K632^(2/3)*O632</f>
        <v>1.1084654404293543E-3</v>
      </c>
      <c r="AA632" s="12">
        <f>0.004919*R632*SQRT(1-P632^2)*N632^(1/3)*2/3*K632^(-1/3)*M632</f>
        <v>0.14875017644841354</v>
      </c>
      <c r="AB632" s="12">
        <v>6.3232876712328769</v>
      </c>
      <c r="AC632" s="12">
        <v>7.9</v>
      </c>
      <c r="AD632" s="12" t="s">
        <v>1525</v>
      </c>
    </row>
    <row r="633" spans="1:30">
      <c r="A633" s="12" t="s">
        <v>1199</v>
      </c>
      <c r="B633" s="12" t="s">
        <v>1198</v>
      </c>
      <c r="C633" s="12">
        <v>0.16</v>
      </c>
      <c r="D633" s="12"/>
      <c r="E633" s="12">
        <v>0.16</v>
      </c>
      <c r="F633" s="12">
        <v>0.04</v>
      </c>
      <c r="G633" s="12">
        <v>0.04</v>
      </c>
      <c r="H633" s="12">
        <v>1.21</v>
      </c>
      <c r="I633" s="12"/>
      <c r="J633" s="12"/>
      <c r="K633" s="12">
        <v>1.21</v>
      </c>
      <c r="L633" s="12">
        <v>0.25</v>
      </c>
      <c r="M633" s="12">
        <v>0.25</v>
      </c>
      <c r="N633" s="12">
        <v>1800</v>
      </c>
      <c r="O633" s="12">
        <v>110</v>
      </c>
      <c r="P633" s="12">
        <v>4.5999999999999999E-2</v>
      </c>
      <c r="Q633" s="12">
        <v>0.08</v>
      </c>
      <c r="R633" s="12">
        <v>16.2</v>
      </c>
      <c r="S633" s="12">
        <v>1.1000000000000001</v>
      </c>
      <c r="T633" s="12">
        <f>(N633/365)^(2/3)*K633^(1/3)</f>
        <v>3.0873193189720456</v>
      </c>
      <c r="U633" s="12">
        <f>SQRT((2/3*(N633/365)^(-1/3)*K633^(1/3)*(O633/365))^2+(1/3*(N633/365)^(2/3)*K633^(-2/3)*M633)^2)</f>
        <v>0.24704259551699484</v>
      </c>
      <c r="V633" s="12">
        <f>0.004919*R633*SQRT(1-P633^2)*N633^(1/3)*K633^(2/3)</f>
        <v>1.0995448496791529</v>
      </c>
      <c r="W633" s="12">
        <f>SQRT(X633^2+Y633^2+Z633^2+AA633^2)</f>
        <v>0.17038236169500973</v>
      </c>
      <c r="X633" s="12">
        <f>0.004919*SQRT(1-P633^2)*N633^(1/3)*K633^(2/3)*S633</f>
        <v>7.4660452755991868E-2</v>
      </c>
      <c r="Y633" s="12">
        <f>0.004919*R633*P633/SQRT(1-P633^2)*N633^(1/3)*K633^(2/3)*Q633</f>
        <v>4.0549052262780867E-3</v>
      </c>
      <c r="Z633" s="12">
        <f>0.004919*R633*SQRT(1-P633^2)*1/3*N633^(-2/3)*K633^(2/3)*O633</f>
        <v>2.239813582679755E-2</v>
      </c>
      <c r="AA633" s="12">
        <f>0.004919*R633*SQRT(1-P633^2)*N633^(1/3)*2/3*K633^(-1/3)*M633</f>
        <v>0.15145245863349216</v>
      </c>
      <c r="AB633" s="12">
        <v>4.838356164383562</v>
      </c>
      <c r="AC633" s="12">
        <v>4</v>
      </c>
      <c r="AD633" s="12" t="s">
        <v>25</v>
      </c>
    </row>
    <row r="634" spans="1:30" s="30" customFormat="1">
      <c r="A634" s="30" t="s">
        <v>1201</v>
      </c>
      <c r="B634" s="30" t="s">
        <v>1200</v>
      </c>
      <c r="E634" s="30">
        <v>0.26</v>
      </c>
      <c r="G634" s="30">
        <v>0.01</v>
      </c>
      <c r="K634" s="30">
        <v>1</v>
      </c>
      <c r="M634" s="30">
        <v>0.03</v>
      </c>
      <c r="N634" s="30">
        <v>6936.3</v>
      </c>
      <c r="O634" s="30">
        <v>134.69999999999999</v>
      </c>
      <c r="P634" s="30">
        <v>0.53200000000000003</v>
      </c>
      <c r="Q634" s="30">
        <v>6.0000000000000001E-3</v>
      </c>
      <c r="R634" s="30">
        <v>617.5</v>
      </c>
      <c r="S634" s="30">
        <v>2.2999999999999998</v>
      </c>
      <c r="T634" s="30">
        <f>(N634/365)^(2/3)*K634^(1/3)</f>
        <v>7.121257163121677</v>
      </c>
      <c r="U634" s="30">
        <f>SQRT((2/3*(N634/365)^(-1/3)*K634^(1/3)*(O634/365))^2+(1/3*(N634/365)^(2/3)*K634^(-2/3)*M634)^2)</f>
        <v>0.11649489710113206</v>
      </c>
      <c r="V634" s="30">
        <f>0.004919*R634*SQRT(1-P634^2)*N634^(1/3)*K634^(2/3)</f>
        <v>49.05034312992759</v>
      </c>
      <c r="W634" s="30">
        <f>SQRT(X634^2+Y634^2+Z634^2+AA634^2)</f>
        <v>1.0696980905175379</v>
      </c>
      <c r="X634" s="30">
        <f>0.004919*SQRT(1-P634^2)*N634^(1/3)*K634^(2/3)*S634</f>
        <v>0.18269763433009467</v>
      </c>
      <c r="Y634" s="30">
        <f>0.004919*R634*P634/SQRT(1-P634^2)*N634^(1/3)*K634^(2/3)*Q634</f>
        <v>0.21837369071032911</v>
      </c>
      <c r="Z634" s="30">
        <f>0.004919*R634*SQRT(1-P634^2)*1/3*N634^(-2/3)*K634^(2/3)*O634</f>
        <v>0.31751227693925405</v>
      </c>
      <c r="AA634" s="30">
        <f>0.004919*R634*SQRT(1-P634^2)*N634^(1/3)*2/3*K634^(-1/3)*M634</f>
        <v>0.98100686259855174</v>
      </c>
      <c r="AB634" s="30">
        <v>11.3</v>
      </c>
      <c r="AC634" s="30">
        <v>5.3</v>
      </c>
      <c r="AD634" s="30" t="s">
        <v>1531</v>
      </c>
    </row>
    <row r="635" spans="1:30">
      <c r="A635" s="12" t="s">
        <v>1203</v>
      </c>
      <c r="B635" s="12" t="s">
        <v>1202</v>
      </c>
      <c r="C635" s="12">
        <v>0.13</v>
      </c>
      <c r="D635" s="12">
        <v>0.14000000000000001</v>
      </c>
      <c r="E635" s="12">
        <v>0.13</v>
      </c>
      <c r="F635" s="12">
        <v>0.02</v>
      </c>
      <c r="G635" s="12">
        <v>0.02</v>
      </c>
      <c r="H635" s="12">
        <v>1.19</v>
      </c>
      <c r="I635" s="12">
        <v>1.28</v>
      </c>
      <c r="J635" s="12">
        <v>1.27</v>
      </c>
      <c r="K635" s="12">
        <v>1.19</v>
      </c>
      <c r="L635" s="12">
        <v>0.11</v>
      </c>
      <c r="M635" s="12">
        <v>0.11</v>
      </c>
      <c r="N635" s="12">
        <v>51.638500000000001</v>
      </c>
      <c r="O635" s="12">
        <v>1.5E-3</v>
      </c>
      <c r="P635" s="12">
        <v>0.63800000000000001</v>
      </c>
      <c r="Q635" s="12">
        <v>6.1000000000000004E-3</v>
      </c>
      <c r="R635" s="12">
        <v>108</v>
      </c>
      <c r="S635" s="12">
        <v>4</v>
      </c>
      <c r="T635" s="12">
        <f>(N635/365)^(2/3)*K635^(1/3)</f>
        <v>0.28771962774044546</v>
      </c>
      <c r="U635" s="12">
        <f>SQRT((2/3*(N635/365)^(-1/3)*K635^(1/3)*(O635/365))^2+(1/3*(N635/365)^(2/3)*K635^(-2/3)*M635)^2)</f>
        <v>8.8653124095950022E-3</v>
      </c>
      <c r="V635" s="12">
        <f>0.004919*R635*SQRT(1-P635^2)*N635^(1/3)*K635^(2/3)</f>
        <v>1.710675592706292</v>
      </c>
      <c r="W635" s="12">
        <f>SQRT(X635^2+Y635^2+Z635^2+AA635^2)</f>
        <v>0.12350577517562122</v>
      </c>
      <c r="X635" s="12">
        <f>0.004919*SQRT(1-P635^2)*N635^(1/3)*K635^(2/3)*S635</f>
        <v>6.3358355285418222E-2</v>
      </c>
      <c r="Y635" s="12">
        <f>0.004919*R635*P635/SQRT(1-P635^2)*N635^(1/3)*K635^(2/3)*Q635</f>
        <v>1.1227826806195312E-2</v>
      </c>
      <c r="Z635" s="12">
        <f>0.004919*R635*SQRT(1-P635^2)*1/3*N635^(-2/3)*K635^(2/3)*O635</f>
        <v>1.6563955117850946E-5</v>
      </c>
      <c r="AA635" s="12">
        <f>0.004919*R635*SQRT(1-P635^2)*N635^(1/3)*2/3*K635^(-1/3)*M635</f>
        <v>0.10541978442447739</v>
      </c>
      <c r="AB635" s="12">
        <v>12.6027397260274</v>
      </c>
      <c r="AC635" s="12">
        <v>12.8</v>
      </c>
      <c r="AD635" s="12" t="s">
        <v>1525</v>
      </c>
    </row>
    <row r="636" spans="1:30">
      <c r="A636" s="12" t="s">
        <v>1203</v>
      </c>
      <c r="B636" s="12" t="s">
        <v>1204</v>
      </c>
      <c r="C636" s="12">
        <v>0.13</v>
      </c>
      <c r="D636" s="12">
        <v>0.14000000000000001</v>
      </c>
      <c r="E636" s="12">
        <v>0.13</v>
      </c>
      <c r="F636" s="12">
        <v>0.02</v>
      </c>
      <c r="G636" s="12">
        <v>0.02</v>
      </c>
      <c r="H636" s="12">
        <v>1.19</v>
      </c>
      <c r="I636" s="12">
        <v>1.28</v>
      </c>
      <c r="J636" s="12">
        <v>1.27</v>
      </c>
      <c r="K636" s="12">
        <v>1.19</v>
      </c>
      <c r="L636" s="12">
        <v>0.11</v>
      </c>
      <c r="M636" s="12">
        <v>0.11</v>
      </c>
      <c r="N636" s="12">
        <v>2448.9</v>
      </c>
      <c r="O636" s="12">
        <v>5.5</v>
      </c>
      <c r="P636" s="12">
        <v>0.38290000000000002</v>
      </c>
      <c r="Q636" s="12">
        <v>8.0000000000000002E-3</v>
      </c>
      <c r="R636" s="12">
        <v>115</v>
      </c>
      <c r="S636" s="12">
        <v>3</v>
      </c>
      <c r="T636" s="12">
        <f>(N636/365)^(2/3)*K636^(1/3)</f>
        <v>3.769650715413785</v>
      </c>
      <c r="U636" s="12">
        <f>SQRT((2/3*(N636/365)^(-1/3)*K636^(1/3)*(O636/365))^2+(1/3*(N636/365)^(2/3)*K636^(-2/3)*M636)^2)</f>
        <v>0.11628875657117527</v>
      </c>
      <c r="V636" s="12">
        <f>0.004919*R636*SQRT(1-P636^2)*N636^(1/3)*K636^(2/3)</f>
        <v>7.909872487521044</v>
      </c>
      <c r="W636" s="12">
        <f>SQRT(X636^2+Y636^2+Z636^2+AA636^2)</f>
        <v>0.53011322443169739</v>
      </c>
      <c r="X636" s="12">
        <f>0.004919*SQRT(1-P636^2)*N636^(1/3)*K636^(2/3)*S636</f>
        <v>0.206344499674462</v>
      </c>
      <c r="Y636" s="12">
        <f>0.004919*R636*P636/SQRT(1-P636^2)*N636^(1/3)*K636^(2/3)*Q636</f>
        <v>2.8392165163515514E-2</v>
      </c>
      <c r="Z636" s="12">
        <f>0.004919*R636*SQRT(1-P636^2)*1/3*N636^(-2/3)*K636^(2/3)*O636</f>
        <v>5.9216108839840673E-3</v>
      </c>
      <c r="AA636" s="12">
        <f>0.004919*R636*SQRT(1-P636^2)*N636^(1/3)*2/3*K636^(-1/3)*M636</f>
        <v>0.48744312248028843</v>
      </c>
      <c r="AB636" s="12">
        <v>12.6027397260274</v>
      </c>
      <c r="AC636" s="12">
        <v>12.8</v>
      </c>
      <c r="AD636" s="12" t="s">
        <v>1525</v>
      </c>
    </row>
    <row r="637" spans="1:30">
      <c r="A637" s="12" t="s">
        <v>1206</v>
      </c>
      <c r="B637" s="12" t="s">
        <v>1205</v>
      </c>
      <c r="C637" s="12">
        <v>-0.11</v>
      </c>
      <c r="D637" s="12">
        <v>-0.21</v>
      </c>
      <c r="E637" s="12">
        <v>-0.11</v>
      </c>
      <c r="F637" s="12">
        <v>0.01</v>
      </c>
      <c r="G637" s="12">
        <v>0.01</v>
      </c>
      <c r="H637" s="12">
        <v>1</v>
      </c>
      <c r="I637" s="12">
        <v>1.07</v>
      </c>
      <c r="J637" s="12">
        <v>1.06</v>
      </c>
      <c r="K637" s="12">
        <v>1</v>
      </c>
      <c r="L637" s="12">
        <v>0.08</v>
      </c>
      <c r="M637" s="12">
        <v>0.08</v>
      </c>
      <c r="N637" s="12">
        <v>1275</v>
      </c>
      <c r="O637" s="12">
        <v>13</v>
      </c>
      <c r="P637" s="12">
        <v>0.82</v>
      </c>
      <c r="Q637" s="12">
        <v>0.06</v>
      </c>
      <c r="R637" s="12">
        <v>41.59</v>
      </c>
      <c r="S637" s="12">
        <v>15.154999999999999</v>
      </c>
      <c r="T637" s="12">
        <f>(N637/365)^(2/3)*K637^(1/3)</f>
        <v>2.3022097041952598</v>
      </c>
      <c r="U637" s="12">
        <f>SQRT((2/3*(N637/365)^(-1/3)*K637^(1/3)*(O637/365))^2+(1/3*(N637/365)^(2/3)*K637^(-2/3)*M637)^2)</f>
        <v>6.3355353857329058E-2</v>
      </c>
      <c r="V637" s="12">
        <f>0.004919*R637*SQRT(1-P637^2)*N637^(1/3)*K637^(2/3)</f>
        <v>1.2697193878594804</v>
      </c>
      <c r="W637" s="12">
        <f>SQRT(X637^2+Y637^2+Z637^2+AA637^2)</f>
        <v>0.5050090709195264</v>
      </c>
      <c r="X637" s="12">
        <f>0.004919*SQRT(1-P637^2)*N637^(1/3)*K637^(2/3)*S637</f>
        <v>0.4626736552779615</v>
      </c>
      <c r="Y637" s="12">
        <f>0.004919*R637*P637/SQRT(1-P637^2)*N637^(1/3)*K637^(2/3)*Q637</f>
        <v>0.19069045751735775</v>
      </c>
      <c r="Z637" s="12">
        <f>0.004919*R637*SQRT(1-P637^2)*1/3*N637^(-2/3)*K637^(2/3)*O637</f>
        <v>4.3153861548165364E-3</v>
      </c>
      <c r="AA637" s="12">
        <f>0.004919*R637*SQRT(1-P637^2)*N637^(1/3)*2/3*K637^(-1/3)*M637</f>
        <v>6.7718367352505623E-2</v>
      </c>
      <c r="AB637" s="12">
        <v>11.12602739726027</v>
      </c>
      <c r="AC637" s="12">
        <v>3.81</v>
      </c>
      <c r="AD637" s="12" t="s">
        <v>292</v>
      </c>
    </row>
    <row r="638" spans="1:30">
      <c r="A638" s="12" t="s">
        <v>1206</v>
      </c>
      <c r="B638" s="12" t="s">
        <v>1207</v>
      </c>
      <c r="C638" s="12">
        <v>-0.11</v>
      </c>
      <c r="D638" s="12">
        <v>-0.21</v>
      </c>
      <c r="E638" s="12">
        <v>-0.11</v>
      </c>
      <c r="F638" s="12">
        <v>0.01</v>
      </c>
      <c r="G638" s="12">
        <v>0.01</v>
      </c>
      <c r="H638" s="12">
        <v>1</v>
      </c>
      <c r="I638" s="12">
        <v>1.07</v>
      </c>
      <c r="J638" s="12">
        <v>1.06</v>
      </c>
      <c r="K638" s="12">
        <v>1</v>
      </c>
      <c r="L638" s="12">
        <v>0.08</v>
      </c>
      <c r="M638" s="12">
        <v>0.08</v>
      </c>
      <c r="N638" s="12">
        <v>4046</v>
      </c>
      <c r="O638" s="12">
        <v>276</v>
      </c>
      <c r="P638" s="12">
        <v>0.53</v>
      </c>
      <c r="Q638" s="12">
        <v>0.08</v>
      </c>
      <c r="R638" s="12">
        <v>30.04</v>
      </c>
      <c r="S638" s="12">
        <v>6.31</v>
      </c>
      <c r="T638" s="12">
        <f>(N638/365)^(2/3)*K638^(1/3)</f>
        <v>4.9715141057836094</v>
      </c>
      <c r="U638" s="12">
        <f>SQRT((2/3*(N638/365)^(-1/3)*K638^(1/3)*(O638/365))^2+(1/3*(N638/365)^(2/3)*K638^(-2/3)*M638)^2)</f>
        <v>0.26209216686212156</v>
      </c>
      <c r="V638" s="12">
        <f>0.004919*R638*SQRT(1-P638^2)*N638^(1/3)*K638^(2/3)</f>
        <v>1.996702468033217</v>
      </c>
      <c r="W638" s="12">
        <f>SQRT(X638^2+Y638^2+Z638^2+AA638^2)</f>
        <v>0.45074400393576647</v>
      </c>
      <c r="X638" s="12">
        <f>0.004919*SQRT(1-P638^2)*N638^(1/3)*K638^(2/3)*S638</f>
        <v>0.41941386728660451</v>
      </c>
      <c r="Y638" s="12">
        <f>0.004919*R638*P638/SQRT(1-P638^2)*N638^(1/3)*K638^(2/3)*Q638</f>
        <v>0.1177307532257105</v>
      </c>
      <c r="Z638" s="12">
        <f>0.004919*R638*SQRT(1-P638^2)*1/3*N638^(-2/3)*K638^(2/3)*O638</f>
        <v>4.5402033380883854E-2</v>
      </c>
      <c r="AA638" s="12">
        <f>0.004919*R638*SQRT(1-P638^2)*N638^(1/3)*2/3*K638^(-1/3)*M638</f>
        <v>0.10649079829510491</v>
      </c>
      <c r="AB638" s="12">
        <v>11.12602739726027</v>
      </c>
      <c r="AC638" s="12">
        <v>3.81</v>
      </c>
      <c r="AD638" s="12" t="s">
        <v>292</v>
      </c>
    </row>
    <row r="639" spans="1:30" s="7" customFormat="1">
      <c r="A639" s="7" t="s">
        <v>1209</v>
      </c>
      <c r="B639" s="7" t="s">
        <v>1208</v>
      </c>
      <c r="C639" s="7">
        <v>0.3</v>
      </c>
      <c r="D639" s="7">
        <v>0.21</v>
      </c>
      <c r="E639" s="7">
        <v>0.3</v>
      </c>
      <c r="F639" s="7">
        <v>0.01</v>
      </c>
      <c r="G639" s="7">
        <v>0.01</v>
      </c>
      <c r="H639" s="7">
        <v>1.24</v>
      </c>
      <c r="I639" s="7">
        <v>1.21</v>
      </c>
      <c r="J639" s="7">
        <v>1.18</v>
      </c>
      <c r="K639" s="7">
        <v>1.24</v>
      </c>
      <c r="L639" s="7">
        <v>0.12</v>
      </c>
      <c r="M639" s="7">
        <v>0.12</v>
      </c>
      <c r="N639" s="7">
        <v>3.50928</v>
      </c>
      <c r="O639" s="7">
        <v>7.2946000000000003E-5</v>
      </c>
      <c r="P639" s="7">
        <v>2.1100000000000001E-2</v>
      </c>
      <c r="Q639" s="7">
        <v>2.1399999999999999E-2</v>
      </c>
      <c r="R639" s="7">
        <v>54.84</v>
      </c>
      <c r="S639" s="7">
        <v>1.87</v>
      </c>
      <c r="T639" s="7">
        <f>(N639/365)^(2/3)*K639^(1/3)</f>
        <v>4.8576251633088957E-2</v>
      </c>
      <c r="U639" s="7">
        <f>SQRT((2/3*(N639/365)^(-1/3)*K639^(1/3)*(O639/365))^2+(1/3*(N639/365)^(2/3)*K639^(-2/3)*M639)^2)</f>
        <v>1.5669760037225094E-3</v>
      </c>
      <c r="V639" s="7">
        <f>0.004919*R639*SQRT(1-P639^2)*N639^(1/3)*K639^(2/3)</f>
        <v>0.47304018397254494</v>
      </c>
      <c r="W639" s="7">
        <f>SQRT(X639^2+Y639^2+Z639^2+AA639^2)</f>
        <v>3.451991192041718E-2</v>
      </c>
      <c r="X639" s="7">
        <f>0.004919*SQRT(1-P639^2)*N639^(1/3)*K639^(2/3)*S639</f>
        <v>1.6130290737211141E-2</v>
      </c>
      <c r="Y639" s="7">
        <f>0.004919*R639*P639/SQRT(1-P639^2)*N639^(1/3)*K639^(2/3)*Q639</f>
        <v>2.1369170235376793E-4</v>
      </c>
      <c r="Z639" s="7">
        <f>0.004919*R639*SQRT(1-P639^2)*1/3*N639^(-2/3)*K639^(2/3)*O639</f>
        <v>3.2776323785374069E-6</v>
      </c>
      <c r="AA639" s="7">
        <f>0.004919*R639*SQRT(1-P639^2)*N639^(1/3)*2/3*K639^(-1/3)*M639</f>
        <v>3.0518721546615803E-2</v>
      </c>
      <c r="AC639" s="7">
        <v>6.6</v>
      </c>
      <c r="AD639" s="7" t="s">
        <v>292</v>
      </c>
    </row>
    <row r="640" spans="1:30">
      <c r="A640" s="12" t="s">
        <v>1211</v>
      </c>
      <c r="B640" s="12" t="s">
        <v>1210</v>
      </c>
      <c r="C640" s="12">
        <v>0.24</v>
      </c>
      <c r="D640" s="12"/>
      <c r="E640" s="12">
        <v>0.24</v>
      </c>
      <c r="F640" s="12">
        <v>0.06</v>
      </c>
      <c r="G640" s="12">
        <v>0.06</v>
      </c>
      <c r="H640" s="12">
        <v>1.34</v>
      </c>
      <c r="I640" s="12"/>
      <c r="J640" s="12"/>
      <c r="K640" s="12">
        <v>1.34</v>
      </c>
      <c r="L640" s="12">
        <v>0.17</v>
      </c>
      <c r="M640" s="12">
        <v>0.17</v>
      </c>
      <c r="N640" s="12">
        <v>341.7</v>
      </c>
      <c r="O640" s="12">
        <v>6.1</v>
      </c>
      <c r="P640" s="12">
        <v>0.13</v>
      </c>
      <c r="Q640" s="12">
        <v>0.1</v>
      </c>
      <c r="R640" s="12">
        <v>26.7</v>
      </c>
      <c r="S640" s="12">
        <v>6.6</v>
      </c>
      <c r="T640" s="12">
        <f>(N640/365)^(2/3)*K640^(1/3)</f>
        <v>1.0550418225257243</v>
      </c>
      <c r="U640" s="12">
        <f>SQRT((2/3*(N640/365)^(-1/3)*K640^(1/3)*(O640/365))^2+(1/3*(N640/365)^(2/3)*K640^(-2/3)*M640)^2)</f>
        <v>4.6349399257650054E-2</v>
      </c>
      <c r="V640" s="12">
        <f>0.004919*R640*SQRT(1-P640^2)*N640^(1/3)*K640^(2/3)</f>
        <v>1.1065519057743289</v>
      </c>
      <c r="W640" s="12">
        <f>SQRT(X640^2+Y640^2+Z640^2+AA640^2)</f>
        <v>0.28954248437038133</v>
      </c>
      <c r="X640" s="12">
        <f>0.004919*SQRT(1-P640^2)*N640^(1/3)*K640^(2/3)*S640</f>
        <v>0.27352968457342969</v>
      </c>
      <c r="Y640" s="12">
        <f>0.004919*R640*P640/SQRT(1-P640^2)*N640^(1/3)*K640^(2/3)*Q640</f>
        <v>1.4632463406638469E-2</v>
      </c>
      <c r="Z640" s="12">
        <f>0.004919*R640*SQRT(1-P640^2)*1/3*N640^(-2/3)*K640^(2/3)*O640</f>
        <v>6.584690884034153E-3</v>
      </c>
      <c r="AA640" s="12">
        <f>0.004919*R640*SQRT(1-P640^2)*N640^(1/3)*2/3*K640^(-1/3)*M640</f>
        <v>9.3588967155042738E-2</v>
      </c>
      <c r="AB640" s="12">
        <v>10.12054794520548</v>
      </c>
      <c r="AC640" s="12">
        <v>4.63</v>
      </c>
      <c r="AD640" s="12" t="s">
        <v>327</v>
      </c>
    </row>
    <row r="641" spans="1:30">
      <c r="A641" s="12" t="s">
        <v>1211</v>
      </c>
      <c r="B641" s="12" t="s">
        <v>1212</v>
      </c>
      <c r="C641" s="12">
        <v>0.24</v>
      </c>
      <c r="D641" s="12"/>
      <c r="E641" s="12">
        <v>0.24</v>
      </c>
      <c r="F641" s="12">
        <v>0.06</v>
      </c>
      <c r="G641" s="12">
        <v>0.06</v>
      </c>
      <c r="H641" s="12">
        <v>1.34</v>
      </c>
      <c r="I641" s="12"/>
      <c r="J641" s="12"/>
      <c r="K641" s="12">
        <v>1.34</v>
      </c>
      <c r="L641" s="12">
        <v>0.17</v>
      </c>
      <c r="M641" s="12">
        <v>0.17</v>
      </c>
      <c r="N641" s="12">
        <v>5040</v>
      </c>
      <c r="O641" s="12">
        <v>3414</v>
      </c>
      <c r="P641" s="12">
        <v>0.36</v>
      </c>
      <c r="Q641" s="12">
        <v>0.16</v>
      </c>
      <c r="R641" s="12">
        <v>57</v>
      </c>
      <c r="S641" s="12">
        <v>11</v>
      </c>
      <c r="T641" s="12">
        <f>(N641/365)^(2/3)*K641^(1/3)</f>
        <v>6.3454152418705707</v>
      </c>
      <c r="U641" s="12">
        <f>SQRT((2/3*(N641/365)^(-1/3)*K641^(1/3)*(O641/365))^2+(1/3*(N641/365)^(2/3)*K641^(-2/3)*M641)^2)</f>
        <v>2.8780456996595789</v>
      </c>
      <c r="V641" s="12">
        <f>0.004919*R641*SQRT(1-P641^2)*N641^(1/3)*K641^(2/3)</f>
        <v>5.4511880453380241</v>
      </c>
      <c r="W641" s="12">
        <f>SQRT(X641^2+Y641^2+Z641^2+AA641^2)</f>
        <v>1.7217266103763973</v>
      </c>
      <c r="X641" s="12">
        <f>0.004919*SQRT(1-P641^2)*N641^(1/3)*K641^(2/3)*S641</f>
        <v>1.0519836578722501</v>
      </c>
      <c r="Y641" s="12">
        <f>0.004919*R641*P641/SQRT(1-P641^2)*N641^(1/3)*K641^(2/3)*Q641</f>
        <v>0.36074038535325154</v>
      </c>
      <c r="Z641" s="12">
        <f>0.004919*R641*SQRT(1-P641^2)*1/3*N641^(-2/3)*K641^(2/3)*O641</f>
        <v>1.2308436499195783</v>
      </c>
      <c r="AA641" s="12">
        <f>0.004919*R641*SQRT(1-P641^2)*N641^(1/3)*2/3*K641^(-1/3)*M641</f>
        <v>0.46104575507834034</v>
      </c>
      <c r="AB641" s="12">
        <v>10.12054794520548</v>
      </c>
      <c r="AC641" s="12">
        <v>4.63</v>
      </c>
      <c r="AD641" s="12" t="s">
        <v>327</v>
      </c>
    </row>
    <row r="642" spans="1:30">
      <c r="A642" s="12" t="s">
        <v>1214</v>
      </c>
      <c r="B642" s="12" t="s">
        <v>1213</v>
      </c>
      <c r="C642" s="12">
        <v>0.3</v>
      </c>
      <c r="D642" s="12">
        <v>0.3</v>
      </c>
      <c r="E642" s="12">
        <v>0.3</v>
      </c>
      <c r="F642" s="12">
        <v>0.02</v>
      </c>
      <c r="G642" s="12">
        <v>0.02</v>
      </c>
      <c r="H642" s="12">
        <v>1.26</v>
      </c>
      <c r="I642" s="12">
        <v>1.27</v>
      </c>
      <c r="J642" s="12">
        <v>1.26</v>
      </c>
      <c r="K642" s="12">
        <v>1.26</v>
      </c>
      <c r="L642" s="12">
        <v>0.12</v>
      </c>
      <c r="M642" s="12">
        <v>0.12</v>
      </c>
      <c r="N642" s="12">
        <v>418.2</v>
      </c>
      <c r="O642" s="12">
        <v>5.7</v>
      </c>
      <c r="P642" s="12">
        <v>0.1</v>
      </c>
      <c r="Q642" s="12">
        <v>0.05</v>
      </c>
      <c r="R642" s="12">
        <v>58.2</v>
      </c>
      <c r="S642" s="12">
        <v>3.1</v>
      </c>
      <c r="T642" s="12">
        <f>(N642/365)^(2/3)*K642^(1/3)</f>
        <v>1.182635626193564</v>
      </c>
      <c r="U642" s="12">
        <f>SQRT((2/3*(N642/365)^(-1/3)*K642^(1/3)*(O642/365))^2+(1/3*(N642/365)^(2/3)*K642^(-2/3)*M642)^2)</f>
        <v>3.9051626381743525E-2</v>
      </c>
      <c r="V642" s="12">
        <f>0.004919*R642*SQRT(1-P642^2)*N642^(1/3)*K642^(2/3)</f>
        <v>2.4849964772670363</v>
      </c>
      <c r="W642" s="12">
        <f>SQRT(X642^2+Y642^2+Z642^2+AA642^2)</f>
        <v>0.20663622466535056</v>
      </c>
      <c r="X642" s="12">
        <f>0.004919*SQRT(1-P642^2)*N642^(1/3)*K642^(2/3)*S642</f>
        <v>0.13236235531834734</v>
      </c>
      <c r="Y642" s="12">
        <f>0.004919*R642*P642/SQRT(1-P642^2)*N642^(1/3)*K642^(2/3)*Q642</f>
        <v>1.255048725892443E-2</v>
      </c>
      <c r="Z642" s="12">
        <f>0.004919*R642*SQRT(1-P642^2)*1/3*N642^(-2/3)*K642^(2/3)*O642</f>
        <v>1.1290036601643639E-2</v>
      </c>
      <c r="AA642" s="12">
        <f>0.004919*R642*SQRT(1-P642^2)*N642^(1/3)*2/3*K642^(-1/3)*M642</f>
        <v>0.1577775541121928</v>
      </c>
      <c r="AB642" s="12">
        <v>3.054794520547945</v>
      </c>
      <c r="AC642" s="12">
        <v>5.48</v>
      </c>
      <c r="AD642" s="12" t="s">
        <v>115</v>
      </c>
    </row>
    <row r="643" spans="1:30">
      <c r="A643" s="12" t="s">
        <v>1216</v>
      </c>
      <c r="B643" s="12" t="s">
        <v>1215</v>
      </c>
      <c r="C643" s="12">
        <v>0.37</v>
      </c>
      <c r="D643" s="12">
        <v>0.39</v>
      </c>
      <c r="E643" s="12">
        <v>0.37</v>
      </c>
      <c r="F643" s="12">
        <v>0.02</v>
      </c>
      <c r="G643" s="12">
        <v>0.02</v>
      </c>
      <c r="H643" s="12">
        <v>1.17</v>
      </c>
      <c r="I643" s="12">
        <v>1.07</v>
      </c>
      <c r="J643" s="12">
        <v>1.03</v>
      </c>
      <c r="K643" s="12">
        <v>1.17</v>
      </c>
      <c r="L643" s="12">
        <v>0.11</v>
      </c>
      <c r="M643" s="12">
        <v>0.11</v>
      </c>
      <c r="N643" s="12">
        <v>3.9710100000000002</v>
      </c>
      <c r="O643" s="12">
        <v>2.03E-4</v>
      </c>
      <c r="P643" s="12">
        <v>6.1600000000000002E-2</v>
      </c>
      <c r="Q643" s="12">
        <v>5.0650000000000001E-2</v>
      </c>
      <c r="R643" s="12">
        <v>27.24</v>
      </c>
      <c r="S643" s="12">
        <v>1.31</v>
      </c>
      <c r="T643" s="12">
        <f>(N643/365)^(2/3)*K643^(1/3)</f>
        <v>5.1736935170536166E-2</v>
      </c>
      <c r="U643" s="12">
        <f>SQRT((2/3*(N643/365)^(-1/3)*K643^(1/3)*(O643/365))^2+(1/3*(N643/365)^(2/3)*K643^(-2/3)*M643)^2)</f>
        <v>1.6213863914166632E-3</v>
      </c>
      <c r="V643" s="12">
        <f>0.004919*R643*SQRT(1-P643^2)*N643^(1/3)*K643^(2/3)</f>
        <v>0.23515232750446691</v>
      </c>
      <c r="W643" s="12">
        <f>SQRT(X643^2+Y643^2+Z643^2+AA643^2)</f>
        <v>1.8592055459014083E-2</v>
      </c>
      <c r="X643" s="12">
        <f>0.004919*SQRT(1-P643^2)*N643^(1/3)*K643^(2/3)*S643</f>
        <v>1.1308720595846245E-2</v>
      </c>
      <c r="Y643" s="12">
        <f>0.004919*R643*P643/SQRT(1-P643^2)*N643^(1/3)*K643^(2/3)*Q643</f>
        <v>7.3647928273412849E-4</v>
      </c>
      <c r="Z643" s="12">
        <f>0.004919*R643*SQRT(1-P643^2)*1/3*N643^(-2/3)*K643^(2/3)*O643</f>
        <v>4.0070345229892629E-6</v>
      </c>
      <c r="AA643" s="12">
        <f>0.004919*R643*SQRT(1-P643^2)*N643^(1/3)*2/3*K643^(-1/3)*M643</f>
        <v>1.4738892322217301E-2</v>
      </c>
      <c r="AB643" s="28">
        <f>1243.7/365</f>
        <v>3.4073972602739726</v>
      </c>
      <c r="AC643" s="12">
        <v>6.9</v>
      </c>
      <c r="AD643" s="12" t="s">
        <v>1525</v>
      </c>
    </row>
    <row r="644" spans="1:30">
      <c r="A644" s="12" t="s">
        <v>1218</v>
      </c>
      <c r="B644" s="12" t="s">
        <v>1217</v>
      </c>
      <c r="C644" s="12">
        <v>-0.11</v>
      </c>
      <c r="D644" s="12"/>
      <c r="E644" s="12">
        <v>-0.11</v>
      </c>
      <c r="F644" s="12">
        <v>0.1</v>
      </c>
      <c r="G644" s="12">
        <v>0.1</v>
      </c>
      <c r="H644" s="12">
        <v>1.68</v>
      </c>
      <c r="I644" s="12"/>
      <c r="J644" s="12"/>
      <c r="K644" s="12">
        <v>1.68</v>
      </c>
      <c r="L644" s="12">
        <v>0.24</v>
      </c>
      <c r="M644" s="12">
        <v>0.24</v>
      </c>
      <c r="N644" s="12">
        <v>415.4</v>
      </c>
      <c r="O644" s="12">
        <v>0.2</v>
      </c>
      <c r="P644" s="12">
        <v>0.85599999999999998</v>
      </c>
      <c r="Q644" s="12">
        <v>9.0000000000000011E-3</v>
      </c>
      <c r="R644" s="12">
        <v>186.8</v>
      </c>
      <c r="S644" s="12">
        <v>7</v>
      </c>
      <c r="T644" s="12">
        <f>(N644/365)^(2/3)*K644^(1/3)</f>
        <v>1.2958423794143403</v>
      </c>
      <c r="U644" s="12">
        <f>SQRT((2/3*(N644/365)^(-1/3)*K644^(1/3)*(O644/365))^2+(1/3*(N644/365)^(2/3)*K644^(-2/3)*M644)^2)</f>
        <v>6.1708181755903119E-2</v>
      </c>
      <c r="V644" s="12">
        <f>0.004919*R644*SQRT(1-P644^2)*N644^(1/3)*K644^(2/3)</f>
        <v>5.0090143782885823</v>
      </c>
      <c r="W644" s="12">
        <f>SQRT(X644^2+Y644^2+Z644^2+AA644^2)</f>
        <v>0.53259437413697286</v>
      </c>
      <c r="X644" s="12">
        <f>0.004919*SQRT(1-P644^2)*N644^(1/3)*K644^(2/3)*S644</f>
        <v>0.187703964925161</v>
      </c>
      <c r="Y644" s="12">
        <f>0.004919*R644*P644/SQRT(1-P644^2)*N644^(1/3)*K644^(2/3)*Q644</f>
        <v>0.14438699851209008</v>
      </c>
      <c r="Z644" s="12">
        <f>0.004919*R644*SQRT(1-P644^2)*1/3*N644^(-2/3)*K644^(2/3)*O644</f>
        <v>8.0388611431368761E-4</v>
      </c>
      <c r="AA644" s="12">
        <f>0.004919*R644*SQRT(1-P644^2)*N644^(1/3)*2/3*K644^(-1/3)*M644</f>
        <v>0.47704898840843651</v>
      </c>
      <c r="AB644" s="28">
        <f>3028.39552/365</f>
        <v>8.2969740273972601</v>
      </c>
      <c r="AC644" s="28">
        <v>9.74</v>
      </c>
      <c r="AD644" s="12" t="s">
        <v>1219</v>
      </c>
    </row>
    <row r="645" spans="1:30">
      <c r="A645" s="12" t="s">
        <v>1221</v>
      </c>
      <c r="B645" s="12" t="s">
        <v>1220</v>
      </c>
      <c r="C645" s="12">
        <v>-0.51</v>
      </c>
      <c r="D645" s="12"/>
      <c r="E645" s="12">
        <v>-0.51</v>
      </c>
      <c r="F645" s="12">
        <v>0.1</v>
      </c>
      <c r="G645" s="12">
        <v>0.1</v>
      </c>
      <c r="H645" s="12">
        <v>0.74</v>
      </c>
      <c r="I645" s="12"/>
      <c r="J645" s="12"/>
      <c r="K645" s="12">
        <v>0.74</v>
      </c>
      <c r="L645" s="12">
        <v>0.05</v>
      </c>
      <c r="M645" s="12">
        <v>0.05</v>
      </c>
      <c r="N645" s="12">
        <v>119.1135</v>
      </c>
      <c r="O645" s="12">
        <v>2.7000000000000001E-3</v>
      </c>
      <c r="P645" s="12">
        <v>0.69396999999999998</v>
      </c>
      <c r="Q645" s="12">
        <v>3.6000000000000002E-4</v>
      </c>
      <c r="R645" s="12">
        <v>2817.1</v>
      </c>
      <c r="S645" s="12">
        <v>1.6</v>
      </c>
      <c r="T645" s="12">
        <f>(N645/365)^(2/3)*K645^(1/3)</f>
        <v>0.42873537725672722</v>
      </c>
      <c r="U645" s="12">
        <f>SQRT((2/3*(N645/365)^(-1/3)*K645^(1/3)*(O645/365))^2+(1/3*(N645/365)^(2/3)*K645^(-2/3)*M645)^2)</f>
        <v>9.6562043639950544E-3</v>
      </c>
      <c r="V645" s="12">
        <f>0.004919*R645*SQRT(1-P645^2)*N645^(1/3)*K645^(2/3)</f>
        <v>40.162624658032996</v>
      </c>
      <c r="W645" s="12">
        <f>SQRT(X645^2+Y645^2+Z645^2+AA645^2)</f>
        <v>1.8093745887013051</v>
      </c>
      <c r="X645" s="12">
        <f>0.004919*SQRT(1-P645^2)*N645^(1/3)*K645^(2/3)*S645</f>
        <v>2.2810762646996129E-2</v>
      </c>
      <c r="Y645" s="12">
        <f>0.004919*R645*P645/SQRT(1-P645^2)*N645^(1/3)*K645^(2/3)*Q645</f>
        <v>1.9355106564111168E-2</v>
      </c>
      <c r="Z645" s="12">
        <f>0.004919*R645*SQRT(1-P645^2)*1/3*N645^(-2/3)*K645^(2/3)*O645</f>
        <v>3.0346150681685719E-4</v>
      </c>
      <c r="AA645" s="12">
        <f>0.004919*R645*SQRT(1-P645^2)*N645^(1/3)*2/3*K645^(-1/3)*M645</f>
        <v>1.8091272368483331</v>
      </c>
      <c r="AB645" s="12">
        <v>28.460273972602739</v>
      </c>
      <c r="AC645" s="12">
        <v>5.0999999999999996</v>
      </c>
      <c r="AD645" s="12" t="s">
        <v>129</v>
      </c>
    </row>
    <row r="646" spans="1:30">
      <c r="A646" s="29" t="s">
        <v>1223</v>
      </c>
      <c r="B646" s="29" t="s">
        <v>1222</v>
      </c>
      <c r="C646" s="29">
        <v>0.28000000000000003</v>
      </c>
      <c r="D646" s="29"/>
      <c r="E646" s="29">
        <v>0.28000000000000003</v>
      </c>
      <c r="F646" s="29">
        <v>0.04</v>
      </c>
      <c r="G646" s="29">
        <v>0.04</v>
      </c>
      <c r="H646" s="29">
        <v>0.97</v>
      </c>
      <c r="I646" s="29"/>
      <c r="J646" s="29"/>
      <c r="K646" s="29">
        <v>0.97</v>
      </c>
      <c r="L646" s="29">
        <v>0.08</v>
      </c>
      <c r="M646" s="29">
        <v>0.08</v>
      </c>
      <c r="N646" s="29">
        <v>5.7561</v>
      </c>
      <c r="O646" s="29">
        <v>1.5E-3</v>
      </c>
      <c r="P646" s="29">
        <v>0.09</v>
      </c>
      <c r="Q646" s="29">
        <v>0.215</v>
      </c>
      <c r="R646" s="29">
        <v>5.96</v>
      </c>
      <c r="S646" s="29">
        <v>1.74</v>
      </c>
      <c r="T646" s="29">
        <f>(N646/365)^(2/3)*K646^(1/3)</f>
        <v>6.2251175298613001E-2</v>
      </c>
      <c r="U646" s="29">
        <f>SQRT((2/3*(N646/365)^(-1/3)*K646^(1/3)*(O646/365))^2+(1/3*(N646/365)^(2/3)*K646^(-2/3)*M646)^2)</f>
        <v>1.7114066879480331E-3</v>
      </c>
      <c r="V646" s="29">
        <f>0.004919*R646*SQRT(1-P646^2)*N646^(1/3)*K646^(2/3)</f>
        <v>5.1276018280872249E-2</v>
      </c>
      <c r="W646" s="29">
        <f>SQRT(X646^2+Y646^2+Z646^2+AA646^2)</f>
        <v>1.5265821176515364E-2</v>
      </c>
      <c r="X646" s="29">
        <f>0.004919*SQRT(1-P646^2)*N646^(1/3)*K646^(2/3)*S646</f>
        <v>1.4969844263207674E-2</v>
      </c>
      <c r="Y646" s="29">
        <f>0.004919*R646*P646/SQRT(1-P646^2)*N646^(1/3)*K646^(2/3)*Q646</f>
        <v>1.0002933297054925E-3</v>
      </c>
      <c r="Z646" s="29">
        <f>0.004919*R646*SQRT(1-P646^2)*1/3*N646^(-2/3)*K646^(2/3)*O646</f>
        <v>4.4540590226778771E-6</v>
      </c>
      <c r="AA646" s="29">
        <f>0.004919*R646*SQRT(1-P646^2)*N646^(1/3)*2/3*K646^(-1/3)*M646</f>
        <v>2.8192999742060344E-3</v>
      </c>
      <c r="AB646" s="29">
        <v>7.2219178082191782</v>
      </c>
      <c r="AC646" s="29">
        <v>1.74</v>
      </c>
      <c r="AD646" s="29" t="s">
        <v>115</v>
      </c>
    </row>
    <row r="647" spans="1:30">
      <c r="A647" s="29" t="s">
        <v>1225</v>
      </c>
      <c r="B647" s="29" t="s">
        <v>1224</v>
      </c>
      <c r="C647" s="29">
        <v>-0.22</v>
      </c>
      <c r="D647" s="29"/>
      <c r="E647" s="29">
        <v>-0.22</v>
      </c>
      <c r="F647" s="29">
        <v>0.04</v>
      </c>
      <c r="G647" s="29">
        <v>0.04</v>
      </c>
      <c r="H647" s="29">
        <v>0.77</v>
      </c>
      <c r="I647" s="29"/>
      <c r="J647" s="29"/>
      <c r="K647" s="29">
        <v>0.77</v>
      </c>
      <c r="L647" s="29">
        <v>0.05</v>
      </c>
      <c r="M647" s="29">
        <v>0.05</v>
      </c>
      <c r="N647" s="29">
        <v>5.3979200000000001</v>
      </c>
      <c r="O647" s="29">
        <v>2.5000000000000001E-4</v>
      </c>
      <c r="P647" s="29">
        <v>5.8000000000000003E-2</v>
      </c>
      <c r="Q647" s="29">
        <v>4.8000000000000001E-2</v>
      </c>
      <c r="R647" s="29">
        <v>3.59</v>
      </c>
      <c r="S647" s="29">
        <v>0.2</v>
      </c>
      <c r="T647" s="29">
        <f>(N647/365)^(2/3)*K647^(1/3)</f>
        <v>5.5222910805844211E-2</v>
      </c>
      <c r="U647" s="29">
        <f>SQRT((2/3*(N647/365)^(-1/3)*K647^(1/3)*(O647/365))^2+(1/3*(N647/365)^(2/3)*K647^(-2/3)*M647)^2)</f>
        <v>1.1953023158114539E-3</v>
      </c>
      <c r="V647" s="29">
        <f>0.004919*R647*SQRT(1-P647^2)*N647^(1/3)*K647^(2/3)</f>
        <v>2.5980181918413579E-2</v>
      </c>
      <c r="W647" s="29">
        <f>SQRT(X647^2+Y647^2+Z647^2+AA647^2)</f>
        <v>1.834404955546863E-3</v>
      </c>
      <c r="X647" s="29">
        <f>0.004919*SQRT(1-P647^2)*N647^(1/3)*K647^(2/3)*S647</f>
        <v>1.4473638951762442E-3</v>
      </c>
      <c r="Y647" s="29">
        <f>0.004919*R647*P647/SQRT(1-P647^2)*N647^(1/3)*K647^(2/3)*Q647</f>
        <v>7.2572961904710868E-5</v>
      </c>
      <c r="Z647" s="29">
        <f>0.004919*R647*SQRT(1-P647^2)*1/3*N647^(-2/3)*K647^(2/3)*O647</f>
        <v>4.0108322462500347E-7</v>
      </c>
      <c r="AA647" s="29">
        <f>0.004919*R647*SQRT(1-P647^2)*N647^(1/3)*2/3*K647^(-1/3)*M647</f>
        <v>1.1246831999313239E-3</v>
      </c>
      <c r="AB647" s="29">
        <v>10.22191780821918</v>
      </c>
      <c r="AC647" s="29">
        <v>2.78</v>
      </c>
      <c r="AD647" s="29" t="s">
        <v>115</v>
      </c>
    </row>
    <row r="648" spans="1:30">
      <c r="A648" s="29" t="s">
        <v>1225</v>
      </c>
      <c r="B648" s="29" t="s">
        <v>1226</v>
      </c>
      <c r="C648" s="29">
        <v>-0.22</v>
      </c>
      <c r="D648" s="29"/>
      <c r="E648" s="29">
        <v>-0.22</v>
      </c>
      <c r="F648" s="29">
        <v>0.04</v>
      </c>
      <c r="G648" s="29">
        <v>0.04</v>
      </c>
      <c r="H648" s="29">
        <v>0.77</v>
      </c>
      <c r="I648" s="29"/>
      <c r="J648" s="29"/>
      <c r="K648" s="29">
        <v>0.77</v>
      </c>
      <c r="L648" s="29">
        <v>0.05</v>
      </c>
      <c r="M648" s="29">
        <v>0.05</v>
      </c>
      <c r="N648" s="29">
        <v>15.298999999999999</v>
      </c>
      <c r="O648" s="29">
        <v>3.3E-3</v>
      </c>
      <c r="P648" s="29">
        <v>9.8000000000000004E-2</v>
      </c>
      <c r="Q648" s="29">
        <v>8.2500000000000004E-2</v>
      </c>
      <c r="R648" s="29">
        <v>2.31</v>
      </c>
      <c r="S648" s="29">
        <v>0.21</v>
      </c>
      <c r="T648" s="29">
        <f>(N648/365)^(2/3)*K648^(1/3)</f>
        <v>0.11059708874964276</v>
      </c>
      <c r="U648" s="29">
        <f>SQRT((2/3*(N648/365)^(-1/3)*K648^(1/3)*(O648/365))^2+(1/3*(N648/365)^(2/3)*K648^(-2/3)*M648)^2)</f>
        <v>2.3939292085905749E-3</v>
      </c>
      <c r="V648" s="29">
        <f>0.004919*R648*SQRT(1-P648^2)*N648^(1/3)*K648^(2/3)</f>
        <v>2.3583489913375812E-2</v>
      </c>
      <c r="W648" s="29">
        <f>SQRT(X648^2+Y648^2+Z648^2+AA648^2)</f>
        <v>2.3824154208216338E-3</v>
      </c>
      <c r="X648" s="29">
        <f>0.004919*SQRT(1-P648^2)*N648^(1/3)*K648^(2/3)*S648</f>
        <v>2.1439536284887095E-3</v>
      </c>
      <c r="Y648" s="29">
        <f>0.004919*R648*P648/SQRT(1-P648^2)*N648^(1/3)*K648^(2/3)*Q648</f>
        <v>1.9252149236229091E-4</v>
      </c>
      <c r="Z648" s="29">
        <f>0.004919*R648*SQRT(1-P648^2)*1/3*N648^(-2/3)*K648^(2/3)*O648</f>
        <v>1.6956558536318321E-6</v>
      </c>
      <c r="AA648" s="29">
        <f>0.004919*R648*SQRT(1-P648^2)*N648^(1/3)*2/3*K648^(-1/3)*M648</f>
        <v>1.0209302992803381E-3</v>
      </c>
      <c r="AB648" s="29">
        <v>10.22191780821918</v>
      </c>
      <c r="AC648" s="29">
        <v>2.41</v>
      </c>
      <c r="AD648" s="29" t="s">
        <v>115</v>
      </c>
    </row>
    <row r="649" spans="1:30">
      <c r="A649" s="29" t="s">
        <v>1225</v>
      </c>
      <c r="B649" s="29" t="s">
        <v>1227</v>
      </c>
      <c r="C649" s="29">
        <v>-0.22</v>
      </c>
      <c r="D649" s="29"/>
      <c r="E649" s="29">
        <v>-0.22</v>
      </c>
      <c r="F649" s="29">
        <v>0.04</v>
      </c>
      <c r="G649" s="29">
        <v>0.04</v>
      </c>
      <c r="H649" s="29">
        <v>0.77</v>
      </c>
      <c r="I649" s="29"/>
      <c r="J649" s="29"/>
      <c r="K649" s="29">
        <v>0.77</v>
      </c>
      <c r="L649" s="29">
        <v>0.05</v>
      </c>
      <c r="M649" s="29">
        <v>0.05</v>
      </c>
      <c r="N649" s="29">
        <v>24.451000000000001</v>
      </c>
      <c r="O649" s="29">
        <v>1.7000000000000001E-2</v>
      </c>
      <c r="P649" s="29">
        <v>0.21</v>
      </c>
      <c r="Q649" s="29">
        <v>0.13</v>
      </c>
      <c r="R649" s="29">
        <v>1.65</v>
      </c>
      <c r="S649" s="29">
        <v>0.21</v>
      </c>
      <c r="T649" s="29">
        <f>(N649/365)^(2/3)*K649^(1/3)</f>
        <v>0.15118176658968932</v>
      </c>
      <c r="U649" s="29">
        <f>SQRT((2/3*(N649/365)^(-1/3)*K649^(1/3)*(O649/365))^2+(1/3*(N649/365)^(2/3)*K649^(-2/3)*M649)^2)</f>
        <v>3.2730828216177704E-3</v>
      </c>
      <c r="V649" s="29">
        <f>0.004919*R649*SQRT(1-P649^2)*N649^(1/3)*K649^(2/3)</f>
        <v>1.9349051902202995E-2</v>
      </c>
      <c r="W649" s="29">
        <f>SQRT(X649^2+Y649^2+Z649^2+AA649^2)</f>
        <v>2.6592153320182149E-3</v>
      </c>
      <c r="X649" s="29">
        <f>0.004919*SQRT(1-P649^2)*N649^(1/3)*K649^(2/3)*S649</f>
        <v>2.4626066057349271E-3</v>
      </c>
      <c r="Y649" s="29">
        <f>0.004919*R649*P649/SQRT(1-P649^2)*N649^(1/3)*K649^(2/3)*Q649</f>
        <v>5.5259872050438528E-4</v>
      </c>
      <c r="Z649" s="29">
        <f>0.004919*R649*SQRT(1-P649^2)*1/3*N649^(-2/3)*K649^(2/3)*O649</f>
        <v>4.4842594350258463E-6</v>
      </c>
      <c r="AA649" s="29">
        <f>0.004919*R649*SQRT(1-P649^2)*N649^(1/3)*2/3*K649^(-1/3)*M649</f>
        <v>8.3762129446766215E-4</v>
      </c>
      <c r="AB649" s="29">
        <v>10.22191780821918</v>
      </c>
      <c r="AC649" s="29">
        <v>2.41</v>
      </c>
      <c r="AD649" s="29" t="s">
        <v>115</v>
      </c>
    </row>
    <row r="650" spans="1:30">
      <c r="A650" s="12" t="s">
        <v>1229</v>
      </c>
      <c r="B650" s="12" t="s">
        <v>1228</v>
      </c>
      <c r="C650" s="12">
        <v>0.23</v>
      </c>
      <c r="D650" s="12">
        <v>0.24</v>
      </c>
      <c r="E650" s="12">
        <v>0.23</v>
      </c>
      <c r="F650" s="12">
        <v>0.02</v>
      </c>
      <c r="G650" s="12">
        <v>0.02</v>
      </c>
      <c r="H650" s="12">
        <v>1.07</v>
      </c>
      <c r="I650" s="12">
        <v>1.06</v>
      </c>
      <c r="J650" s="12">
        <v>1.01</v>
      </c>
      <c r="K650" s="12">
        <v>1.07</v>
      </c>
      <c r="L650" s="12">
        <v>0.09</v>
      </c>
      <c r="M650" s="12">
        <v>0.09</v>
      </c>
      <c r="N650" s="12">
        <v>1966</v>
      </c>
      <c r="O650" s="12">
        <v>41</v>
      </c>
      <c r="P650" s="12">
        <v>0.59</v>
      </c>
      <c r="Q650" s="12">
        <v>0.02</v>
      </c>
      <c r="R650" s="12">
        <v>26</v>
      </c>
      <c r="S650" s="12">
        <v>1</v>
      </c>
      <c r="T650" s="12">
        <f>(N650/365)^(2/3)*K650^(1/3)</f>
        <v>3.142835802734786</v>
      </c>
      <c r="U650" s="12">
        <f>SQRT((2/3*(N650/365)^(-1/3)*K650^(1/3)*(O650/365))^2+(1/3*(N650/365)^(2/3)*K650^(-2/3)*M650)^2)</f>
        <v>9.8355635905091374E-2</v>
      </c>
      <c r="V650" s="12">
        <f>0.004919*R650*SQRT(1-P650^2)*N650^(1/3)*K650^(2/3)</f>
        <v>1.353290450848436</v>
      </c>
      <c r="W650" s="12">
        <f>SQRT(X650^2+Y650^2+Z650^2+AA650^2)</f>
        <v>9.5688609048011755E-2</v>
      </c>
      <c r="X650" s="12">
        <f>0.004919*SQRT(1-P650^2)*N650^(1/3)*K650^(2/3)*S650</f>
        <v>5.2049632724939836E-2</v>
      </c>
      <c r="Y650" s="12">
        <f>0.004919*R650*P650/SQRT(1-P650^2)*N650^(1/3)*K650^(2/3)*Q650</f>
        <v>2.4495823469875045E-2</v>
      </c>
      <c r="Z650" s="12">
        <f>0.004919*R650*SQRT(1-P650^2)*1/3*N650^(-2/3)*K650^(2/3)*O650</f>
        <v>9.4074107298721382E-3</v>
      </c>
      <c r="AA650" s="12">
        <f>0.004919*R650*SQRT(1-P650^2)*N650^(1/3)*2/3*K650^(-1/3)*M650</f>
        <v>7.5885445841968366E-2</v>
      </c>
      <c r="AB650" s="12">
        <v>7.2904109589041104</v>
      </c>
      <c r="AC650" s="12">
        <v>5.13</v>
      </c>
      <c r="AD650" s="12" t="s">
        <v>712</v>
      </c>
    </row>
    <row r="651" spans="1:30">
      <c r="A651" s="12" t="s">
        <v>1231</v>
      </c>
      <c r="B651" s="12" t="s">
        <v>1230</v>
      </c>
      <c r="C651" s="12">
        <v>0.27</v>
      </c>
      <c r="D651" s="12">
        <v>0.28999999999999998</v>
      </c>
      <c r="E651" s="12">
        <v>0.27</v>
      </c>
      <c r="F651" s="12">
        <v>0.03</v>
      </c>
      <c r="G651" s="12">
        <v>0.03</v>
      </c>
      <c r="H651" s="12">
        <v>1.03</v>
      </c>
      <c r="I651" s="12">
        <v>0.98</v>
      </c>
      <c r="J651" s="12">
        <v>0.95</v>
      </c>
      <c r="K651" s="12">
        <v>1.03</v>
      </c>
      <c r="L651" s="12">
        <v>0.09</v>
      </c>
      <c r="M651" s="12">
        <v>0.09</v>
      </c>
      <c r="N651" s="12">
        <v>111.4367</v>
      </c>
      <c r="O651" s="12">
        <v>4.0000000000000002E-4</v>
      </c>
      <c r="P651" s="12">
        <v>0.93400000000000005</v>
      </c>
      <c r="Q651" s="12">
        <v>3.0000000000000001E-3</v>
      </c>
      <c r="R651" s="12">
        <v>472</v>
      </c>
      <c r="S651" s="12">
        <v>5</v>
      </c>
      <c r="T651" s="12">
        <f>(N651/365)^(2/3)*K651^(1/3)</f>
        <v>0.45789861201640392</v>
      </c>
      <c r="U651" s="12">
        <f>SQRT((2/3*(N651/365)^(-1/3)*K651^(1/3)*(O651/365))^2+(1/3*(N651/365)^(2/3)*K651^(-2/3)*M651)^2)</f>
        <v>1.3336852822189639E-2</v>
      </c>
      <c r="V651" s="12">
        <f>0.004919*R651*SQRT(1-P651^2)*N651^(1/3)*K651^(2/3)</f>
        <v>4.07117640835218</v>
      </c>
      <c r="W651" s="12">
        <f>SQRT(X651^2+Y651^2+Z651^2+AA651^2)</f>
        <v>0.25707916461738728</v>
      </c>
      <c r="X651" s="12">
        <f>0.004919*SQRT(1-P651^2)*N651^(1/3)*K651^(2/3)*S651</f>
        <v>4.3126868732544274E-2</v>
      </c>
      <c r="Y651" s="12">
        <f>0.004919*R651*P651/SQRT(1-P651^2)*N651^(1/3)*K651^(2/3)*Q651</f>
        <v>8.936915402371301E-2</v>
      </c>
      <c r="Z651" s="12">
        <f>0.004919*R651*SQRT(1-P651^2)*1/3*N651^(-2/3)*K651^(2/3)*O651</f>
        <v>4.8711377949420975E-6</v>
      </c>
      <c r="AA651" s="12">
        <f>0.004919*R651*SQRT(1-P651^2)*N651^(1/3)*2/3*K651^(-1/3)*M651</f>
        <v>0.23715590728265126</v>
      </c>
      <c r="AB651" s="12">
        <v>7.9260273972602739</v>
      </c>
      <c r="AC651" s="12">
        <v>5.4207400000000003</v>
      </c>
      <c r="AD651" s="12" t="s">
        <v>1525</v>
      </c>
    </row>
    <row r="652" spans="1:30">
      <c r="A652" s="12" t="s">
        <v>1233</v>
      </c>
      <c r="B652" s="12" t="s">
        <v>1232</v>
      </c>
      <c r="C652" s="12">
        <v>-0.03</v>
      </c>
      <c r="D652" s="12">
        <v>-0.12</v>
      </c>
      <c r="E652" s="12">
        <v>-0.03</v>
      </c>
      <c r="F652" s="12">
        <v>0.02</v>
      </c>
      <c r="G652" s="12">
        <v>0.02</v>
      </c>
      <c r="H652" s="12">
        <v>0.94</v>
      </c>
      <c r="I652" s="12">
        <v>0.98</v>
      </c>
      <c r="J652" s="12">
        <v>0.96</v>
      </c>
      <c r="K652" s="12">
        <v>0.94</v>
      </c>
      <c r="L652" s="12">
        <v>7.0000000000000007E-2</v>
      </c>
      <c r="M652" s="12">
        <v>7.0000000000000007E-2</v>
      </c>
      <c r="N652" s="12">
        <v>1001.7</v>
      </c>
      <c r="O652" s="12">
        <v>7</v>
      </c>
      <c r="P652" s="12">
        <v>0.52600000000000002</v>
      </c>
      <c r="Q652" s="12">
        <v>4.2000000000000003E-2</v>
      </c>
      <c r="R652" s="12">
        <v>168</v>
      </c>
      <c r="S652" s="12">
        <v>9</v>
      </c>
      <c r="T652" s="12">
        <f>(N652/365)^(2/3)*K652^(1/3)</f>
        <v>1.9201676887516743</v>
      </c>
      <c r="U652" s="12">
        <f>SQRT((2/3*(N652/365)^(-1/3)*K652^(1/3)*(O652/365))^2+(1/3*(N652/365)^(2/3)*K652^(-2/3)*M652)^2)</f>
        <v>4.8495929043891217E-2</v>
      </c>
      <c r="V652" s="12">
        <f>0.004919*R652*SQRT(1-P652^2)*N652^(1/3)*K652^(2/3)</f>
        <v>6.7481335491814063</v>
      </c>
      <c r="W652" s="12">
        <f>SQRT(X652^2+Y652^2+Z652^2+AA652^2)</f>
        <v>0.53445995575294414</v>
      </c>
      <c r="X652" s="12">
        <f>0.004919*SQRT(1-P652^2)*N652^(1/3)*K652^(2/3)*S652</f>
        <v>0.36150715442043241</v>
      </c>
      <c r="Y652" s="12">
        <f>0.004919*R652*P652/SQRT(1-P652^2)*N652^(1/3)*K652^(2/3)*Q652</f>
        <v>0.20610371889846829</v>
      </c>
      <c r="Z652" s="12">
        <f>0.004919*R652*SQRT(1-P652^2)*1/3*N652^(-2/3)*K652^(2/3)*O652</f>
        <v>1.5718922779365031E-2</v>
      </c>
      <c r="AA652" s="12">
        <f>0.004919*R652*SQRT(1-P652^2)*N652^(1/3)*2/3*K652^(-1/3)*M652</f>
        <v>0.33501372229978615</v>
      </c>
      <c r="AB652" s="12">
        <v>6.1013698630136988</v>
      </c>
      <c r="AC652" s="12">
        <v>26</v>
      </c>
      <c r="AD652" s="12" t="s">
        <v>1525</v>
      </c>
    </row>
    <row r="653" spans="1:30">
      <c r="A653" s="12" t="s">
        <v>1235</v>
      </c>
      <c r="B653" s="12" t="s">
        <v>1234</v>
      </c>
      <c r="C653" s="12">
        <v>-0.21</v>
      </c>
      <c r="D653" s="12"/>
      <c r="E653" s="12">
        <v>-0.21</v>
      </c>
      <c r="F653" s="12">
        <v>0.02</v>
      </c>
      <c r="G653" s="12">
        <v>0.02</v>
      </c>
      <c r="H653" s="12">
        <v>2.11</v>
      </c>
      <c r="I653" s="12"/>
      <c r="J653" s="12"/>
      <c r="K653" s="12">
        <v>2.11</v>
      </c>
      <c r="L653" s="12">
        <v>0.16</v>
      </c>
      <c r="M653" s="12">
        <v>0.16</v>
      </c>
      <c r="N653" s="12">
        <v>184.02</v>
      </c>
      <c r="O653" s="12">
        <v>0.18</v>
      </c>
      <c r="P653" s="12">
        <v>0</v>
      </c>
      <c r="Q653" s="12">
        <v>0</v>
      </c>
      <c r="R653" s="12">
        <v>58.58</v>
      </c>
      <c r="S653" s="12">
        <v>0.97</v>
      </c>
      <c r="T653" s="12">
        <f>(N653/365)^(2/3)*K653^(1/3)</f>
        <v>0.81247297923598283</v>
      </c>
      <c r="U653" s="12">
        <f>SQRT((2/3*(N653/365)^(-1/3)*K653^(1/3)*(O653/365))^2+(1/3*(N653/365)^(2/3)*K653^(-2/3)*M653)^2)</f>
        <v>2.0543274993074644E-2</v>
      </c>
      <c r="V653" s="12">
        <f>0.004919*R653*SQRT(1-P653^2)*N653^(1/3)*K653^(2/3)</f>
        <v>2.6963080121131004</v>
      </c>
      <c r="W653" s="12">
        <f>SQRT(X653^2+Y653^2+Z653^2+AA653^2)</f>
        <v>0.14343471526577403</v>
      </c>
      <c r="X653" s="12">
        <f>0.004919*SQRT(1-P653^2)*N653^(1/3)*K653^(2/3)*S653</f>
        <v>4.464695752389395E-2</v>
      </c>
      <c r="Y653" s="12">
        <f>0.004919*R653*P653/SQRT(1-P653^2)*N653^(1/3)*K653^(2/3)*Q653</f>
        <v>0</v>
      </c>
      <c r="Z653" s="12">
        <f>0.004919*R653*SQRT(1-P653^2)*1/3*N653^(-2/3)*K653^(2/3)*O653</f>
        <v>8.7913531532869357E-4</v>
      </c>
      <c r="AA653" s="12">
        <f>0.004919*R653*SQRT(1-P653^2)*N653^(1/3)*2/3*K653^(-1/3)*M653</f>
        <v>0.13630625021740794</v>
      </c>
      <c r="AB653" s="12">
        <v>4.0821917808219181</v>
      </c>
      <c r="AC653" s="12">
        <v>24</v>
      </c>
      <c r="AD653" s="12" t="s">
        <v>137</v>
      </c>
    </row>
    <row r="654" spans="1:30">
      <c r="A654" s="12" t="s">
        <v>1237</v>
      </c>
      <c r="B654" s="12" t="s">
        <v>1236</v>
      </c>
      <c r="C654" s="12">
        <v>-0.25</v>
      </c>
      <c r="D654" s="12"/>
      <c r="E654" s="12">
        <v>-0.25</v>
      </c>
      <c r="F654" s="12">
        <v>0.13</v>
      </c>
      <c r="G654" s="12">
        <v>0.13</v>
      </c>
      <c r="H654" s="12">
        <v>1.44</v>
      </c>
      <c r="I654" s="12"/>
      <c r="J654" s="12"/>
      <c r="K654" s="12">
        <v>1.44</v>
      </c>
      <c r="L654" s="12">
        <v>0.11</v>
      </c>
      <c r="M654" s="12">
        <v>0.11</v>
      </c>
      <c r="N654" s="12">
        <v>705</v>
      </c>
      <c r="O654" s="12">
        <v>34</v>
      </c>
      <c r="P654" s="12">
        <v>0.27</v>
      </c>
      <c r="Q654" s="12">
        <v>0.16800000000000001</v>
      </c>
      <c r="R654" s="12">
        <v>28.7</v>
      </c>
      <c r="S654" s="12">
        <v>2.1</v>
      </c>
      <c r="T654" s="12">
        <f>(N654/365)^(2/3)*K654^(1/3)</f>
        <v>1.7513986033930402</v>
      </c>
      <c r="U654" s="12">
        <f>SQRT((2/3*(N654/365)^(-1/3)*K654^(1/3)*(O654/365))^2+(1/3*(N654/365)^(2/3)*K654^(-2/3)*M654)^2)</f>
        <v>7.183016260807637E-2</v>
      </c>
      <c r="V654" s="12">
        <f>0.004919*R654*SQRT(1-P654^2)*N654^(1/3)*K654^(2/3)</f>
        <v>1.5427422623912808</v>
      </c>
      <c r="W654" s="12">
        <f>SQRT(X654^2+Y654^2+Z654^2+AA654^2)</f>
        <v>0.15883249272948588</v>
      </c>
      <c r="X654" s="12">
        <f>0.004919*SQRT(1-P654^2)*N654^(1/3)*K654^(2/3)*S654</f>
        <v>0.1128835801749718</v>
      </c>
      <c r="Y654" s="12">
        <f>0.004919*R654*P654/SQRT(1-P654^2)*N654^(1/3)*K654^(2/3)*Q654</f>
        <v>7.5481381751772741E-2</v>
      </c>
      <c r="Z654" s="12">
        <f>0.004919*R654*SQRT(1-P654^2)*1/3*N654^(-2/3)*K654^(2/3)*O654</f>
        <v>2.4800584832767644E-2</v>
      </c>
      <c r="AA654" s="12">
        <f>0.004919*R654*SQRT(1-P654^2)*N654^(1/3)*2/3*K654^(-1/3)*M654</f>
        <v>7.8565578177333742E-2</v>
      </c>
      <c r="AB654" s="12">
        <v>2.8958904109589039</v>
      </c>
      <c r="AC654" s="12">
        <v>7.7</v>
      </c>
      <c r="AD654" s="12" t="s">
        <v>137</v>
      </c>
    </row>
    <row r="655" spans="1:30">
      <c r="A655" s="12" t="s">
        <v>1239</v>
      </c>
      <c r="B655" s="12" t="s">
        <v>1238</v>
      </c>
      <c r="C655" s="12">
        <v>0.26</v>
      </c>
      <c r="D655" s="12">
        <v>0.3</v>
      </c>
      <c r="E655" s="12">
        <v>0.26</v>
      </c>
      <c r="F655" s="12">
        <v>0.01</v>
      </c>
      <c r="G655" s="12">
        <v>0.01</v>
      </c>
      <c r="H655" s="12">
        <v>1.1299999999999999</v>
      </c>
      <c r="I655" s="12">
        <v>1.1399999999999999</v>
      </c>
      <c r="J655" s="12">
        <v>1.1299999999999999</v>
      </c>
      <c r="K655" s="12">
        <v>1.1299999999999999</v>
      </c>
      <c r="L655" s="12">
        <v>0.1</v>
      </c>
      <c r="M655" s="12">
        <v>0.1</v>
      </c>
      <c r="N655" s="12">
        <v>442.4</v>
      </c>
      <c r="O655" s="12">
        <v>0.48</v>
      </c>
      <c r="P655" s="12">
        <v>0.20300000000000001</v>
      </c>
      <c r="Q655" s="12">
        <v>6.3E-2</v>
      </c>
      <c r="R655" s="12">
        <v>39.31</v>
      </c>
      <c r="S655" s="12">
        <v>0.55000000000000004</v>
      </c>
      <c r="T655" s="12">
        <f>(N655/365)^(2/3)*K655^(1/3)</f>
        <v>1.1840616550861267</v>
      </c>
      <c r="U655" s="12">
        <f>SQRT((2/3*(N655/365)^(-1/3)*K655^(1/3)*(O655/365))^2+(1/3*(N655/365)^(2/3)*K655^(-2/3)*M655)^2)</f>
        <v>3.4938571434392766E-2</v>
      </c>
      <c r="V655" s="12">
        <f>0.004919*R655*SQRT(1-P655^2)*N655^(1/3)*K655^(2/3)</f>
        <v>1.5651855958383436</v>
      </c>
      <c r="W655" s="12">
        <f>SQRT(X655^2+Y655^2+Z655^2+AA655^2)</f>
        <v>9.7173458709439733E-2</v>
      </c>
      <c r="X655" s="12">
        <f>0.004919*SQRT(1-P655^2)*N655^(1/3)*K655^(2/3)*S655</f>
        <v>2.1899060740551743E-2</v>
      </c>
      <c r="Y655" s="12">
        <f>0.004919*R655*P655/SQRT(1-P655^2)*N655^(1/3)*K655^(2/3)*Q655</f>
        <v>2.0877499460441932E-2</v>
      </c>
      <c r="Z655" s="12">
        <f>0.004919*R655*SQRT(1-P655^2)*1/3*N655^(-2/3)*K655^(2/3)*O655</f>
        <v>5.6607073990536821E-4</v>
      </c>
      <c r="AA655" s="12">
        <f>0.004919*R655*SQRT(1-P655^2)*N655^(1/3)*2/3*K655^(-1/3)*M655</f>
        <v>9.2341333087807898E-2</v>
      </c>
      <c r="AB655" s="12">
        <v>10.12054794520548</v>
      </c>
      <c r="AC655" s="12">
        <v>4.09</v>
      </c>
      <c r="AD655" s="12" t="s">
        <v>292</v>
      </c>
    </row>
    <row r="656" spans="1:30">
      <c r="A656" s="12" t="s">
        <v>1239</v>
      </c>
      <c r="B656" s="12" t="s">
        <v>1240</v>
      </c>
      <c r="C656" s="12">
        <v>0.26</v>
      </c>
      <c r="D656" s="12">
        <v>0.3</v>
      </c>
      <c r="E656" s="12">
        <v>0.26</v>
      </c>
      <c r="F656" s="12">
        <v>0.01</v>
      </c>
      <c r="G656" s="12">
        <v>0.01</v>
      </c>
      <c r="H656" s="12">
        <v>1.1299999999999999</v>
      </c>
      <c r="I656" s="12">
        <v>1.1399999999999999</v>
      </c>
      <c r="J656" s="12">
        <v>1.1299999999999999</v>
      </c>
      <c r="K656" s="12">
        <v>1.1299999999999999</v>
      </c>
      <c r="L656" s="12">
        <v>0.1</v>
      </c>
      <c r="M656" s="12">
        <v>0.1</v>
      </c>
      <c r="N656" s="12">
        <v>219.3</v>
      </c>
      <c r="O656" s="12">
        <v>0.7</v>
      </c>
      <c r="P656" s="12">
        <v>0.42499999999999999</v>
      </c>
      <c r="Q656" s="12">
        <v>1.6E-2</v>
      </c>
      <c r="R656" s="12">
        <v>58.5</v>
      </c>
      <c r="S656" s="12">
        <v>2.2999999999999998</v>
      </c>
      <c r="T656" s="12">
        <f>(N656/365)^(2/3)*K656^(1/3)</f>
        <v>0.74163461637181649</v>
      </c>
      <c r="U656" s="12">
        <f>SQRT((2/3*(N656/365)^(-1/3)*K656^(1/3)*(O656/365))^2+(1/3*(N656/365)^(2/3)*K656^(-2/3)*M656)^2)</f>
        <v>2.193397753723917E-2</v>
      </c>
      <c r="V656" s="12">
        <f>0.004919*R656*SQRT(1-P656^2)*N656^(1/3)*K656^(2/3)</f>
        <v>1.7041424025055654</v>
      </c>
      <c r="W656" s="12">
        <f>SQRT(X656^2+Y656^2+Z656^2+AA656^2)</f>
        <v>0.12165743849146056</v>
      </c>
      <c r="X656" s="12">
        <f>0.004919*SQRT(1-P656^2)*N656^(1/3)*K656^(2/3)*S656</f>
        <v>6.7000470525859834E-2</v>
      </c>
      <c r="Y656" s="12">
        <f>0.004919*R656*P656/SQRT(1-P656^2)*N656^(1/3)*K656^(2/3)*Q656</f>
        <v>1.414269209707136E-2</v>
      </c>
      <c r="Z656" s="12">
        <f>0.004919*R656*SQRT(1-P656^2)*1/3*N656^(-2/3)*K656^(2/3)*O656</f>
        <v>1.8131930107218362E-3</v>
      </c>
      <c r="AA656" s="12">
        <f>0.004919*R656*SQRT(1-P656^2)*N656^(1/3)*2/3*K656^(-1/3)*M656</f>
        <v>0.10053937477908942</v>
      </c>
      <c r="AB656" s="12">
        <v>10.12054794520548</v>
      </c>
      <c r="AC656" s="12">
        <v>4.09</v>
      </c>
      <c r="AD656" s="12" t="s">
        <v>292</v>
      </c>
    </row>
    <row r="657" spans="1:30">
      <c r="A657" s="12" t="s">
        <v>1239</v>
      </c>
      <c r="B657" s="12" t="s">
        <v>1241</v>
      </c>
      <c r="C657" s="12">
        <v>0.26</v>
      </c>
      <c r="D657" s="12">
        <v>0.3</v>
      </c>
      <c r="E657" s="12">
        <v>0.26</v>
      </c>
      <c r="F657" s="12">
        <v>0.01</v>
      </c>
      <c r="G657" s="12">
        <v>0.01</v>
      </c>
      <c r="H657" s="12">
        <v>1.1299999999999999</v>
      </c>
      <c r="I657" s="12">
        <v>1.1399999999999999</v>
      </c>
      <c r="J657" s="12">
        <v>1.1299999999999999</v>
      </c>
      <c r="K657" s="12">
        <v>1.1299999999999999</v>
      </c>
      <c r="L657" s="12">
        <v>0.1</v>
      </c>
      <c r="M657" s="12">
        <v>0.1</v>
      </c>
      <c r="N657" s="12">
        <v>1078</v>
      </c>
      <c r="O657" s="12">
        <v>13</v>
      </c>
      <c r="P657" s="12">
        <v>0</v>
      </c>
      <c r="Q657" s="12">
        <v>0</v>
      </c>
      <c r="R657" s="12">
        <v>5.3</v>
      </c>
      <c r="S657" s="12">
        <v>0.56999999999999995</v>
      </c>
      <c r="T657" s="12">
        <f>(N657/365)^(2/3)*K657^(1/3)</f>
        <v>2.1440919787664003</v>
      </c>
      <c r="U657" s="12">
        <f>SQRT((2/3*(N657/365)^(-1/3)*K657^(1/3)*(O657/365))^2+(1/3*(N657/365)^(2/3)*K657^(-2/3)*M657)^2)</f>
        <v>6.5554461988855894E-2</v>
      </c>
      <c r="V657" s="12">
        <f>0.004919*R657*SQRT(1-P657^2)*N657^(1/3)*K657^(2/3)</f>
        <v>0.29000884350017719</v>
      </c>
      <c r="W657" s="12">
        <f>SQRT(X657^2+Y657^2+Z657^2+AA657^2)</f>
        <v>3.5593436913839413E-2</v>
      </c>
      <c r="X657" s="12">
        <f>0.004919*SQRT(1-P657^2)*N657^(1/3)*K657^(2/3)*S657</f>
        <v>3.1189630338698301E-2</v>
      </c>
      <c r="Y657" s="12">
        <f>0.004919*R657*P657/SQRT(1-P657^2)*N657^(1/3)*K657^(2/3)*Q657</f>
        <v>0</v>
      </c>
      <c r="Z657" s="12">
        <f>0.004919*R657*SQRT(1-P657^2)*1/3*N657^(-2/3)*K657^(2/3)*O657</f>
        <v>1.1657745718931061E-3</v>
      </c>
      <c r="AA657" s="12">
        <f>0.004919*R657*SQRT(1-P657^2)*N657^(1/3)*2/3*K657^(-1/3)*M657</f>
        <v>1.7109666283196295E-2</v>
      </c>
      <c r="AB657" s="12">
        <v>10.12054794520548</v>
      </c>
      <c r="AC657" s="12">
        <v>4.09</v>
      </c>
      <c r="AD657" s="12" t="s">
        <v>292</v>
      </c>
    </row>
    <row r="658" spans="1:30">
      <c r="A658" s="12" t="s">
        <v>1243</v>
      </c>
      <c r="B658" s="12" t="s">
        <v>1242</v>
      </c>
      <c r="C658" s="12">
        <v>0.34</v>
      </c>
      <c r="D658" s="12"/>
      <c r="E658" s="12">
        <v>0.34</v>
      </c>
      <c r="F658" s="12">
        <v>0.03</v>
      </c>
      <c r="G658" s="12">
        <v>0.03</v>
      </c>
      <c r="H658" s="12">
        <v>0.99</v>
      </c>
      <c r="I658" s="12"/>
      <c r="J658" s="12"/>
      <c r="K658" s="12">
        <v>0.99</v>
      </c>
      <c r="L658" s="12">
        <v>0.08</v>
      </c>
      <c r="M658" s="12">
        <v>0.08</v>
      </c>
      <c r="N658" s="12">
        <v>2.9857200000000002</v>
      </c>
      <c r="O658" s="12">
        <v>5.3037299999999988E-5</v>
      </c>
      <c r="P658" s="12">
        <v>6.9999999999999993E-3</v>
      </c>
      <c r="Q658" s="12">
        <v>1.025E-2</v>
      </c>
      <c r="R658" s="12">
        <v>56</v>
      </c>
      <c r="S658" s="12">
        <v>1.05</v>
      </c>
      <c r="T658" s="12">
        <f>(N658/365)^(2/3)*K658^(1/3)</f>
        <v>4.0462173384636604E-2</v>
      </c>
      <c r="U658" s="12">
        <f>SQRT((2/3*(N658/365)^(-1/3)*K658^(1/3)*(O658/365))^2+(1/3*(N658/365)^(2/3)*K658^(-2/3)*M658)^2)</f>
        <v>1.0898902975125736E-3</v>
      </c>
      <c r="V658" s="12">
        <f>0.004919*R658*SQRT(1-P658^2)*N658^(1/3)*K658^(2/3)</f>
        <v>0.39399801267330153</v>
      </c>
      <c r="W658" s="12">
        <f>SQRT(X658^2+Y658^2+Z658^2+AA658^2)</f>
        <v>2.247435212594294E-2</v>
      </c>
      <c r="X658" s="12">
        <f>0.004919*SQRT(1-P658^2)*N658^(1/3)*K658^(2/3)*S658</f>
        <v>7.3874627376244052E-3</v>
      </c>
      <c r="Y658" s="12">
        <f>0.004919*R658*P658/SQRT(1-P658^2)*N658^(1/3)*K658^(2/3)*Q658</f>
        <v>2.8270742675700495E-5</v>
      </c>
      <c r="Z658" s="12">
        <f>0.004919*R658*SQRT(1-P658^2)*1/3*N658^(-2/3)*K658^(2/3)*O658</f>
        <v>2.3329482556477383E-6</v>
      </c>
      <c r="AA658" s="12">
        <f>0.004919*R658*SQRT(1-P658^2)*N658^(1/3)*2/3*K658^(-1/3)*M658</f>
        <v>2.1225482164218268E-2</v>
      </c>
      <c r="AB658" s="12">
        <v>3.9863013698630141</v>
      </c>
      <c r="AC658" s="12">
        <v>9</v>
      </c>
      <c r="AD658" s="12" t="s">
        <v>292</v>
      </c>
    </row>
    <row r="659" spans="1:30">
      <c r="A659" s="12" t="s">
        <v>1245</v>
      </c>
      <c r="B659" s="12" t="s">
        <v>1244</v>
      </c>
      <c r="C659" s="12">
        <v>0.04</v>
      </c>
      <c r="D659" s="12">
        <v>-0.06</v>
      </c>
      <c r="E659" s="12">
        <v>0.04</v>
      </c>
      <c r="F659" s="12">
        <v>0.01</v>
      </c>
      <c r="G659" s="12">
        <v>0.01</v>
      </c>
      <c r="H659" s="12">
        <v>1.1200000000000001</v>
      </c>
      <c r="I659" s="12">
        <v>1.1399999999999999</v>
      </c>
      <c r="J659" s="12">
        <v>1.1499999999999999</v>
      </c>
      <c r="K659" s="12">
        <v>1.1200000000000001</v>
      </c>
      <c r="L659" s="12">
        <v>0.1</v>
      </c>
      <c r="M659" s="12">
        <v>0.1</v>
      </c>
      <c r="N659" s="12">
        <v>1313</v>
      </c>
      <c r="O659" s="12">
        <v>28</v>
      </c>
      <c r="P659" s="12">
        <v>0.15</v>
      </c>
      <c r="Q659" s="12">
        <v>0.05</v>
      </c>
      <c r="R659" s="12">
        <v>11.8</v>
      </c>
      <c r="S659" s="12">
        <v>0.8</v>
      </c>
      <c r="T659" s="12">
        <f>(N659/365)^(2/3)*K659^(1/3)</f>
        <v>2.4381134781890634</v>
      </c>
      <c r="U659" s="12">
        <f>SQRT((2/3*(N659/365)^(-1/3)*K659^(1/3)*(O659/365))^2+(1/3*(N659/365)^(2/3)*K659^(-2/3)*M659)^2)</f>
        <v>8.0416676331754658E-2</v>
      </c>
      <c r="V659" s="12">
        <f>0.004919*R659*SQRT(1-P659^2)*N659^(1/3)*K659^(2/3)</f>
        <v>0.67772078213849463</v>
      </c>
      <c r="W659" s="12">
        <f>SQRT(X659^2+Y659^2+Z659^2+AA659^2)</f>
        <v>6.1552804855053003E-2</v>
      </c>
      <c r="X659" s="12">
        <f>0.004919*SQRT(1-P659^2)*N659^(1/3)*K659^(2/3)*S659</f>
        <v>4.5947171670406406E-2</v>
      </c>
      <c r="Y659" s="12">
        <f>0.004919*R659*P659/SQRT(1-P659^2)*N659^(1/3)*K659^(2/3)*Q659</f>
        <v>5.1999036992723367E-3</v>
      </c>
      <c r="Z659" s="12">
        <f>0.004919*R659*SQRT(1-P659^2)*1/3*N659^(-2/3)*K659^(2/3)*O659</f>
        <v>4.8175125412231205E-3</v>
      </c>
      <c r="AA659" s="12">
        <f>0.004919*R659*SQRT(1-P659^2)*N659^(1/3)*2/3*K659^(-1/3)*M659</f>
        <v>4.0340522746338967E-2</v>
      </c>
      <c r="AB659" s="12">
        <v>6.0821917808219181</v>
      </c>
      <c r="AC659" s="12">
        <v>2.4900000000000002</v>
      </c>
      <c r="AD659" s="12" t="s">
        <v>109</v>
      </c>
    </row>
    <row r="660" spans="1:30">
      <c r="A660" s="12" t="s">
        <v>1247</v>
      </c>
      <c r="B660" s="12" t="s">
        <v>1246</v>
      </c>
      <c r="C660" s="12">
        <v>-0.09</v>
      </c>
      <c r="D660" s="12">
        <v>0.02</v>
      </c>
      <c r="E660" s="12">
        <v>-0.09</v>
      </c>
      <c r="F660" s="12">
        <v>0.02</v>
      </c>
      <c r="G660" s="12">
        <v>0.02</v>
      </c>
      <c r="H660" s="12">
        <v>0.82</v>
      </c>
      <c r="I660" s="12">
        <v>0.84</v>
      </c>
      <c r="J660" s="12">
        <v>0.83</v>
      </c>
      <c r="K660" s="12">
        <v>0.82</v>
      </c>
      <c r="L660" s="12">
        <v>0.06</v>
      </c>
      <c r="M660" s="12">
        <v>0.06</v>
      </c>
      <c r="N660" s="12">
        <v>788</v>
      </c>
      <c r="O660" s="12">
        <v>25</v>
      </c>
      <c r="P660" s="12">
        <v>0.41</v>
      </c>
      <c r="Q660" s="12">
        <v>0.12</v>
      </c>
      <c r="R660" s="28">
        <v>3.82</v>
      </c>
      <c r="S660" s="28">
        <v>0.33</v>
      </c>
      <c r="T660" s="12">
        <f>(N660/365)^(2/3)*K660^(1/3)</f>
        <v>1.5634842817338599</v>
      </c>
      <c r="U660" s="12">
        <f>SQRT((2/3*(N660/365)^(-1/3)*K660^(1/3)*(O660/365))^2+(1/3*(N660/365)^(2/3)*K660^(-2/3)*M660)^2)</f>
        <v>5.0474918586957199E-2</v>
      </c>
      <c r="V660" s="12">
        <f>0.004919*R660*SQRT(1-P660^2)*N660^(1/3)*K660^(2/3)</f>
        <v>0.1386842221637592</v>
      </c>
      <c r="W660" s="12">
        <f>SQRT(X660^2+Y660^2+Z660^2+AA660^2)</f>
        <v>1.6084921818467456E-2</v>
      </c>
      <c r="X660" s="12">
        <f>0.004919*SQRT(1-P660^2)*N660^(1/3)*K660^(2/3)*S660</f>
        <v>1.1980574165979198E-2</v>
      </c>
      <c r="Y660" s="12">
        <f>0.004919*R660*P660/SQRT(1-P660^2)*N660^(1/3)*K660^(2/3)*Q660</f>
        <v>8.2020239577556796E-3</v>
      </c>
      <c r="Z660" s="12">
        <f>0.004919*R660*SQRT(1-P660^2)*1/3*N660^(-2/3)*K660^(2/3)*O660</f>
        <v>1.4666267149297727E-3</v>
      </c>
      <c r="AA660" s="12">
        <f>0.004919*R660*SQRT(1-P660^2)*N660^(1/3)*2/3*K660^(-1/3)*M660</f>
        <v>6.7650840079882535E-3</v>
      </c>
      <c r="AB660" s="12">
        <v>6.5</v>
      </c>
      <c r="AC660" s="12">
        <v>1.1499999999999999</v>
      </c>
      <c r="AD660" s="12" t="s">
        <v>100</v>
      </c>
    </row>
    <row r="661" spans="1:30" s="7" customFormat="1">
      <c r="A661" s="30" t="s">
        <v>1247</v>
      </c>
      <c r="B661" s="30" t="s">
        <v>1248</v>
      </c>
      <c r="C661" s="30">
        <v>-0.09</v>
      </c>
      <c r="D661" s="30">
        <v>0.02</v>
      </c>
      <c r="E661" s="30">
        <v>-0.09</v>
      </c>
      <c r="F661" s="30">
        <v>0.02</v>
      </c>
      <c r="G661" s="30">
        <v>0.02</v>
      </c>
      <c r="H661" s="30">
        <v>0.82</v>
      </c>
      <c r="I661" s="30">
        <v>0.84</v>
      </c>
      <c r="J661" s="30">
        <v>0.83</v>
      </c>
      <c r="K661" s="30">
        <v>0.82</v>
      </c>
      <c r="L661" s="30">
        <v>0.06</v>
      </c>
      <c r="M661" s="30">
        <v>0.06</v>
      </c>
      <c r="N661" s="30">
        <v>3700</v>
      </c>
      <c r="O661" s="30">
        <v>840</v>
      </c>
      <c r="P661" s="30">
        <v>0</v>
      </c>
      <c r="Q661" s="30">
        <v>7.0000000000000007E-2</v>
      </c>
      <c r="R661" s="30"/>
      <c r="S661" s="30"/>
      <c r="T661" s="30">
        <f>(N661/365)^(2/3)*K661^(1/3)</f>
        <v>4.3840670792768872</v>
      </c>
      <c r="U661" s="30">
        <f>SQRT((2/3*(N661/365)^(-1/3)*K661^(1/3)*(O661/365))^2+(1/3*(N661/365)^(2/3)*K661^(-2/3)*M661)^2)</f>
        <v>0.67209500718892545</v>
      </c>
      <c r="V661" s="30">
        <v>0.2</v>
      </c>
      <c r="W661" s="30">
        <v>0.02</v>
      </c>
      <c r="X661" s="30">
        <f>0.004919*SQRT(1-P661^2)*N661^(1/3)*K661^(2/3)*S661</f>
        <v>0</v>
      </c>
      <c r="Y661" s="30">
        <f>0.004919*R661*P661/SQRT(1-P661^2)*N661^(1/3)*K661^(2/3)*Q661</f>
        <v>0</v>
      </c>
      <c r="Z661" s="30">
        <f>0.004919*R661*SQRT(1-P661^2)*1/3*N661^(-2/3)*K661^(2/3)*O661</f>
        <v>0</v>
      </c>
      <c r="AA661" s="30">
        <f>0.004919*R661*SQRT(1-P661^2)*N661^(1/3)*2/3*K661^(-1/3)*M661</f>
        <v>0</v>
      </c>
      <c r="AB661" s="30">
        <v>6.5</v>
      </c>
      <c r="AC661" s="30">
        <v>1.1499999999999999</v>
      </c>
      <c r="AD661" s="30" t="s">
        <v>100</v>
      </c>
    </row>
    <row r="662" spans="1:30">
      <c r="A662" s="29" t="s">
        <v>1250</v>
      </c>
      <c r="B662" s="29" t="s">
        <v>1249</v>
      </c>
      <c r="C662" s="29">
        <v>-0.26</v>
      </c>
      <c r="D662" s="29">
        <v>0.06</v>
      </c>
      <c r="E662" s="29">
        <v>-0.26</v>
      </c>
      <c r="F662" s="29">
        <v>0.14000000000000001</v>
      </c>
      <c r="G662" s="29">
        <v>0.14000000000000001</v>
      </c>
      <c r="H662" s="29">
        <v>0.66</v>
      </c>
      <c r="I662" s="29">
        <v>0.72</v>
      </c>
      <c r="J662" s="29">
        <v>0.73</v>
      </c>
      <c r="K662" s="29">
        <v>0.66</v>
      </c>
      <c r="L662" s="29">
        <v>0.05</v>
      </c>
      <c r="M662" s="29">
        <v>0.05</v>
      </c>
      <c r="N662" s="29">
        <v>58.43</v>
      </c>
      <c r="O662" s="29">
        <v>0.13</v>
      </c>
      <c r="P662" s="29">
        <v>0.11</v>
      </c>
      <c r="Q662" s="29">
        <v>0.1</v>
      </c>
      <c r="R662" s="29">
        <v>0.76900000000000002</v>
      </c>
      <c r="S662" s="29">
        <v>0.09</v>
      </c>
      <c r="T662" s="29">
        <f>(N662/365)^(2/3)*K662^(1/3)</f>
        <v>0.2566906165304883</v>
      </c>
      <c r="U662" s="29">
        <f>SQRT((2/3*(N662/365)^(-1/3)*K662^(1/3)*(O662/365))^2+(1/3*(N662/365)^(2/3)*K662^(-2/3)*M662)^2)</f>
        <v>6.4932583421787029E-3</v>
      </c>
      <c r="V662" s="29">
        <f>0.004919*R662*SQRT(1-P662^2)*N662^(1/3)*K662^(2/3)</f>
        <v>1.1059468115170317E-2</v>
      </c>
      <c r="W662" s="29">
        <f>SQRT(X662^2+Y662^2+Z662^2+AA662^2)</f>
        <v>1.4151154280447977E-3</v>
      </c>
      <c r="X662" s="29">
        <f>0.004919*SQRT(1-P662^2)*N662^(1/3)*K662^(2/3)*S662</f>
        <v>1.2943460732969161E-3</v>
      </c>
      <c r="Y662" s="29">
        <f>0.004919*R662*P662/SQRT(1-P662^2)*N662^(1/3)*K662^(2/3)*Q662</f>
        <v>1.231441940144483E-4</v>
      </c>
      <c r="Z662" s="29">
        <f>0.004919*R662*SQRT(1-P662^2)*1/3*N662^(-2/3)*K662^(2/3)*O662</f>
        <v>8.2020129783338587E-6</v>
      </c>
      <c r="AA662" s="29">
        <f>0.004919*R662*SQRT(1-P662^2)*N662^(1/3)*2/3*K662^(-1/3)*M662</f>
        <v>5.5855899571567258E-4</v>
      </c>
      <c r="AB662" s="29">
        <v>7.5205479452054798</v>
      </c>
      <c r="AC662" s="29">
        <v>0.77</v>
      </c>
      <c r="AD662" s="29" t="s">
        <v>100</v>
      </c>
    </row>
    <row r="663" spans="1:30">
      <c r="A663" s="12" t="s">
        <v>1252</v>
      </c>
      <c r="B663" s="12" t="s">
        <v>1251</v>
      </c>
      <c r="C663" s="12">
        <v>0.06</v>
      </c>
      <c r="D663" s="12">
        <v>-0.03</v>
      </c>
      <c r="E663" s="12">
        <v>0.06</v>
      </c>
      <c r="F663" s="12">
        <v>0.03</v>
      </c>
      <c r="G663" s="12">
        <v>0.03</v>
      </c>
      <c r="H663" s="12">
        <v>1.1599999999999999</v>
      </c>
      <c r="I663" s="12">
        <v>1.1499999999999999</v>
      </c>
      <c r="J663" s="12">
        <v>1.1599999999999999</v>
      </c>
      <c r="K663" s="12">
        <v>1.1599999999999999</v>
      </c>
      <c r="L663" s="12">
        <v>0.11</v>
      </c>
      <c r="M663" s="12">
        <v>0.11</v>
      </c>
      <c r="N663" s="12">
        <v>227.55</v>
      </c>
      <c r="O663" s="12">
        <v>0.77</v>
      </c>
      <c r="P663" s="12">
        <v>0.28799999999999998</v>
      </c>
      <c r="Q663" s="12">
        <v>5.2999999999999999E-2</v>
      </c>
      <c r="R663" s="12">
        <v>58.3</v>
      </c>
      <c r="S663" s="12">
        <v>1.8</v>
      </c>
      <c r="T663" s="12">
        <f>(N663/365)^(2/3)*K663^(1/3)</f>
        <v>0.76678800997711427</v>
      </c>
      <c r="U663" s="12">
        <f>SQRT((2/3*(N663/365)^(-1/3)*K663^(1/3)*(O663/365))^2+(1/3*(N663/365)^(2/3)*K663^(-2/3)*M663)^2)</f>
        <v>2.4299200915103111E-2</v>
      </c>
      <c r="V663" s="12">
        <f>0.004919*R663*SQRT(1-P663^2)*N663^(1/3)*K663^(2/3)</f>
        <v>1.851004942581137</v>
      </c>
      <c r="W663" s="12">
        <f>SQRT(X663^2+Y663^2+Z663^2+AA663^2)</f>
        <v>0.13383842523420292</v>
      </c>
      <c r="X663" s="12">
        <f>0.004919*SQRT(1-P663^2)*N663^(1/3)*K663^(2/3)*S663</f>
        <v>5.7149380731493088E-2</v>
      </c>
      <c r="Y663" s="12">
        <f>0.004919*R663*P663/SQRT(1-P663^2)*N663^(1/3)*K663^(2/3)*Q663</f>
        <v>3.0809175713978728E-2</v>
      </c>
      <c r="Z663" s="12">
        <f>0.004919*R663*SQRT(1-P663^2)*1/3*N663^(-2/3)*K663^(2/3)*O663</f>
        <v>2.0878543994542979E-3</v>
      </c>
      <c r="AA663" s="12">
        <f>0.004919*R663*SQRT(1-P663^2)*N663^(1/3)*2/3*K663^(-1/3)*M663</f>
        <v>0.11701755384133626</v>
      </c>
      <c r="AB663" s="12">
        <v>9.8876712328767127</v>
      </c>
      <c r="AC663" s="12">
        <v>14.2</v>
      </c>
      <c r="AD663" s="12" t="s">
        <v>1525</v>
      </c>
    </row>
    <row r="664" spans="1:30">
      <c r="A664" s="12" t="s">
        <v>1254</v>
      </c>
      <c r="B664" s="12" t="s">
        <v>1253</v>
      </c>
      <c r="C664" s="12">
        <v>0.22</v>
      </c>
      <c r="D664" s="12"/>
      <c r="E664" s="12">
        <v>0.22</v>
      </c>
      <c r="F664" s="12">
        <v>0.02</v>
      </c>
      <c r="G664" s="12">
        <v>0.02</v>
      </c>
      <c r="H664" s="12">
        <v>1.24</v>
      </c>
      <c r="I664" s="12"/>
      <c r="J664" s="12"/>
      <c r="K664" s="12">
        <v>1.24</v>
      </c>
      <c r="L664" s="12">
        <v>0.12</v>
      </c>
      <c r="M664" s="12">
        <v>0.12</v>
      </c>
      <c r="N664" s="12">
        <v>1.9980899999999999</v>
      </c>
      <c r="O664" s="12">
        <v>6.7780000000000002E-3</v>
      </c>
      <c r="P664" s="12">
        <v>5.7500000000000002E-2</v>
      </c>
      <c r="Q664" s="12">
        <v>7.9050000000000009E-2</v>
      </c>
      <c r="R664" s="12">
        <v>189.65</v>
      </c>
      <c r="S664" s="12">
        <v>12.09</v>
      </c>
      <c r="T664" s="12">
        <f>(N664/365)^(2/3)*K664^(1/3)</f>
        <v>3.3369934145730855E-2</v>
      </c>
      <c r="U664" s="12">
        <f>SQRT((2/3*(N664/365)^(-1/3)*K664^(1/3)*(O664/365))^2+(1/3*(N664/365)^(2/3)*K664^(-2/3)*M664)^2)</f>
        <v>1.079091562219979E-3</v>
      </c>
      <c r="V664" s="12">
        <f>0.004919*R664*SQRT(1-P664^2)*N664^(1/3)*K664^(2/3)</f>
        <v>1.3539314484157012</v>
      </c>
      <c r="W664" s="12">
        <f>SQRT(X664^2+Y664^2+Z664^2+AA664^2)</f>
        <v>0.1229645853926237</v>
      </c>
      <c r="X664" s="12">
        <f>0.004919*SQRT(1-P664^2)*N664^(1/3)*K664^(2/3)*S664</f>
        <v>8.6311791254130396E-2</v>
      </c>
      <c r="Y664" s="12">
        <f>0.004919*R664*P664/SQRT(1-P664^2)*N664^(1/3)*K664^(2/3)*Q664</f>
        <v>6.1745407326398109E-3</v>
      </c>
      <c r="Z664" s="12">
        <f>0.004919*R664*SQRT(1-P664^2)*1/3*N664^(-2/3)*K664^(2/3)*O664</f>
        <v>1.5309532866156555E-3</v>
      </c>
      <c r="AA664" s="12">
        <f>0.004919*R664*SQRT(1-P664^2)*N664^(1/3)*2/3*K664^(-1/3)*M664</f>
        <v>8.7350416026819463E-2</v>
      </c>
      <c r="AB664" s="12">
        <v>0.23835616438356161</v>
      </c>
      <c r="AC664" s="12">
        <v>3.2</v>
      </c>
      <c r="AD664" s="12" t="s">
        <v>115</v>
      </c>
    </row>
    <row r="665" spans="1:30">
      <c r="A665" s="12" t="s">
        <v>1256</v>
      </c>
      <c r="B665" s="12" t="s">
        <v>1255</v>
      </c>
      <c r="C665" s="12">
        <v>0.02</v>
      </c>
      <c r="D665" s="12">
        <v>0</v>
      </c>
      <c r="E665" s="12">
        <v>0.02</v>
      </c>
      <c r="F665" s="12">
        <v>0.02</v>
      </c>
      <c r="G665" s="12">
        <v>0.02</v>
      </c>
      <c r="H665" s="12">
        <v>1.01</v>
      </c>
      <c r="I665" s="12">
        <v>1.06</v>
      </c>
      <c r="J665" s="12">
        <v>1.06</v>
      </c>
      <c r="K665" s="12">
        <v>1.01</v>
      </c>
      <c r="L665" s="12">
        <v>0.08</v>
      </c>
      <c r="M665" s="12">
        <v>0.08</v>
      </c>
      <c r="N665" s="12">
        <v>1534</v>
      </c>
      <c r="O665" s="12">
        <v>280</v>
      </c>
      <c r="P665" s="12">
        <v>0.73</v>
      </c>
      <c r="Q665" s="12">
        <v>0.21</v>
      </c>
      <c r="R665" s="12">
        <v>37</v>
      </c>
      <c r="S665" s="12">
        <v>15</v>
      </c>
      <c r="T665" s="12">
        <f>(N665/365)^(2/3)*K665^(1/3)</f>
        <v>2.6129360937060504</v>
      </c>
      <c r="U665" s="12">
        <f>SQRT((2/3*(N665/365)^(-1/3)*K665^(1/3)*(O665/365))^2+(1/3*(N665/365)^(2/3)*K665^(-2/3)*M665)^2)</f>
        <v>0.32535656978432115</v>
      </c>
      <c r="V665" s="12">
        <f>0.004919*R665*SQRT(1-P665^2)*N665^(1/3)*K665^(2/3)</f>
        <v>1.4441296430547448</v>
      </c>
      <c r="W665" s="12">
        <f>SQRT(X665^2+Y665^2+Z665^2+AA665^2)</f>
        <v>0.76218851172992585</v>
      </c>
      <c r="X665" s="12">
        <f>0.004919*SQRT(1-P665^2)*N665^(1/3)*K665^(2/3)*S665</f>
        <v>0.58545796340057221</v>
      </c>
      <c r="Y665" s="12">
        <f>0.004919*R665*P665/SQRT(1-P665^2)*N665^(1/3)*K665^(2/3)*Q665</f>
        <v>0.47395648529285445</v>
      </c>
      <c r="Z665" s="12">
        <f>0.004919*R665*SQRT(1-P665^2)*1/3*N665^(-2/3)*K665^(2/3)*O665</f>
        <v>8.7865341168041899E-2</v>
      </c>
      <c r="AA665" s="12">
        <f>0.004919*R665*SQRT(1-P665^2)*N665^(1/3)*2/3*K665^(-1/3)*M665</f>
        <v>7.6257670920382561E-2</v>
      </c>
      <c r="AB665" s="12">
        <v>12.87671232876712</v>
      </c>
      <c r="AC665" s="12">
        <v>6.27</v>
      </c>
      <c r="AD665" s="12" t="s">
        <v>115</v>
      </c>
    </row>
    <row r="666" spans="1:30">
      <c r="A666" s="12" t="s">
        <v>1258</v>
      </c>
      <c r="B666" s="12" t="s">
        <v>1257</v>
      </c>
      <c r="C666" s="12">
        <v>0.37</v>
      </c>
      <c r="D666" s="12">
        <v>0.31</v>
      </c>
      <c r="E666" s="12">
        <v>0.37</v>
      </c>
      <c r="F666" s="12">
        <v>0.06</v>
      </c>
      <c r="G666" s="12">
        <v>0.06</v>
      </c>
      <c r="H666" s="12">
        <v>1.39</v>
      </c>
      <c r="I666" s="12">
        <v>1.39</v>
      </c>
      <c r="J666" s="12">
        <v>1.4</v>
      </c>
      <c r="K666" s="12">
        <v>1.39</v>
      </c>
      <c r="L666" s="12">
        <v>0.11</v>
      </c>
      <c r="M666" s="12">
        <v>0.11</v>
      </c>
      <c r="N666" s="12">
        <v>1475</v>
      </c>
      <c r="O666" s="12">
        <v>55</v>
      </c>
      <c r="P666" s="12">
        <v>0.7</v>
      </c>
      <c r="Q666" s="12">
        <v>0.2</v>
      </c>
      <c r="R666" s="12">
        <v>132</v>
      </c>
      <c r="S666" s="12">
        <v>17</v>
      </c>
      <c r="T666" s="12">
        <f>(N666/365)^(2/3)*K666^(1/3)</f>
        <v>2.831420490529625</v>
      </c>
      <c r="U666" s="12">
        <f>SQRT((2/3*(N666/365)^(-1/3)*K666^(1/3)*(O666/365))^2+(1/3*(N666/365)^(2/3)*K666^(-2/3)*M666)^2)</f>
        <v>0.10262889693985157</v>
      </c>
      <c r="V666" s="12">
        <f>0.004919*R666*SQRT(1-P666^2)*N666^(1/3)*K666^(2/3)</f>
        <v>6.5742020696548735</v>
      </c>
      <c r="W666" s="12">
        <f>SQRT(X666^2+Y666^2+Z666^2+AA666^2)</f>
        <v>2.025023115102754</v>
      </c>
      <c r="X666" s="12">
        <f>0.004919*SQRT(1-P666^2)*N666^(1/3)*K666^(2/3)*S666</f>
        <v>0.84667753927373346</v>
      </c>
      <c r="Y666" s="12">
        <f>0.004919*R666*P666/SQRT(1-P666^2)*N666^(1/3)*K666^(2/3)*Q666</f>
        <v>1.8046829210817301</v>
      </c>
      <c r="Z666" s="12">
        <f>0.004919*R666*SQRT(1-P666^2)*1/3*N666^(-2/3)*K666^(2/3)*O666</f>
        <v>8.1713246063506967E-2</v>
      </c>
      <c r="AA666" s="12">
        <f>0.004919*R666*SQRT(1-P666^2)*N666^(1/3)*2/3*K666^(-1/3)*M666</f>
        <v>0.34684039696020924</v>
      </c>
      <c r="AB666" s="12">
        <v>8.087671232876712</v>
      </c>
      <c r="AC666" s="12">
        <v>26.2</v>
      </c>
      <c r="AD666" s="12" t="s">
        <v>115</v>
      </c>
    </row>
    <row r="667" spans="1:30" s="7" customFormat="1">
      <c r="A667" s="30" t="s">
        <v>1260</v>
      </c>
      <c r="B667" s="30" t="s">
        <v>1259</v>
      </c>
      <c r="C667" s="30">
        <v>0.14000000000000001</v>
      </c>
      <c r="D667" s="30">
        <v>0.08</v>
      </c>
      <c r="E667" s="30">
        <v>0.14000000000000001</v>
      </c>
      <c r="F667" s="30">
        <v>0.05</v>
      </c>
      <c r="G667" s="30">
        <v>0.05</v>
      </c>
      <c r="H667" s="30">
        <v>1.36</v>
      </c>
      <c r="I667" s="30">
        <v>1.29</v>
      </c>
      <c r="J667" s="30">
        <v>1.28</v>
      </c>
      <c r="K667" s="30">
        <v>1.36</v>
      </c>
      <c r="L667" s="30">
        <v>0.14000000000000001</v>
      </c>
      <c r="M667" s="30">
        <v>0.14000000000000001</v>
      </c>
      <c r="N667" s="30">
        <v>1634</v>
      </c>
      <c r="O667" s="30">
        <v>17</v>
      </c>
      <c r="P667" s="30">
        <v>0.72299999999999998</v>
      </c>
      <c r="Q667" s="30">
        <v>1.6E-2</v>
      </c>
      <c r="R667" s="30">
        <v>288</v>
      </c>
      <c r="S667" s="30">
        <v>16</v>
      </c>
      <c r="T667" s="30">
        <f>(N667/365)^(2/3)*K667^(1/3)</f>
        <v>3.0094405001707769</v>
      </c>
      <c r="U667" s="30">
        <f>SQRT((2/3*(N667/365)^(-1/3)*K667^(1/3)*(O667/365))^2+(1/3*(N667/365)^(2/3)*K667^(-2/3)*M667)^2)</f>
        <v>0.10535359122967763</v>
      </c>
      <c r="V667" s="30">
        <f>0.004919*R667*SQRT(1-P667^2)*N667^(1/3)*K667^(2/3)</f>
        <v>14.150174313393846</v>
      </c>
      <c r="W667" s="30">
        <f>SQRT(X667^2+Y667^2+Z667^2+AA667^2)</f>
        <v>1.2965486412868825</v>
      </c>
      <c r="X667" s="30">
        <f>0.004919*SQRT(1-P667^2)*N667^(1/3)*K667^(2/3)*S667</f>
        <v>0.78612079518854705</v>
      </c>
      <c r="Y667" s="30">
        <f>0.004919*R667*P667/SQRT(1-P667^2)*N667^(1/3)*K667^(2/3)*Q667</f>
        <v>0.34296912332268248</v>
      </c>
      <c r="Z667" s="30">
        <f>0.004919*R667*SQRT(1-P667^2)*1/3*N667^(-2/3)*K667^(2/3)*O667</f>
        <v>4.907241193955434E-2</v>
      </c>
      <c r="AA667" s="30">
        <f>0.004919*R667*SQRT(1-P667^2)*N667^(1/3)*2/3*K667^(-1/3)*M667</f>
        <v>0.97109039405644049</v>
      </c>
      <c r="AB667" s="30"/>
      <c r="AC667" s="30"/>
      <c r="AD667" s="30" t="s">
        <v>46</v>
      </c>
    </row>
    <row r="668" spans="1:30">
      <c r="A668" s="12" t="s">
        <v>1261</v>
      </c>
      <c r="B668" s="12" t="s">
        <v>1262</v>
      </c>
      <c r="C668" s="12">
        <v>0.04</v>
      </c>
      <c r="D668" s="12"/>
      <c r="E668" s="12">
        <v>0.04</v>
      </c>
      <c r="F668" s="12">
        <v>0.1</v>
      </c>
      <c r="G668" s="12">
        <v>0.1</v>
      </c>
      <c r="H668" s="12">
        <v>2.23</v>
      </c>
      <c r="I668" s="12"/>
      <c r="J668" s="12"/>
      <c r="K668" s="12">
        <v>2.23</v>
      </c>
      <c r="L668" s="12">
        <v>0.33</v>
      </c>
      <c r="M668" s="12">
        <v>0.33</v>
      </c>
      <c r="N668" s="12">
        <v>1270</v>
      </c>
      <c r="O668" s="12">
        <v>57</v>
      </c>
      <c r="P668" s="12">
        <v>0.17</v>
      </c>
      <c r="Q668" s="12">
        <v>0.16</v>
      </c>
      <c r="R668" s="12">
        <v>49</v>
      </c>
      <c r="S668" s="12">
        <v>12</v>
      </c>
      <c r="T668" s="12">
        <f>(N668/365)^(2/3)*K668^(1/3)</f>
        <v>2.9999143724300259</v>
      </c>
      <c r="U668" s="12">
        <f>SQRT((2/3*(N668/365)^(-1/3)*K668^(1/3)*(O668/365))^2+(1/3*(N668/365)^(2/3)*K668^(-2/3)*M668)^2)</f>
        <v>0.17307373281802027</v>
      </c>
      <c r="V668" s="12">
        <f>0.004919*R668*SQRT(1-P668^2)*N668^(1/3)*K668^(2/3)</f>
        <v>4.3904532995174224</v>
      </c>
      <c r="W668" s="12">
        <f>SQRT(X668^2+Y668^2+Z668^2+AA668^2)</f>
        <v>1.1675313545165098</v>
      </c>
      <c r="X668" s="12">
        <f>0.004919*SQRT(1-P668^2)*N668^(1/3)*K668^(2/3)*S668</f>
        <v>1.0752130529430421</v>
      </c>
      <c r="Y668" s="12">
        <f>0.004919*R668*P668/SQRT(1-P668^2)*N668^(1/3)*K668^(2/3)*Q668</f>
        <v>0.12297428663049521</v>
      </c>
      <c r="Z668" s="12">
        <f>0.004919*R668*SQRT(1-P668^2)*1/3*N668^(-2/3)*K668^(2/3)*O668</f>
        <v>6.568394700065433E-2</v>
      </c>
      <c r="AA668" s="12">
        <f>0.004919*R668*SQRT(1-P668^2)*N668^(1/3)*2/3*K668^(-1/3)*M668</f>
        <v>0.43313889053535115</v>
      </c>
      <c r="AB668" s="28">
        <f>1945/365</f>
        <v>5.3287671232876717</v>
      </c>
      <c r="AC668" s="28">
        <v>3.1850000000000001</v>
      </c>
      <c r="AD668" s="12" t="s">
        <v>902</v>
      </c>
    </row>
    <row r="669" spans="1:30">
      <c r="A669" s="12" t="s">
        <v>1264</v>
      </c>
      <c r="B669" s="12" t="s">
        <v>1263</v>
      </c>
      <c r="C669" s="12">
        <v>-0.17</v>
      </c>
      <c r="D669" s="12"/>
      <c r="E669" s="12">
        <v>-0.17</v>
      </c>
      <c r="F669" s="12">
        <v>0.08</v>
      </c>
      <c r="G669" s="12">
        <v>0.08</v>
      </c>
      <c r="H669" s="12">
        <v>1.06</v>
      </c>
      <c r="I669" s="12"/>
      <c r="J669" s="12"/>
      <c r="K669" s="12">
        <v>1.06</v>
      </c>
      <c r="L669" s="12">
        <v>0.11</v>
      </c>
      <c r="M669" s="12">
        <v>0.11</v>
      </c>
      <c r="N669" s="12">
        <v>13.481</v>
      </c>
      <c r="O669" s="12">
        <v>1E-3</v>
      </c>
      <c r="P669" s="12">
        <v>0.05</v>
      </c>
      <c r="Q669" s="12">
        <v>0.02</v>
      </c>
      <c r="R669" s="12">
        <v>956</v>
      </c>
      <c r="S669" s="12">
        <v>25</v>
      </c>
      <c r="T669" s="12">
        <f>(N669/365)^(2/3)*K669^(1/3)</f>
        <v>0.11308060357919382</v>
      </c>
      <c r="U669" s="12">
        <f>SQRT((2/3*(N669/365)^(-1/3)*K669^(1/3)*(O669/365))^2+(1/3*(N669/365)^(2/3)*K669^(-2/3)*M669)^2)</f>
        <v>3.9115972028590691E-3</v>
      </c>
      <c r="V669" s="12">
        <f>0.004919*R669*SQRT(1-P669^2)*N669^(1/3)*K669^(2/3)</f>
        <v>11.62079339810067</v>
      </c>
      <c r="W669" s="12">
        <f>SQRT(X669^2+Y669^2+Z669^2+AA669^2)</f>
        <v>0.85955105745365179</v>
      </c>
      <c r="X669" s="12">
        <f>0.004919*SQRT(1-P669^2)*N669^(1/3)*K669^(2/3)*S669</f>
        <v>0.30389104074531043</v>
      </c>
      <c r="Y669" s="12">
        <f>0.004919*R669*P669/SQRT(1-P669^2)*N669^(1/3)*K669^(2/3)*Q669</f>
        <v>1.1649918193584631E-2</v>
      </c>
      <c r="Z669" s="12">
        <f>0.004919*R669*SQRT(1-P669^2)*1/3*N669^(-2/3)*K669^(2/3)*O669</f>
        <v>2.8733757134981764E-4</v>
      </c>
      <c r="AA669" s="12">
        <f>0.004919*R669*SQRT(1-P669^2)*N669^(1/3)*2/3*K669^(-1/3)*M669</f>
        <v>0.80395426024595829</v>
      </c>
      <c r="AB669" s="28">
        <f>1182.96635/365</f>
        <v>3.2410036986301369</v>
      </c>
      <c r="AC669" s="28">
        <v>264.60000000000002</v>
      </c>
      <c r="AD669" s="12" t="s">
        <v>1265</v>
      </c>
    </row>
    <row r="670" spans="1:30">
      <c r="A670" s="12" t="s">
        <v>1264</v>
      </c>
      <c r="B670" s="12" t="s">
        <v>1266</v>
      </c>
      <c r="C670" s="12">
        <v>-0.17</v>
      </c>
      <c r="D670" s="12"/>
      <c r="E670" s="12">
        <v>-0.17</v>
      </c>
      <c r="F670" s="12">
        <v>0.08</v>
      </c>
      <c r="G670" s="12">
        <v>0.08</v>
      </c>
      <c r="H670" s="12">
        <v>1.06</v>
      </c>
      <c r="I670" s="12"/>
      <c r="J670" s="12"/>
      <c r="K670" s="12">
        <v>1.06</v>
      </c>
      <c r="L670" s="12">
        <v>0.11</v>
      </c>
      <c r="M670" s="12">
        <v>0.11</v>
      </c>
      <c r="N670" s="12">
        <v>674</v>
      </c>
      <c r="O670" s="12">
        <v>4</v>
      </c>
      <c r="P670" s="12">
        <v>0.5</v>
      </c>
      <c r="Q670" s="12">
        <v>0.02</v>
      </c>
      <c r="R670" s="12">
        <v>1370</v>
      </c>
      <c r="S670" s="12">
        <v>54</v>
      </c>
      <c r="T670" s="12">
        <f>(N670/365)^(2/3)*K670^(1/3)</f>
        <v>1.5346640148718866</v>
      </c>
      <c r="U670" s="12">
        <f>SQRT((2/3*(N670/365)^(-1/3)*K670^(1/3)*(O670/365))^2+(1/3*(N670/365)^(2/3)*K670^(-2/3)*M670)^2)</f>
        <v>5.3431978358383106E-2</v>
      </c>
      <c r="V670" s="12">
        <f>0.004919*R670*SQRT(1-P670^2)*N670^(1/3)*K670^(2/3)</f>
        <v>53.196765935522286</v>
      </c>
      <c r="W670" s="12">
        <f>SQRT(X670^2+Y670^2+Z670^2+AA670^2)</f>
        <v>4.2959542123601802</v>
      </c>
      <c r="X670" s="12">
        <f>0.004919*SQRT(1-P670^2)*N670^(1/3)*K670^(2/3)*S670</f>
        <v>2.0968068324950386</v>
      </c>
      <c r="Y670" s="12">
        <f>0.004919*R670*P670/SQRT(1-P670^2)*N670^(1/3)*K670^(2/3)*Q670</f>
        <v>0.70929021247363044</v>
      </c>
      <c r="Z670" s="12">
        <f>0.004919*R670*SQRT(1-P670^2)*1/3*N670^(-2/3)*K670^(2/3)*O670</f>
        <v>0.10523593656878791</v>
      </c>
      <c r="AA670" s="12">
        <f>0.004919*R670*SQRT(1-P670^2)*N670^(1/3)*2/3*K670^(-1/3)*M670</f>
        <v>3.6802794043443088</v>
      </c>
      <c r="AB670" s="28">
        <f>1182.96635/365</f>
        <v>3.2410036986301369</v>
      </c>
      <c r="AC670" s="28">
        <v>264.60000000000002</v>
      </c>
      <c r="AD670" s="12" t="s">
        <v>1265</v>
      </c>
    </row>
    <row r="671" spans="1:30">
      <c r="A671" s="12" t="s">
        <v>1270</v>
      </c>
      <c r="B671" s="12" t="s">
        <v>1269</v>
      </c>
      <c r="C671" s="12">
        <v>0.02</v>
      </c>
      <c r="D671" s="12"/>
      <c r="E671" s="12">
        <v>0.02</v>
      </c>
      <c r="F671" s="12">
        <v>0.03</v>
      </c>
      <c r="G671" s="12">
        <v>0.03</v>
      </c>
      <c r="H671" s="12">
        <v>0.79</v>
      </c>
      <c r="I671" s="12"/>
      <c r="J671" s="12"/>
      <c r="K671" s="12">
        <v>0.79</v>
      </c>
      <c r="L671" s="12">
        <v>0.06</v>
      </c>
      <c r="M671" s="12">
        <v>0.06</v>
      </c>
      <c r="N671" s="12">
        <v>2754</v>
      </c>
      <c r="O671" s="12">
        <v>87</v>
      </c>
      <c r="P671" s="12">
        <v>0.53</v>
      </c>
      <c r="Q671" s="12">
        <v>0.12</v>
      </c>
      <c r="R671" s="12">
        <v>34.700000000000003</v>
      </c>
      <c r="S671" s="12">
        <v>4.5</v>
      </c>
      <c r="T671" s="12">
        <f>(N671/365)^(2/3)*K671^(1/3)</f>
        <v>3.5562292092911045</v>
      </c>
      <c r="U671" s="12">
        <f>SQRT((2/3*(N671/365)^(-1/3)*K671^(1/3)*(O671/365))^2+(1/3*(N671/365)^(2/3)*K671^(-2/3)*M671)^2)</f>
        <v>0.11711058320236875</v>
      </c>
      <c r="V671" s="12">
        <f>0.004919*R671*SQRT(1-P671^2)*N671^(1/3)*K671^(2/3)</f>
        <v>1.7338318686524987</v>
      </c>
      <c r="W671" s="12">
        <f>SQRT(X671^2+Y671^2+Z671^2+AA671^2)</f>
        <v>0.28655251063061327</v>
      </c>
      <c r="X671" s="12">
        <f>0.004919*SQRT(1-P671^2)*N671^(1/3)*K671^(2/3)*S671</f>
        <v>0.22484851322582836</v>
      </c>
      <c r="Y671" s="12">
        <f>0.004919*R671*P671/SQRT(1-P671^2)*N671^(1/3)*K671^(2/3)*Q671</f>
        <v>0.15334683193755932</v>
      </c>
      <c r="Z671" s="12">
        <f>0.004919*R671*SQRT(1-P671^2)*1/3*N671^(-2/3)*K671^(2/3)*O671</f>
        <v>1.8257488812971141E-2</v>
      </c>
      <c r="AA671" s="12">
        <f>0.004919*R671*SQRT(1-P671^2)*N671^(1/3)*2/3*K671^(-1/3)*M671</f>
        <v>8.778895537481006E-2</v>
      </c>
      <c r="AB671" s="12">
        <v>10.49</v>
      </c>
      <c r="AC671" s="12">
        <v>9.1999999999999993</v>
      </c>
      <c r="AD671" s="12" t="s">
        <v>137</v>
      </c>
    </row>
    <row r="672" spans="1:30">
      <c r="A672" s="12" t="s">
        <v>1272</v>
      </c>
      <c r="B672" s="12" t="s">
        <v>1271</v>
      </c>
      <c r="C672" s="12">
        <v>0.4</v>
      </c>
      <c r="D672" s="12"/>
      <c r="E672" s="12">
        <v>0.4</v>
      </c>
      <c r="F672" s="12">
        <v>0.04</v>
      </c>
      <c r="G672" s="12">
        <v>0.04</v>
      </c>
      <c r="H672" s="12">
        <v>1.19</v>
      </c>
      <c r="I672" s="12"/>
      <c r="J672" s="12"/>
      <c r="K672" s="12">
        <v>1.19</v>
      </c>
      <c r="L672" s="12">
        <v>0.12</v>
      </c>
      <c r="M672" s="12">
        <v>0.12</v>
      </c>
      <c r="N672" s="12">
        <v>3.4156599999999999</v>
      </c>
      <c r="O672" s="12">
        <v>8.4000000000000003E-4</v>
      </c>
      <c r="P672" s="12">
        <v>7.6100000000000001E-2</v>
      </c>
      <c r="Q672" s="12">
        <v>6.3450000000000006E-2</v>
      </c>
      <c r="R672" s="12">
        <v>34.130000000000003</v>
      </c>
      <c r="S672" s="12">
        <v>3.57</v>
      </c>
      <c r="T672" s="12">
        <f>(N672/365)^(2/3)*K672^(1/3)</f>
        <v>4.7058364940012212E-2</v>
      </c>
      <c r="U672" s="12">
        <f>SQRT((2/3*(N672/365)^(-1/3)*K672^(1/3)*(O672/365))^2+(1/3*(N672/365)^(2/3)*K672^(-2/3)*M672)^2)</f>
        <v>1.5818125950935787E-3</v>
      </c>
      <c r="V672" s="12">
        <f>0.004919*R672*SQRT(1-P672^2)*N672^(1/3)*K672^(2/3)</f>
        <v>0.28310101664447446</v>
      </c>
      <c r="W672" s="12">
        <f>SQRT(X672^2+Y672^2+Z672^2+AA672^2)</f>
        <v>3.522784773972891E-2</v>
      </c>
      <c r="X672" s="12">
        <f>0.004919*SQRT(1-P672^2)*N672^(1/3)*K672^(2/3)*S672</f>
        <v>2.9612382930582288E-2</v>
      </c>
      <c r="Y672" s="12">
        <f>0.004919*R672*P672/SQRT(1-P672^2)*N672^(1/3)*K672^(2/3)*Q672</f>
        <v>1.3749284980809654E-3</v>
      </c>
      <c r="Z672" s="12">
        <f>0.004919*R672*SQRT(1-P672^2)*1/3*N672^(-2/3)*K672^(2/3)*O672</f>
        <v>2.320731122548873E-5</v>
      </c>
      <c r="AA672" s="12">
        <f>0.004919*R672*SQRT(1-P672^2)*N672^(1/3)*2/3*K672^(-1/3)*M672</f>
        <v>1.9032001118956261E-2</v>
      </c>
      <c r="AB672" s="28">
        <f>31.133496/365</f>
        <v>8.5297249315068491E-2</v>
      </c>
      <c r="AC672" s="12">
        <v>1.72</v>
      </c>
      <c r="AD672" s="12" t="s">
        <v>1525</v>
      </c>
    </row>
    <row r="673" spans="1:30">
      <c r="A673" s="12" t="s">
        <v>1274</v>
      </c>
      <c r="B673" s="12" t="s">
        <v>1273</v>
      </c>
      <c r="C673" s="12">
        <v>-0.09</v>
      </c>
      <c r="D673" s="12">
        <v>-0.15</v>
      </c>
      <c r="E673" s="12">
        <v>-0.09</v>
      </c>
      <c r="F673" s="12">
        <v>0.01</v>
      </c>
      <c r="G673" s="12">
        <v>0.01</v>
      </c>
      <c r="H673" s="12">
        <v>1</v>
      </c>
      <c r="I673" s="12">
        <v>1.04</v>
      </c>
      <c r="J673" s="12">
        <v>1.05</v>
      </c>
      <c r="K673" s="12">
        <v>1</v>
      </c>
      <c r="L673" s="12">
        <v>0.08</v>
      </c>
      <c r="M673" s="12">
        <v>0.08</v>
      </c>
      <c r="N673" s="12">
        <v>2199</v>
      </c>
      <c r="O673" s="12">
        <v>61</v>
      </c>
      <c r="P673" s="12">
        <v>0.25</v>
      </c>
      <c r="Q673" s="12">
        <v>0.09</v>
      </c>
      <c r="R673" s="12">
        <v>28.9</v>
      </c>
      <c r="S673" s="12">
        <v>2.2000000000000002</v>
      </c>
      <c r="T673" s="12">
        <f>(N673/365)^(2/3)*K673^(1/3)</f>
        <v>3.310967440061142</v>
      </c>
      <c r="U673" s="12">
        <f>SQRT((2/3*(N673/365)^(-1/3)*K673^(1/3)*(O673/365))^2+(1/3*(N673/365)^(2/3)*K673^(-2/3)*M673)^2)</f>
        <v>0.10744645782678833</v>
      </c>
      <c r="V673" s="12">
        <f>0.004919*R673*SQRT(1-P673^2)*N673^(1/3)*K673^(2/3)</f>
        <v>1.7899272505911845</v>
      </c>
      <c r="W673" s="12">
        <f>SQRT(X673^2+Y673^2+Z673^2+AA673^2)</f>
        <v>0.17262263243941789</v>
      </c>
      <c r="X673" s="12">
        <f>0.004919*SQRT(1-P673^2)*N673^(1/3)*K673^(2/3)*S673</f>
        <v>0.13625743776126667</v>
      </c>
      <c r="Y673" s="12">
        <f>0.004919*R673*P673/SQRT(1-P673^2)*N673^(1/3)*K673^(2/3)*Q673</f>
        <v>4.2958254014188436E-2</v>
      </c>
      <c r="Z673" s="12">
        <f>0.004919*R673*SQRT(1-P673^2)*1/3*N673^(-2/3)*K673^(2/3)*O673</f>
        <v>1.6550790099448577E-2</v>
      </c>
      <c r="AA673" s="12">
        <f>0.004919*R673*SQRT(1-P673^2)*N673^(1/3)*2/3*K673^(-1/3)*M673</f>
        <v>9.5462786698196522E-2</v>
      </c>
      <c r="AB673" s="12">
        <v>11.052054794520551</v>
      </c>
      <c r="AC673" s="12">
        <v>9.1</v>
      </c>
      <c r="AD673" s="12" t="s">
        <v>1525</v>
      </c>
    </row>
    <row r="674" spans="1:30" s="28" customFormat="1">
      <c r="A674" s="28" t="s">
        <v>1276</v>
      </c>
      <c r="B674" s="28" t="s">
        <v>1275</v>
      </c>
      <c r="D674" s="28">
        <v>-0.45</v>
      </c>
      <c r="E674" s="28">
        <v>-0.4509021365957907</v>
      </c>
      <c r="G674" s="28">
        <v>4.1492940386763918E-2</v>
      </c>
      <c r="I674" s="28">
        <v>1.01</v>
      </c>
      <c r="J674" s="28">
        <v>1.02</v>
      </c>
      <c r="K674" s="28">
        <v>0.97913956595497442</v>
      </c>
      <c r="M674" s="28">
        <v>3.6275189713696337E-2</v>
      </c>
      <c r="N674" s="28">
        <v>298.5</v>
      </c>
      <c r="O674" s="28">
        <v>0.1</v>
      </c>
      <c r="P674" s="28">
        <v>0.9</v>
      </c>
      <c r="Q674" s="28">
        <v>3.6999999999999998E-2</v>
      </c>
      <c r="R674" s="28">
        <v>4189.5</v>
      </c>
      <c r="S674" s="28">
        <v>1361</v>
      </c>
      <c r="T674" s="28">
        <f>(N674/365)^(2/3)*K674^(1/3)</f>
        <v>0.86839206706644434</v>
      </c>
      <c r="U674" s="28">
        <f>SQRT((2/3*(N674/365)^(-1/3)*K674^(1/3)*(O674/365))^2+(1/3*(N674/365)^(2/3)*K674^(-2/3)*M674)^2)</f>
        <v>1.0725824723505594E-2</v>
      </c>
      <c r="V674" s="28">
        <f>0.004919*R674*SQRT(1-P674^2)*N674^(1/3)*K674^(2/3)</f>
        <v>59.196177417144519</v>
      </c>
      <c r="W674" s="28">
        <f>SQRT(X674^2+Y674^2+Z674^2+AA674^2)</f>
        <v>21.899472120133808</v>
      </c>
      <c r="X674" s="28">
        <f>0.004919*SQRT(1-P674^2)*N674^(1/3)*K674^(2/3)*S674</f>
        <v>19.230456489971044</v>
      </c>
      <c r="Y674" s="28">
        <f>0.004919*R674*P674/SQRT(1-P674^2)*N674^(1/3)*K674^(2/3)*Q674</f>
        <v>10.374908989425862</v>
      </c>
      <c r="Z674" s="28">
        <f>0.004919*R674*SQRT(1-P674^2)*1/3*N674^(-2/3)*K674^(2/3)*O674</f>
        <v>6.6104050717079301E-3</v>
      </c>
      <c r="AA674" s="28">
        <f>0.004919*R674*SQRT(1-P674^2)*N674^(1/3)*2/3*K674^(-1/3)*M674</f>
        <v>1.4620677451895827</v>
      </c>
      <c r="AB674" s="28">
        <v>9</v>
      </c>
      <c r="AC674" s="28">
        <v>6.1</v>
      </c>
      <c r="AD674" s="28" t="s">
        <v>1531</v>
      </c>
    </row>
    <row r="675" spans="1:30">
      <c r="A675" s="12" t="s">
        <v>1278</v>
      </c>
      <c r="B675" s="12" t="s">
        <v>1277</v>
      </c>
      <c r="C675" s="12">
        <v>0.3</v>
      </c>
      <c r="D675" s="12">
        <v>0.3</v>
      </c>
      <c r="E675" s="12">
        <v>0.3</v>
      </c>
      <c r="F675" s="12">
        <v>0.03</v>
      </c>
      <c r="G675" s="12">
        <v>0.03</v>
      </c>
      <c r="H675" s="12">
        <v>1.36</v>
      </c>
      <c r="I675" s="12">
        <v>1.5</v>
      </c>
      <c r="J675" s="12">
        <v>1.53</v>
      </c>
      <c r="K675" s="12">
        <v>1.36</v>
      </c>
      <c r="L675" s="12">
        <v>0.09</v>
      </c>
      <c r="M675" s="12">
        <v>0.09</v>
      </c>
      <c r="N675" s="12">
        <v>256</v>
      </c>
      <c r="O675" s="12">
        <v>0.7</v>
      </c>
      <c r="P675" s="12">
        <v>0.7</v>
      </c>
      <c r="Q675" s="12">
        <v>0.02</v>
      </c>
      <c r="R675" s="28">
        <v>271.60000000000002</v>
      </c>
      <c r="S675" s="28">
        <v>4</v>
      </c>
      <c r="T675" s="12">
        <f>(N675/365)^(2/3)*K675^(1/3)</f>
        <v>0.87460314901814429</v>
      </c>
      <c r="U675" s="12">
        <f>SQRT((2/3*(N675/365)^(-1/3)*K675^(1/3)*(O675/365))^2+(1/3*(N675/365)^(2/3)*K675^(-2/3)*M675)^2)</f>
        <v>1.9358481208057138E-2</v>
      </c>
      <c r="V675" s="12">
        <f>0.004919*R675*SQRT(1-P675^2)*N675^(1/3)*K675^(2/3)</f>
        <v>7.4364261645357672</v>
      </c>
      <c r="W675" s="12">
        <f>SQRT(X675^2+Y675^2+Z675^2+AA675^2)</f>
        <v>0.40168090570576959</v>
      </c>
      <c r="X675" s="12">
        <f>0.004919*SQRT(1-P675^2)*N675^(1/3)*K675^(2/3)*S675</f>
        <v>0.10952026751893616</v>
      </c>
      <c r="Y675" s="12">
        <f>0.004919*R675*P675/SQRT(1-P675^2)*N675^(1/3)*K675^(2/3)*Q675</f>
        <v>0.20413718883039361</v>
      </c>
      <c r="Z675" s="12">
        <f>0.004919*R675*SQRT(1-P675^2)*1/3*N675^(-2/3)*K675^(2/3)*O675</f>
        <v>6.7779925978841641E-3</v>
      </c>
      <c r="AA675" s="12">
        <f>0.004919*R675*SQRT(1-P675^2)*N675^(1/3)*2/3*K675^(-1/3)*M675</f>
        <v>0.32807762490598968</v>
      </c>
      <c r="AB675" s="12">
        <v>8.0630136986301366</v>
      </c>
      <c r="AC675" s="12">
        <v>15.2</v>
      </c>
      <c r="AD675" s="12" t="s">
        <v>1525</v>
      </c>
    </row>
    <row r="676" spans="1:30" s="7" customFormat="1">
      <c r="A676" s="30" t="s">
        <v>1278</v>
      </c>
      <c r="B676" s="30" t="s">
        <v>1279</v>
      </c>
      <c r="C676" s="30">
        <v>0.3</v>
      </c>
      <c r="D676" s="30">
        <v>0.3</v>
      </c>
      <c r="E676" s="30">
        <v>0.3</v>
      </c>
      <c r="F676" s="30">
        <v>0.03</v>
      </c>
      <c r="G676" s="30">
        <v>0.03</v>
      </c>
      <c r="H676" s="30">
        <v>1.36</v>
      </c>
      <c r="I676" s="30">
        <v>1.5</v>
      </c>
      <c r="J676" s="30">
        <v>1.53</v>
      </c>
      <c r="K676" s="30">
        <v>1.36</v>
      </c>
      <c r="L676" s="30">
        <v>0.09</v>
      </c>
      <c r="M676" s="30">
        <v>0.09</v>
      </c>
      <c r="N676" s="30">
        <v>85.2</v>
      </c>
      <c r="O676" s="30">
        <v>0.1</v>
      </c>
      <c r="P676" s="30">
        <v>0</v>
      </c>
      <c r="Q676" s="30">
        <v>0.05</v>
      </c>
      <c r="R676" s="30"/>
      <c r="S676" s="30"/>
      <c r="T676" s="30">
        <f>(N676/365)^(2/3)*K676^(1/3)</f>
        <v>0.42002723975477635</v>
      </c>
      <c r="U676" s="30">
        <f>SQRT((2/3*(N676/365)^(-1/3)*K676^(1/3)*(O676/365))^2+(1/3*(N676/365)^(2/3)*K676^(-2/3)*M676)^2)</f>
        <v>9.2711340523098686E-3</v>
      </c>
      <c r="V676" s="30">
        <v>3.2</v>
      </c>
      <c r="W676" s="30">
        <v>0.3</v>
      </c>
      <c r="X676" s="30">
        <f>0.004919*SQRT(1-P676^2)*N676^(1/3)*K676^(2/3)*S676</f>
        <v>0</v>
      </c>
      <c r="Y676" s="30">
        <f>0.004919*R676*P676/SQRT(1-P676^2)*N676^(1/3)*K676^(2/3)*Q676</f>
        <v>0</v>
      </c>
      <c r="Z676" s="30">
        <f>0.004919*R676*SQRT(1-P676^2)*1/3*N676^(-2/3)*K676^(2/3)*O676</f>
        <v>0</v>
      </c>
      <c r="AA676" s="30">
        <f>0.004919*R676*SQRT(1-P676^2)*N676^(1/3)*2/3*K676^(-1/3)*M676</f>
        <v>0</v>
      </c>
      <c r="AB676" s="30"/>
      <c r="AC676" s="30"/>
      <c r="AD676" s="30" t="s">
        <v>1525</v>
      </c>
    </row>
    <row r="677" spans="1:30">
      <c r="A677" s="29" t="s">
        <v>1281</v>
      </c>
      <c r="B677" s="29" t="s">
        <v>1280</v>
      </c>
      <c r="C677" s="29">
        <v>-0.24</v>
      </c>
      <c r="D677" s="29">
        <v>-0.24</v>
      </c>
      <c r="E677" s="29">
        <v>-0.24</v>
      </c>
      <c r="F677" s="29">
        <v>0.01</v>
      </c>
      <c r="G677" s="29">
        <v>0.01</v>
      </c>
      <c r="H677" s="29">
        <v>0.86</v>
      </c>
      <c r="I677" s="29">
        <v>0.96</v>
      </c>
      <c r="J677" s="29">
        <v>0.94</v>
      </c>
      <c r="K677" s="29">
        <v>0.86</v>
      </c>
      <c r="L677" s="29">
        <v>0.06</v>
      </c>
      <c r="M677" s="29">
        <v>0.06</v>
      </c>
      <c r="N677" s="29">
        <v>49.77</v>
      </c>
      <c r="O677" s="29">
        <v>7.0000000000000007E-2</v>
      </c>
      <c r="P677" s="29">
        <v>0.31</v>
      </c>
      <c r="Q677" s="29">
        <v>0.1</v>
      </c>
      <c r="R677" s="29">
        <v>3.69</v>
      </c>
      <c r="S677" s="29">
        <v>0.25</v>
      </c>
      <c r="T677" s="29">
        <f>(N677/365)^(2/3)*K677^(1/3)</f>
        <v>0.25193161339419512</v>
      </c>
      <c r="U677" s="29">
        <f>SQRT((2/3*(N677/365)^(-1/3)*K677^(1/3)*(O677/365))^2+(1/3*(N677/365)^(2/3)*K677^(-2/3)*M677)^2)</f>
        <v>5.8636349061800108E-3</v>
      </c>
      <c r="V677" s="29">
        <f>0.004919*R677*SQRT(1-P677^2)*N677^(1/3)*K677^(2/3)</f>
        <v>5.7405243437789216E-2</v>
      </c>
      <c r="W677" s="29">
        <f>SQRT(X677^2+Y677^2+Z677^2+AA677^2)</f>
        <v>5.1119391933660144E-3</v>
      </c>
      <c r="X677" s="29">
        <f>0.004919*SQRT(1-P677^2)*N677^(1/3)*K677^(2/3)*S677</f>
        <v>3.8892441353515724E-3</v>
      </c>
      <c r="Y677" s="29">
        <f>0.004919*R677*P677/SQRT(1-P677^2)*N677^(1/3)*K677^(2/3)*Q677</f>
        <v>1.9687604232453428E-3</v>
      </c>
      <c r="Z677" s="29">
        <f>0.004919*R677*SQRT(1-P677^2)*1/3*N677^(-2/3)*K677^(2/3)*O677</f>
        <v>2.6912913004120598E-5</v>
      </c>
      <c r="AA677" s="29">
        <f>0.004919*R677*SQRT(1-P677^2)*N677^(1/3)*2/3*K677^(-1/3)*M677</f>
        <v>2.6700113226878703E-3</v>
      </c>
      <c r="AB677" s="29">
        <v>4.4000000000000004</v>
      </c>
      <c r="AC677" s="29">
        <v>1.23</v>
      </c>
      <c r="AD677" s="29" t="s">
        <v>292</v>
      </c>
    </row>
    <row r="678" spans="1:30">
      <c r="A678" s="12" t="s">
        <v>1283</v>
      </c>
      <c r="B678" s="12" t="s">
        <v>1282</v>
      </c>
      <c r="C678" s="12">
        <v>0.36</v>
      </c>
      <c r="D678" s="12"/>
      <c r="E678" s="12">
        <v>0.36</v>
      </c>
      <c r="F678" s="12">
        <v>0.02</v>
      </c>
      <c r="G678" s="12">
        <v>0.02</v>
      </c>
      <c r="H678" s="12">
        <v>1.22</v>
      </c>
      <c r="I678" s="12"/>
      <c r="J678" s="12"/>
      <c r="K678" s="12">
        <v>1.22</v>
      </c>
      <c r="L678" s="12">
        <v>0.12</v>
      </c>
      <c r="M678" s="12">
        <v>0.12</v>
      </c>
      <c r="N678" s="12">
        <v>1179</v>
      </c>
      <c r="O678" s="12">
        <v>34</v>
      </c>
      <c r="P678" s="12">
        <v>0.12</v>
      </c>
      <c r="Q678" s="12">
        <v>0.05</v>
      </c>
      <c r="R678" s="12">
        <v>20.8</v>
      </c>
      <c r="S678" s="12">
        <v>2.2000000000000002</v>
      </c>
      <c r="T678" s="12">
        <f>(N678/365)^(2/3)*K678^(1/3)</f>
        <v>2.3348943664386685</v>
      </c>
      <c r="U678" s="12">
        <f>SQRT((2/3*(N678/365)^(-1/3)*K678^(1/3)*(O678/365))^2+(1/3*(N678/365)^(2/3)*K678^(-2/3)*M678)^2)</f>
        <v>8.8744209821388448E-2</v>
      </c>
      <c r="V678" s="12">
        <f>0.004919*R678*SQRT(1-P678^2)*N678^(1/3)*K678^(2/3)</f>
        <v>1.2251849699140034</v>
      </c>
      <c r="W678" s="12">
        <f>SQRT(X678^2+Y678^2+Z678^2+AA678^2)</f>
        <v>0.15310652073751035</v>
      </c>
      <c r="X678" s="12">
        <f>0.004919*SQRT(1-P678^2)*N678^(1/3)*K678^(2/3)*S678</f>
        <v>0.1295868718178273</v>
      </c>
      <c r="Y678" s="12">
        <f>0.004919*R678*P678/SQRT(1-P678^2)*N678^(1/3)*K678^(2/3)*Q678</f>
        <v>7.458512398015444E-3</v>
      </c>
      <c r="Z678" s="12">
        <f>0.004919*R678*SQRT(1-P678^2)*1/3*N678^(-2/3)*K678^(2/3)*O678</f>
        <v>1.1777294028011347E-2</v>
      </c>
      <c r="AA678" s="12">
        <f>0.004919*R678*SQRT(1-P678^2)*N678^(1/3)*2/3*K678^(-1/3)*M678</f>
        <v>8.0339998027147752E-2</v>
      </c>
      <c r="AB678" s="28">
        <f>1403.0716088/365</f>
        <v>3.8440318049315065</v>
      </c>
      <c r="AC678" s="28">
        <v>5.81</v>
      </c>
      <c r="AD678" s="12" t="s">
        <v>1525</v>
      </c>
    </row>
    <row r="679" spans="1:30" s="7" customFormat="1">
      <c r="A679" s="7" t="s">
        <v>1285</v>
      </c>
      <c r="B679" s="7" t="s">
        <v>1284</v>
      </c>
      <c r="D679" s="7">
        <v>-0.19</v>
      </c>
      <c r="E679" s="7">
        <v>-0.19588498168338109</v>
      </c>
      <c r="G679" s="7">
        <v>4.1492940386763918E-2</v>
      </c>
      <c r="I679" s="7">
        <v>0.96</v>
      </c>
      <c r="J679" s="7">
        <v>0.94</v>
      </c>
      <c r="K679" s="7">
        <v>0.93723213644092018</v>
      </c>
      <c r="M679" s="7">
        <v>3.6275189713696337E-2</v>
      </c>
      <c r="N679" s="7">
        <v>145.40199999999999</v>
      </c>
      <c r="O679" s="7">
        <v>1.2999999999999999E-2</v>
      </c>
      <c r="P679" s="7">
        <v>0.3226</v>
      </c>
      <c r="Q679" s="7">
        <v>1.4E-3</v>
      </c>
      <c r="R679" s="7">
        <v>2574.3000000000002</v>
      </c>
      <c r="S679" s="7">
        <v>6.6</v>
      </c>
      <c r="T679" s="7">
        <f>(N679/365)^(2/3)*K679^(1/3)</f>
        <v>0.52982697748476215</v>
      </c>
      <c r="U679" s="7">
        <f>SQRT((2/3*(N679/365)^(-1/3)*K679^(1/3)*(O679/365))^2+(1/3*(N679/365)^(2/3)*K679^(-2/3)*M679)^2)</f>
        <v>6.8356523743343684E-3</v>
      </c>
      <c r="V679" s="7">
        <f>0.004919*R679*SQRT(1-P679^2)*N679^(1/3)*K679^(2/3)</f>
        <v>60.361646234895822</v>
      </c>
      <c r="W679" s="7">
        <f>SQRT(X679^2+Y679^2+Z679^2+AA679^2)</f>
        <v>1.5654815402057924</v>
      </c>
      <c r="X679" s="7">
        <f>0.004919*SQRT(1-P679^2)*N679^(1/3)*K679^(2/3)*S679</f>
        <v>0.15475541512267893</v>
      </c>
      <c r="Y679" s="7">
        <f>0.004919*R679*P679/SQRT(1-P679^2)*N679^(1/3)*K679^(2/3)*Q679</f>
        <v>3.0428445337411184E-2</v>
      </c>
      <c r="Z679" s="7">
        <f>0.004919*R679*SQRT(1-P679^2)*1/3*N679^(-2/3)*K679^(2/3)*O679</f>
        <v>1.7989239053420767E-3</v>
      </c>
      <c r="AA679" s="7">
        <f>0.004919*R679*SQRT(1-P679^2)*N679^(1/3)*2/3*K679^(-1/3)*M679</f>
        <v>1.5575153571642364</v>
      </c>
      <c r="AB679" s="7">
        <v>3.937260273972603</v>
      </c>
      <c r="AC679" s="7">
        <v>9.07</v>
      </c>
      <c r="AD679" s="7" t="s">
        <v>1551</v>
      </c>
    </row>
    <row r="680" spans="1:30">
      <c r="A680" s="12" t="s">
        <v>1287</v>
      </c>
      <c r="B680" s="12" t="s">
        <v>1286</v>
      </c>
      <c r="C680" s="12">
        <v>0.27</v>
      </c>
      <c r="D680" s="12">
        <v>0.28000000000000003</v>
      </c>
      <c r="E680" s="12">
        <v>0.27</v>
      </c>
      <c r="F680" s="12">
        <v>0.02</v>
      </c>
      <c r="G680" s="12">
        <v>0.02</v>
      </c>
      <c r="H680" s="12">
        <v>1.06</v>
      </c>
      <c r="I680" s="12">
        <v>1.04</v>
      </c>
      <c r="J680" s="12">
        <v>1.02</v>
      </c>
      <c r="K680" s="12">
        <v>1.06</v>
      </c>
      <c r="L680" s="12">
        <v>0.09</v>
      </c>
      <c r="M680" s="12">
        <v>0.09</v>
      </c>
      <c r="N680" s="12">
        <v>325.81</v>
      </c>
      <c r="O680" s="12">
        <v>0.26</v>
      </c>
      <c r="P680" s="12">
        <v>0.33400000000000002</v>
      </c>
      <c r="Q680" s="12">
        <v>1.0999999999999999E-2</v>
      </c>
      <c r="R680" s="28">
        <v>106</v>
      </c>
      <c r="S680" s="28">
        <v>1.7</v>
      </c>
      <c r="T680" s="12">
        <f>(N680/365)^(2/3)*K680^(1/3)</f>
        <v>0.94525645555659665</v>
      </c>
      <c r="U680" s="12">
        <f>SQRT((2/3*(N680/365)^(-1/3)*K680^(1/3)*(O680/365))^2+(1/3*(N680/365)^(2/3)*K680^(-2/3)*M680)^2)</f>
        <v>2.6757267277140059E-2</v>
      </c>
      <c r="V680" s="12">
        <f>0.004919*R680*SQRT(1-P680^2)*N680^(1/3)*K680^(2/3)</f>
        <v>3.5157913826416927</v>
      </c>
      <c r="W680" s="12">
        <f>SQRT(X680^2+Y680^2+Z680^2+AA680^2)</f>
        <v>0.20735325023729978</v>
      </c>
      <c r="X680" s="12">
        <f>0.004919*SQRT(1-P680^2)*N680^(1/3)*K680^(2/3)*S680</f>
        <v>5.6385333495196956E-2</v>
      </c>
      <c r="Y680" s="12">
        <f>0.004919*R680*P680/SQRT(1-P680^2)*N680^(1/3)*K680^(2/3)*Q680</f>
        <v>1.4538921462495753E-2</v>
      </c>
      <c r="Z680" s="12">
        <f>0.004919*R680*SQRT(1-P680^2)*1/3*N680^(-2/3)*K680^(2/3)*O680</f>
        <v>9.3521352883259182E-4</v>
      </c>
      <c r="AA680" s="12">
        <f>0.004919*R680*SQRT(1-P680^2)*N680^(1/3)*2/3*K680^(-1/3)*M680</f>
        <v>0.19900705939481281</v>
      </c>
      <c r="AB680" s="12">
        <v>3.9753424657534251</v>
      </c>
      <c r="AC680" s="12">
        <v>7.9</v>
      </c>
      <c r="AD680" s="12" t="s">
        <v>292</v>
      </c>
    </row>
    <row r="681" spans="1:30" s="7" customFormat="1">
      <c r="A681" s="30" t="s">
        <v>1287</v>
      </c>
      <c r="B681" s="30" t="s">
        <v>1288</v>
      </c>
      <c r="C681" s="30">
        <v>0.27</v>
      </c>
      <c r="D681" s="30">
        <v>0.28000000000000003</v>
      </c>
      <c r="E681" s="30">
        <v>0.27</v>
      </c>
      <c r="F681" s="30">
        <v>0.02</v>
      </c>
      <c r="G681" s="30">
        <v>0.02</v>
      </c>
      <c r="H681" s="30">
        <v>1.06</v>
      </c>
      <c r="I681" s="30">
        <v>1.04</v>
      </c>
      <c r="J681" s="30">
        <v>1.02</v>
      </c>
      <c r="K681" s="30">
        <v>1.06</v>
      </c>
      <c r="L681" s="30">
        <v>0.09</v>
      </c>
      <c r="M681" s="30">
        <v>0.09</v>
      </c>
      <c r="N681" s="30">
        <v>162</v>
      </c>
      <c r="O681" s="30">
        <v>3</v>
      </c>
      <c r="P681" s="30">
        <v>0.04</v>
      </c>
      <c r="Q681" s="30">
        <v>0.21</v>
      </c>
      <c r="R681" s="30"/>
      <c r="S681" s="30"/>
      <c r="T681" s="30">
        <f>(N681/365)^(2/3)*K681^(1/3)</f>
        <v>0.5932668134223118</v>
      </c>
      <c r="U681" s="30">
        <f>SQRT((2/3*(N681/365)^(-1/3)*K681^(1/3)*(O681/365))^2+(1/3*(N681/365)^(2/3)*K681^(-2/3)*M681)^2)</f>
        <v>1.8318524749359057E-2</v>
      </c>
      <c r="V681" s="30">
        <v>0.9</v>
      </c>
      <c r="W681" s="30">
        <v>0.3</v>
      </c>
      <c r="X681" s="30">
        <f>0.004919*SQRT(1-P681^2)*N681^(1/3)*K681^(2/3)*S681</f>
        <v>0</v>
      </c>
      <c r="Y681" s="30">
        <f>0.004919*R681*P681/SQRT(1-P681^2)*N681^(1/3)*K681^(2/3)*Q681</f>
        <v>0</v>
      </c>
      <c r="Z681" s="30">
        <f>0.004919*R681*SQRT(1-P681^2)*1/3*N681^(-2/3)*K681^(2/3)*O681</f>
        <v>0</v>
      </c>
      <c r="AA681" s="30">
        <f>0.004919*R681*SQRT(1-P681^2)*N681^(1/3)*2/3*K681^(-1/3)*M681</f>
        <v>0</v>
      </c>
      <c r="AB681" s="30"/>
      <c r="AC681" s="30"/>
      <c r="AD681" s="30" t="s">
        <v>292</v>
      </c>
    </row>
    <row r="682" spans="1:30">
      <c r="A682" s="12" t="s">
        <v>1290</v>
      </c>
      <c r="B682" s="12" t="s">
        <v>1289</v>
      </c>
      <c r="C682" s="12">
        <v>0.08</v>
      </c>
      <c r="D682" s="12"/>
      <c r="E682" s="12">
        <v>0.08</v>
      </c>
      <c r="F682" s="12">
        <v>0.04</v>
      </c>
      <c r="G682" s="12">
        <v>0.04</v>
      </c>
      <c r="H682" s="12">
        <v>0.83</v>
      </c>
      <c r="I682" s="12"/>
      <c r="J682" s="12"/>
      <c r="K682" s="12">
        <v>0.83</v>
      </c>
      <c r="L682" s="12">
        <v>7.0000000000000007E-2</v>
      </c>
      <c r="M682" s="12">
        <v>7.0000000000000007E-2</v>
      </c>
      <c r="N682" s="12">
        <v>143.58000000000001</v>
      </c>
      <c r="O682" s="12">
        <v>0.6</v>
      </c>
      <c r="P682" s="12">
        <v>0.14000000000000001</v>
      </c>
      <c r="Q682" s="12">
        <v>0.03</v>
      </c>
      <c r="R682" s="12">
        <v>18.3</v>
      </c>
      <c r="S682" s="12">
        <v>0.5</v>
      </c>
      <c r="T682" s="12">
        <f>(N682/365)^(2/3)*K682^(1/3)</f>
        <v>0.50453746463703852</v>
      </c>
      <c r="U682" s="12">
        <f>SQRT((2/3*(N682/365)^(-1/3)*K682^(1/3)*(O682/365))^2+(1/3*(N682/365)^(2/3)*K682^(-2/3)*M682)^2)</f>
        <v>1.425326009291485E-2</v>
      </c>
      <c r="V682" s="12">
        <f>0.004919*R682*SQRT(1-P682^2)*N682^(1/3)*K682^(2/3)</f>
        <v>0.41220470204521903</v>
      </c>
      <c r="W682" s="12">
        <f>SQRT(X682^2+Y682^2+Z682^2+AA682^2)</f>
        <v>2.583456852066613E-2</v>
      </c>
      <c r="X682" s="12">
        <f>0.004919*SQRT(1-P682^2)*N682^(1/3)*K682^(2/3)*S682</f>
        <v>1.1262423553148059E-2</v>
      </c>
      <c r="Y682" s="12">
        <f>0.004919*R682*P682/SQRT(1-P682^2)*N682^(1/3)*K682^(2/3)*Q682</f>
        <v>1.7658708165951855E-3</v>
      </c>
      <c r="Z682" s="12">
        <f>0.004919*R682*SQRT(1-P682^2)*1/3*N682^(-2/3)*K682^(2/3)*O682</f>
        <v>5.741812258604523E-4</v>
      </c>
      <c r="AA682" s="12">
        <f>0.004919*R682*SQRT(1-P682^2)*N682^(1/3)*2/3*K682^(-1/3)*M682</f>
        <v>2.3176167986478181E-2</v>
      </c>
      <c r="AB682" s="12">
        <v>1.0493150684931509</v>
      </c>
      <c r="AC682" s="12">
        <v>2</v>
      </c>
      <c r="AD682" s="12" t="s">
        <v>100</v>
      </c>
    </row>
    <row r="683" spans="1:30">
      <c r="A683" s="29" t="s">
        <v>1292</v>
      </c>
      <c r="B683" s="29" t="s">
        <v>1291</v>
      </c>
      <c r="C683" s="29">
        <v>0.02</v>
      </c>
      <c r="D683" s="29">
        <v>-0.02</v>
      </c>
      <c r="E683" s="29">
        <v>0.02</v>
      </c>
      <c r="F683" s="29">
        <v>0.01</v>
      </c>
      <c r="G683" s="29">
        <v>0.01</v>
      </c>
      <c r="H683" s="29">
        <v>1.05</v>
      </c>
      <c r="I683" s="29">
        <v>1.1299999999999999</v>
      </c>
      <c r="J683" s="29">
        <v>1.1499999999999999</v>
      </c>
      <c r="K683" s="29">
        <v>1.05</v>
      </c>
      <c r="L683" s="29">
        <v>0.09</v>
      </c>
      <c r="M683" s="29">
        <v>0.09</v>
      </c>
      <c r="N683" s="29">
        <v>13.186</v>
      </c>
      <c r="O683" s="29">
        <v>5.8999999999999999E-3</v>
      </c>
      <c r="P683" s="29">
        <v>0.15</v>
      </c>
      <c r="Q683" s="29">
        <v>0.11</v>
      </c>
      <c r="R683" s="29">
        <v>2.21</v>
      </c>
      <c r="S683" s="29">
        <v>0.23</v>
      </c>
      <c r="T683" s="29">
        <f>(N683/365)^(2/3)*K683^(1/3)</f>
        <v>0.11107335865193378</v>
      </c>
      <c r="U683" s="29">
        <f>SQRT((2/3*(N683/365)^(-1/3)*K683^(1/3)*(O683/365))^2+(1/3*(N683/365)^(2/3)*K683^(-2/3)*M683)^2)</f>
        <v>3.1736974872590873E-3</v>
      </c>
      <c r="V683" s="29">
        <f>0.004919*R683*SQRT(1-P683^2)*N683^(1/3)*K683^(2/3)</f>
        <v>2.6231595241155741E-2</v>
      </c>
      <c r="W683" s="29">
        <f>SQRT(X683^2+Y683^2+Z683^2+AA683^2)</f>
        <v>3.145749065705355E-3</v>
      </c>
      <c r="X683" s="29">
        <f>0.004919*SQRT(1-P683^2)*N683^(1/3)*K683^(2/3)*S683</f>
        <v>2.729985025097656E-3</v>
      </c>
      <c r="Y683" s="29">
        <f>0.004919*R683*P683/SQRT(1-P683^2)*N683^(1/3)*K683^(2/3)*Q683</f>
        <v>4.4278396059239852E-4</v>
      </c>
      <c r="Z683" s="29">
        <f>0.004919*R683*SQRT(1-P683^2)*1/3*N683^(-2/3)*K683^(2/3)*O683</f>
        <v>3.9123922322366896E-6</v>
      </c>
      <c r="AA683" s="29">
        <f>0.004919*R683*SQRT(1-P683^2)*N683^(1/3)*2/3*K683^(-1/3)*M683</f>
        <v>1.4989482994946135E-3</v>
      </c>
      <c r="AB683" s="29">
        <v>7.4876712328767123</v>
      </c>
      <c r="AC683" s="29">
        <v>1.42</v>
      </c>
      <c r="AD683" s="29" t="s">
        <v>292</v>
      </c>
    </row>
    <row r="684" spans="1:30">
      <c r="A684" s="29" t="s">
        <v>1292</v>
      </c>
      <c r="B684" s="29" t="s">
        <v>1293</v>
      </c>
      <c r="C684" s="29">
        <v>0.02</v>
      </c>
      <c r="D684" s="29">
        <v>-0.02</v>
      </c>
      <c r="E684" s="29">
        <v>0.02</v>
      </c>
      <c r="F684" s="29">
        <v>0.01</v>
      </c>
      <c r="G684" s="29">
        <v>0.01</v>
      </c>
      <c r="H684" s="29">
        <v>1.05</v>
      </c>
      <c r="I684" s="29">
        <v>1.1299999999999999</v>
      </c>
      <c r="J684" s="29">
        <v>1.1499999999999999</v>
      </c>
      <c r="K684" s="29">
        <v>1.05</v>
      </c>
      <c r="L684" s="29">
        <v>0.09</v>
      </c>
      <c r="M684" s="29">
        <v>0.09</v>
      </c>
      <c r="N684" s="29">
        <v>46.024999999999999</v>
      </c>
      <c r="O684" s="29">
        <v>7.2500000000000004E-3</v>
      </c>
      <c r="P684" s="29">
        <v>0.24</v>
      </c>
      <c r="Q684" s="29">
        <v>0.18</v>
      </c>
      <c r="R684" s="29">
        <v>1.82</v>
      </c>
      <c r="S684" s="29">
        <v>0.96</v>
      </c>
      <c r="T684" s="29">
        <f>(N684/365)^(2/3)*K684^(1/3)</f>
        <v>0.2555820729025598</v>
      </c>
      <c r="U684" s="29">
        <f>SQRT((2/3*(N684/365)^(-1/3)*K684^(1/3)*(O684/365))^2+(1/3*(N684/365)^(2/3)*K684^(-2/3)*M684)^2)</f>
        <v>7.3023942657292427E-3</v>
      </c>
      <c r="V684" s="29">
        <f>0.004919*R684*SQRT(1-P684^2)*N684^(1/3)*K684^(2/3)</f>
        <v>3.2175352560458621E-2</v>
      </c>
      <c r="W684" s="29">
        <f>SQRT(X684^2+Y684^2+Z684^2+AA684^2)</f>
        <v>1.7134513243620319E-2</v>
      </c>
      <c r="X684" s="29">
        <f>0.004919*SQRT(1-P684^2)*N684^(1/3)*K684^(2/3)*S684</f>
        <v>1.6971614537384761E-2</v>
      </c>
      <c r="Y684" s="29">
        <f>0.004919*R684*P684/SQRT(1-P684^2)*N684^(1/3)*K684^(2/3)*Q684</f>
        <v>1.4749312718716173E-3</v>
      </c>
      <c r="Z684" s="29">
        <f>0.004919*R684*SQRT(1-P684^2)*1/3*N684^(-2/3)*K684^(2/3)*O684</f>
        <v>1.6894536017622672E-6</v>
      </c>
      <c r="AA684" s="29">
        <f>0.004919*R684*SQRT(1-P684^2)*N684^(1/3)*2/3*K684^(-1/3)*M684</f>
        <v>1.8385915748833494E-3</v>
      </c>
      <c r="AB684" s="29">
        <v>7.4876712328767123</v>
      </c>
      <c r="AC684" s="29">
        <v>1.42</v>
      </c>
      <c r="AD684" s="29" t="s">
        <v>292</v>
      </c>
    </row>
    <row r="685" spans="1:30">
      <c r="A685" s="12" t="s">
        <v>1295</v>
      </c>
      <c r="B685" s="12" t="s">
        <v>1294</v>
      </c>
      <c r="C685" s="12">
        <v>0.09</v>
      </c>
      <c r="D685" s="12"/>
      <c r="E685" s="12">
        <v>0.09</v>
      </c>
      <c r="F685" s="12">
        <v>0.05</v>
      </c>
      <c r="G685" s="12">
        <v>0.05</v>
      </c>
      <c r="H685" s="12">
        <v>0.99</v>
      </c>
      <c r="I685" s="12"/>
      <c r="J685" s="12"/>
      <c r="K685" s="12">
        <v>0.99</v>
      </c>
      <c r="L685" s="12">
        <v>0.09</v>
      </c>
      <c r="M685" s="12">
        <v>0.09</v>
      </c>
      <c r="N685" s="12">
        <v>30.052</v>
      </c>
      <c r="O685" s="12">
        <v>2.7E-2</v>
      </c>
      <c r="P685" s="12">
        <v>0.2</v>
      </c>
      <c r="Q685" s="12">
        <v>0.06</v>
      </c>
      <c r="R685" s="12">
        <v>46.6</v>
      </c>
      <c r="S685" s="12">
        <v>3</v>
      </c>
      <c r="T685" s="12">
        <f>(N685/365)^(2/3)*K685^(1/3)</f>
        <v>0.1886247781568669</v>
      </c>
      <c r="U685" s="12">
        <f>SQRT((2/3*(N685/365)^(-1/3)*K685^(1/3)*(O685/365))^2+(1/3*(N685/365)^(2/3)*K685^(-2/3)*M685)^2)</f>
        <v>5.7170188164521775E-3</v>
      </c>
      <c r="V685" s="12">
        <f>0.004919*R685*SQRT(1-P685^2)*N685^(1/3)*K685^(2/3)</f>
        <v>0.69360616646779372</v>
      </c>
      <c r="W685" s="12">
        <f>SQRT(X685^2+Y685^2+Z685^2+AA685^2)</f>
        <v>6.1936818009302216E-2</v>
      </c>
      <c r="X685" s="12">
        <f>0.004919*SQRT(1-P685^2)*N685^(1/3)*K685^(2/3)*S685</f>
        <v>4.4652757497926632E-2</v>
      </c>
      <c r="Y685" s="12">
        <f>0.004919*R685*P685/SQRT(1-P685^2)*N685^(1/3)*K685^(2/3)*Q685</f>
        <v>8.6700770808474225E-3</v>
      </c>
      <c r="Z685" s="12">
        <f>0.004919*R685*SQRT(1-P685^2)*1/3*N685^(-2/3)*K685^(2/3)*O685</f>
        <v>2.077217988223794E-4</v>
      </c>
      <c r="AA685" s="12">
        <f>0.004919*R685*SQRT(1-P685^2)*N685^(1/3)*2/3*K685^(-1/3)*M685</f>
        <v>4.2036737361684465E-2</v>
      </c>
      <c r="AB685" s="12">
        <v>2.331506849315069</v>
      </c>
      <c r="AC685" s="12">
        <v>15.1</v>
      </c>
      <c r="AD685" s="12" t="s">
        <v>1296</v>
      </c>
    </row>
    <row r="686" spans="1:30">
      <c r="A686" s="12" t="s">
        <v>1295</v>
      </c>
      <c r="B686" s="12" t="s">
        <v>1297</v>
      </c>
      <c r="C686" s="12">
        <v>0.09</v>
      </c>
      <c r="D686" s="12"/>
      <c r="E686" s="12">
        <v>0.09</v>
      </c>
      <c r="F686" s="12">
        <v>0.05</v>
      </c>
      <c r="G686" s="12">
        <v>0.05</v>
      </c>
      <c r="H686" s="12">
        <v>0.99</v>
      </c>
      <c r="I686" s="12"/>
      <c r="J686" s="12"/>
      <c r="K686" s="12">
        <v>0.99</v>
      </c>
      <c r="L686" s="12">
        <v>0.09</v>
      </c>
      <c r="M686" s="12">
        <v>0.09</v>
      </c>
      <c r="N686" s="12">
        <v>192.9</v>
      </c>
      <c r="O686" s="12">
        <v>0.9</v>
      </c>
      <c r="P686" s="12">
        <v>0.06</v>
      </c>
      <c r="Q686" s="12">
        <v>0.06</v>
      </c>
      <c r="R686" s="12">
        <v>63.9</v>
      </c>
      <c r="S686" s="12">
        <v>4.3</v>
      </c>
      <c r="T686" s="12">
        <f>(N686/365)^(2/3)*K686^(1/3)</f>
        <v>0.65148532926614022</v>
      </c>
      <c r="U686" s="12">
        <f>SQRT((2/3*(N686/365)^(-1/3)*K686^(1/3)*(O686/365))^2+(1/3*(N686/365)^(2/3)*K686^(-2/3)*M686)^2)</f>
        <v>1.9845705576091166E-2</v>
      </c>
      <c r="V686" s="12">
        <f>0.004919*R686*SQRT(1-P686^2)*N686^(1/3)*K686^(2/3)</f>
        <v>1.8007858899625255</v>
      </c>
      <c r="W686" s="12">
        <f>SQRT(X686^2+Y686^2+Z686^2+AA686^2)</f>
        <v>0.16323572441732029</v>
      </c>
      <c r="X686" s="12">
        <f>0.004919*SQRT(1-P686^2)*N686^(1/3)*K686^(2/3)*S686</f>
        <v>0.12117964517744693</v>
      </c>
      <c r="Y686" s="12">
        <f>0.004919*R686*P686/SQRT(1-P686^2)*N686^(1/3)*K686^(2/3)*Q686</f>
        <v>6.5062517100211662E-3</v>
      </c>
      <c r="Z686" s="12">
        <f>0.004919*R686*SQRT(1-P686^2)*1/3*N686^(-2/3)*K686^(2/3)*O686</f>
        <v>2.8006001399106164E-3</v>
      </c>
      <c r="AA686" s="12">
        <f>0.004919*R686*SQRT(1-P686^2)*N686^(1/3)*2/3*K686^(-1/3)*M686</f>
        <v>0.1091385387856076</v>
      </c>
      <c r="AB686" s="12">
        <v>2.331506849315069</v>
      </c>
      <c r="AC686" s="12">
        <v>15.1</v>
      </c>
      <c r="AD686" s="12" t="s">
        <v>1296</v>
      </c>
    </row>
    <row r="687" spans="1:30" s="7" customFormat="1">
      <c r="A687" s="12" t="s">
        <v>1299</v>
      </c>
      <c r="B687" s="12" t="s">
        <v>1298</v>
      </c>
      <c r="C687" s="12">
        <v>0</v>
      </c>
      <c r="D687" s="12"/>
      <c r="E687" s="12">
        <v>0</v>
      </c>
      <c r="F687" s="12">
        <v>0.05</v>
      </c>
      <c r="G687" s="12">
        <v>0.05</v>
      </c>
      <c r="H687" s="12">
        <v>1.43</v>
      </c>
      <c r="I687" s="12"/>
      <c r="J687" s="12"/>
      <c r="K687" s="12">
        <v>1.43</v>
      </c>
      <c r="L687" s="12">
        <v>0.22</v>
      </c>
      <c r="M687" s="12">
        <v>0.22</v>
      </c>
      <c r="N687" s="12">
        <v>507</v>
      </c>
      <c r="O687" s="12">
        <v>16</v>
      </c>
      <c r="P687" s="12">
        <v>0.157</v>
      </c>
      <c r="Q687" s="12">
        <v>8.5999999999999993E-2</v>
      </c>
      <c r="R687" s="12">
        <v>23.5</v>
      </c>
      <c r="S687" s="12">
        <v>1.9</v>
      </c>
      <c r="T687" s="12">
        <f>(N687/365)^(2/3)*K687^(1/3)</f>
        <v>1.4025620241500012</v>
      </c>
      <c r="U687" s="12">
        <f>SQRT((2/3*(N687/365)^(-1/3)*K687^(1/3)*(O687/365))^2+(1/3*(N687/365)^(2/3)*K687^(-2/3)*M687)^2)</f>
        <v>7.7743944422879005E-2</v>
      </c>
      <c r="V687" s="12">
        <f>0.004919*R687*SQRT(1-P687^2)*N687^(1/3)*K687^(2/3)</f>
        <v>1.1554517899746095</v>
      </c>
      <c r="W687" s="12">
        <f>SQRT(X687^2+Y687^2+Z687^2+AA687^2)</f>
        <v>0.15223305183050775</v>
      </c>
      <c r="X687" s="12">
        <f>0.004919*SQRT(1-P687^2)*N687^(1/3)*K687^(2/3)*S687</f>
        <v>9.3419506423479057E-2</v>
      </c>
      <c r="Y687" s="12">
        <f>0.004919*R687*P687/SQRT(1-P687^2)*N687^(1/3)*K687^(2/3)*Q687</f>
        <v>1.5995175140269685E-2</v>
      </c>
      <c r="Z687" s="12">
        <f>0.004919*R687*SQRT(1-P687^2)*1/3*N687^(-2/3)*K687^(2/3)*O687</f>
        <v>1.2154653937931465E-2</v>
      </c>
      <c r="AA687" s="12">
        <f>0.004919*R687*SQRT(1-P687^2)*N687^(1/3)*2/3*K687^(-1/3)*M687</f>
        <v>0.11850787589483175</v>
      </c>
      <c r="AB687" s="12">
        <v>2.838356164383562</v>
      </c>
      <c r="AC687" s="12">
        <v>5.7</v>
      </c>
      <c r="AD687" s="12" t="s">
        <v>25</v>
      </c>
    </row>
    <row r="688" spans="1:30" s="7" customFormat="1">
      <c r="A688" s="30" t="s">
        <v>1301</v>
      </c>
      <c r="B688" s="30" t="s">
        <v>1300</v>
      </c>
      <c r="C688" s="30">
        <v>-0.18</v>
      </c>
      <c r="D688" s="30"/>
      <c r="E688" s="30">
        <v>-0.18</v>
      </c>
      <c r="F688" s="30"/>
      <c r="G688" s="30">
        <v>4.1492940386763918E-2</v>
      </c>
      <c r="H688" s="30"/>
      <c r="I688" s="30"/>
      <c r="J688" s="30"/>
      <c r="K688" s="30"/>
      <c r="L688" s="30"/>
      <c r="M688" s="30">
        <v>3.6275189713696337E-2</v>
      </c>
      <c r="N688" s="30">
        <v>482</v>
      </c>
      <c r="O688" s="30">
        <v>5</v>
      </c>
      <c r="P688" s="30">
        <v>0.11</v>
      </c>
      <c r="Q688" s="30">
        <v>0.105</v>
      </c>
      <c r="R688" s="30">
        <v>116</v>
      </c>
      <c r="S688" s="30">
        <v>12.5</v>
      </c>
      <c r="T688" s="30">
        <v>1.28</v>
      </c>
      <c r="U688" s="30">
        <v>0.01</v>
      </c>
      <c r="V688" s="30">
        <v>5.01</v>
      </c>
      <c r="W688" s="30">
        <v>0.52500000000000002</v>
      </c>
      <c r="X688" s="30">
        <f>0.004919*SQRT(1-P688^2)*N688^(1/3)*K688^(2/3)*S688</f>
        <v>0</v>
      </c>
      <c r="Y688" s="30">
        <f>0.004919*R688*P688/SQRT(1-P688^2)*N688^(1/3)*K688^(2/3)*Q688</f>
        <v>0</v>
      </c>
      <c r="Z688" s="30">
        <f>0.004919*R688*SQRT(1-P688^2)*1/3*N688^(-2/3)*K688^(2/3)*O688</f>
        <v>0</v>
      </c>
      <c r="AA688" s="30" t="e">
        <f>0.004919*R688*SQRT(1-P688^2)*N688^(1/3)*2/3*K688^(-1/3)*M688</f>
        <v>#DIV/0!</v>
      </c>
      <c r="AB688" s="30">
        <v>8.0246575342465754</v>
      </c>
      <c r="AC688" s="30">
        <v>50.9</v>
      </c>
      <c r="AD688" s="30" t="s">
        <v>860</v>
      </c>
    </row>
    <row r="689" spans="1:30">
      <c r="A689" s="12" t="s">
        <v>1303</v>
      </c>
      <c r="B689" s="12" t="s">
        <v>1302</v>
      </c>
      <c r="C689" s="12">
        <v>0.26</v>
      </c>
      <c r="D689" s="12"/>
      <c r="E689" s="12">
        <v>0.26</v>
      </c>
      <c r="F689" s="12">
        <v>0.04</v>
      </c>
      <c r="G689" s="12">
        <v>0.04</v>
      </c>
      <c r="H689" s="12">
        <v>0.92</v>
      </c>
      <c r="I689" s="12"/>
      <c r="J689" s="12"/>
      <c r="K689" s="12">
        <v>0.92</v>
      </c>
      <c r="L689" s="12">
        <v>0.08</v>
      </c>
      <c r="M689" s="12">
        <v>0.08</v>
      </c>
      <c r="N689" s="12">
        <v>4375</v>
      </c>
      <c r="O689" s="12">
        <v>169</v>
      </c>
      <c r="P689" s="12">
        <v>0.06</v>
      </c>
      <c r="Q689" s="12">
        <v>0.04</v>
      </c>
      <c r="R689" s="12">
        <v>59</v>
      </c>
      <c r="S689" s="12">
        <v>4</v>
      </c>
      <c r="T689" s="12">
        <f>(N689/365)^(2/3)*K689^(1/3)</f>
        <v>5.0939272442888797</v>
      </c>
      <c r="U689" s="12">
        <f>SQRT((2/3*(N689/365)^(-1/3)*K689^(1/3)*(O689/365))^2+(1/3*(N689/365)^(2/3)*K689^(-2/3)*M689)^2)</f>
        <v>0.19750679020248232</v>
      </c>
      <c r="V689" s="12">
        <f>0.004919*R689*SQRT(1-P689^2)*N689^(1/3)*K689^(2/3)</f>
        <v>4.4819148123268873</v>
      </c>
      <c r="W689" s="12">
        <f>SQRT(X689^2+Y689^2+Z689^2+AA689^2)</f>
        <v>0.40408425089398764</v>
      </c>
      <c r="X689" s="12">
        <f>0.004919*SQRT(1-P689^2)*N689^(1/3)*K689^(2/3)*S689</f>
        <v>0.30385863134419577</v>
      </c>
      <c r="Y689" s="12">
        <f>0.004919*R689*P689/SQRT(1-P689^2)*N689^(1/3)*K689^(2/3)*Q689</f>
        <v>1.0795459202714299E-2</v>
      </c>
      <c r="Z689" s="12">
        <f>0.004919*R689*SQRT(1-P689^2)*1/3*N689^(-2/3)*K689^(2/3)*O689</f>
        <v>5.7709988821580523E-2</v>
      </c>
      <c r="AA689" s="12">
        <f>0.004919*R689*SQRT(1-P689^2)*N689^(1/3)*2/3*K689^(-1/3)*M689</f>
        <v>0.25982114854068916</v>
      </c>
      <c r="AB689" s="12">
        <v>11.17808219178082</v>
      </c>
      <c r="AC689" s="12">
        <v>7.9</v>
      </c>
      <c r="AD689" s="12" t="s">
        <v>1525</v>
      </c>
    </row>
    <row r="690" spans="1:30">
      <c r="A690" s="12" t="s">
        <v>1306</v>
      </c>
      <c r="B690" s="12" t="s">
        <v>1305</v>
      </c>
      <c r="C690" s="12">
        <v>-0.2</v>
      </c>
      <c r="D690" s="12"/>
      <c r="E690" s="12">
        <v>-0.2</v>
      </c>
      <c r="F690" s="12">
        <v>0.02</v>
      </c>
      <c r="G690" s="12">
        <v>0.02</v>
      </c>
      <c r="H690" s="12">
        <v>1.33</v>
      </c>
      <c r="I690" s="12"/>
      <c r="J690" s="12"/>
      <c r="K690" s="12">
        <v>1.33</v>
      </c>
      <c r="L690" s="12">
        <v>0.1</v>
      </c>
      <c r="M690" s="12">
        <v>0.1</v>
      </c>
      <c r="N690" s="12">
        <v>361.1</v>
      </c>
      <c r="O690" s="12">
        <v>9.9</v>
      </c>
      <c r="P690" s="12">
        <v>0.28000000000000003</v>
      </c>
      <c r="Q690" s="12">
        <v>0.14000000000000001</v>
      </c>
      <c r="R690" s="12">
        <v>25.9</v>
      </c>
      <c r="S690" s="12">
        <v>3.5</v>
      </c>
      <c r="T690" s="12">
        <f>(N690/365)^(2/3)*K690^(1/3)</f>
        <v>1.0918767782716385</v>
      </c>
      <c r="U690" s="12">
        <f>SQRT((2/3*(N690/365)^(-1/3)*K690^(1/3)*(O690/365))^2+(1/3*(N690/365)^(2/3)*K690^(-2/3)*M690)^2)</f>
        <v>3.3869363527767593E-2</v>
      </c>
      <c r="V690" s="12">
        <f>0.004919*R690*SQRT(1-P690^2)*N690^(1/3)*K690^(2/3)</f>
        <v>1.0533145332593017</v>
      </c>
      <c r="W690" s="12">
        <f>SQRT(X690^2+Y690^2+Z690^2+AA690^2)</f>
        <v>0.15858164001277708</v>
      </c>
      <c r="X690" s="12">
        <f>0.004919*SQRT(1-P690^2)*N690^(1/3)*K690^(2/3)*S690</f>
        <v>0.14233980179179753</v>
      </c>
      <c r="Y690" s="12">
        <f>0.004919*R690*P690/SQRT(1-P690^2)*N690^(1/3)*K690^(2/3)*Q690</f>
        <v>4.4802441084814057E-2</v>
      </c>
      <c r="Z690" s="12">
        <f>0.004919*R690*SQRT(1-P690^2)*1/3*N690^(-2/3)*K690^(2/3)*O690</f>
        <v>9.6259705338014295E-3</v>
      </c>
      <c r="AA690" s="12">
        <f>0.004919*R690*SQRT(1-P690^2)*N690^(1/3)*2/3*K690^(-1/3)*M690</f>
        <v>5.2797720965378526E-2</v>
      </c>
      <c r="AB690" s="12">
        <v>3.8328767123287668</v>
      </c>
      <c r="AC690" s="12">
        <v>5.4</v>
      </c>
      <c r="AD690" s="12" t="s">
        <v>25</v>
      </c>
    </row>
    <row r="691" spans="1:30">
      <c r="A691" s="12" t="s">
        <v>1308</v>
      </c>
      <c r="B691" s="12" t="s">
        <v>1307</v>
      </c>
      <c r="C691" s="12">
        <v>-0.28999999999999998</v>
      </c>
      <c r="D691" s="12"/>
      <c r="E691" s="12">
        <v>-0.28999999999999998</v>
      </c>
      <c r="F691" s="12">
        <v>0.05</v>
      </c>
      <c r="G691" s="12">
        <v>0.05</v>
      </c>
      <c r="H691" s="12">
        <v>3.66</v>
      </c>
      <c r="I691" s="12"/>
      <c r="J691" s="12"/>
      <c r="K691" s="12">
        <v>3.66</v>
      </c>
      <c r="L691" s="12">
        <v>1.03</v>
      </c>
      <c r="M691" s="12">
        <v>1.03</v>
      </c>
      <c r="N691" s="12">
        <v>647.29999999999995</v>
      </c>
      <c r="O691" s="12">
        <v>16.8</v>
      </c>
      <c r="P691" s="12">
        <v>0.3</v>
      </c>
      <c r="Q691" s="12">
        <v>0.1</v>
      </c>
      <c r="R691" s="12">
        <v>104.8</v>
      </c>
      <c r="S691" s="12">
        <v>10.6</v>
      </c>
      <c r="T691" s="12">
        <f>(N691/365)^(2/3)*K691^(1/3)</f>
        <v>2.2578869328553486</v>
      </c>
      <c r="U691" s="12">
        <f>SQRT((2/3*(N691/365)^(-1/3)*K691^(1/3)*(O691/365))^2+(1/3*(N691/365)^(2/3)*K691^(-2/3)*M691)^2)</f>
        <v>0.21537827070437668</v>
      </c>
      <c r="V691" s="12">
        <f>0.004919*R691*SQRT(1-P691^2)*N691^(1/3)*K691^(2/3)</f>
        <v>10.102946673099968</v>
      </c>
      <c r="W691" s="12">
        <f>SQRT(X691^2+Y691^2+Z691^2+AA691^2)</f>
        <v>2.1807145118643332</v>
      </c>
      <c r="X691" s="12">
        <f>0.004919*SQRT(1-P691^2)*N691^(1/3)*K691^(2/3)*S691</f>
        <v>1.0218629268593478</v>
      </c>
      <c r="Y691" s="12">
        <f>0.004919*R691*P691/SQRT(1-P691^2)*N691^(1/3)*K691^(2/3)*Q691</f>
        <v>0.33306417603626265</v>
      </c>
      <c r="Z691" s="12">
        <f>0.004919*R691*SQRT(1-P691^2)*1/3*N691^(-2/3)*K691^(2/3)*O691</f>
        <v>8.7403833414737939E-2</v>
      </c>
      <c r="AA691" s="12">
        <f>0.004919*R691*SQRT(1-P691^2)*N691^(1/3)*2/3*K691^(-1/3)*M691</f>
        <v>1.8954526545160231</v>
      </c>
      <c r="AB691" s="12">
        <v>5.0410958904109586</v>
      </c>
      <c r="AC691" s="12">
        <v>50</v>
      </c>
      <c r="AD691" s="12" t="s">
        <v>28</v>
      </c>
    </row>
    <row r="692" spans="1:30">
      <c r="A692" s="12" t="s">
        <v>1310</v>
      </c>
      <c r="B692" s="12" t="s">
        <v>1309</v>
      </c>
      <c r="C692" s="12">
        <v>0.38</v>
      </c>
      <c r="D692" s="12"/>
      <c r="E692" s="12">
        <v>0.38</v>
      </c>
      <c r="F692" s="12">
        <v>0.02</v>
      </c>
      <c r="G692" s="12">
        <v>0.02</v>
      </c>
      <c r="H692" s="12">
        <v>1.25</v>
      </c>
      <c r="I692" s="12"/>
      <c r="J692" s="12"/>
      <c r="K692" s="12">
        <v>1.25</v>
      </c>
      <c r="L692" s="12">
        <v>0.13</v>
      </c>
      <c r="M692" s="12">
        <v>0.13</v>
      </c>
      <c r="N692" s="12">
        <v>498.9</v>
      </c>
      <c r="O692" s="12">
        <v>1</v>
      </c>
      <c r="P692" s="12">
        <v>0.71</v>
      </c>
      <c r="Q692" s="12">
        <v>0.04</v>
      </c>
      <c r="R692" s="12">
        <v>20.8</v>
      </c>
      <c r="S692" s="12">
        <v>1.5</v>
      </c>
      <c r="T692" s="12">
        <f>(N692/365)^(2/3)*K692^(1/3)</f>
        <v>1.3267337101333099</v>
      </c>
      <c r="U692" s="12">
        <f>SQRT((2/3*(N692/365)^(-1/3)*K692^(1/3)*(O692/365))^2+(1/3*(N692/365)^(2/3)*K692^(-2/3)*M692)^2)</f>
        <v>4.6027591593060121E-2</v>
      </c>
      <c r="V692" s="12">
        <f>0.004919*R692*SQRT(1-P692^2)*N692^(1/3)*K692^(2/3)</f>
        <v>0.66310411293510918</v>
      </c>
      <c r="W692" s="12">
        <f>SQRT(X692^2+Y692^2+Z692^2+AA692^2)</f>
        <v>7.6438374345629903E-2</v>
      </c>
      <c r="X692" s="12">
        <f>0.004919*SQRT(1-P692^2)*N692^(1/3)*K692^(2/3)*S692</f>
        <v>4.7820008144358842E-2</v>
      </c>
      <c r="Y692" s="12">
        <f>0.004919*R692*P692/SQRT(1-P692^2)*N692^(1/3)*K692^(2/3)*Q692</f>
        <v>3.7975714473396052E-2</v>
      </c>
      <c r="Z692" s="12">
        <f>0.004919*R692*SQRT(1-P692^2)*1/3*N692^(-2/3)*K692^(2/3)*O692</f>
        <v>4.43044105655849E-4</v>
      </c>
      <c r="AA692" s="12">
        <f>0.004919*R692*SQRT(1-P692^2)*N692^(1/3)*2/3*K692^(-1/3)*M692</f>
        <v>4.5975218496834232E-2</v>
      </c>
      <c r="AB692" s="12">
        <v>5.0191780821917806</v>
      </c>
      <c r="AC692" s="12">
        <v>4.5999999999999996</v>
      </c>
      <c r="AD692" s="12" t="s">
        <v>115</v>
      </c>
    </row>
    <row r="693" spans="1:30">
      <c r="A693" s="29" t="s">
        <v>1312</v>
      </c>
      <c r="B693" s="29" t="s">
        <v>1311</v>
      </c>
      <c r="C693" s="29">
        <v>-0.18</v>
      </c>
      <c r="D693" s="29">
        <v>-0.28999999999999998</v>
      </c>
      <c r="E693" s="29">
        <v>-0.18</v>
      </c>
      <c r="F693" s="29">
        <v>0.01</v>
      </c>
      <c r="G693" s="29">
        <v>0.01</v>
      </c>
      <c r="H693" s="29">
        <v>0.96</v>
      </c>
      <c r="I693" s="29">
        <v>0.99</v>
      </c>
      <c r="J693" s="29">
        <v>0.96</v>
      </c>
      <c r="K693" s="29">
        <v>0.96</v>
      </c>
      <c r="L693" s="29">
        <v>7.0000000000000007E-2</v>
      </c>
      <c r="M693" s="29">
        <v>7.0000000000000007E-2</v>
      </c>
      <c r="N693" s="29">
        <v>8.1256000000000004</v>
      </c>
      <c r="O693" s="29">
        <v>1.2999999999999999E-3</v>
      </c>
      <c r="P693" s="29">
        <v>0.1</v>
      </c>
      <c r="Q693" s="29">
        <v>0.05</v>
      </c>
      <c r="R693" s="29">
        <v>3.02</v>
      </c>
      <c r="S693" s="29">
        <v>0.18</v>
      </c>
      <c r="T693" s="29">
        <f>(N693/365)^(2/3)*K693^(1/3)</f>
        <v>7.8066635207392682E-2</v>
      </c>
      <c r="U693" s="29">
        <f>SQRT((2/3*(N693/365)^(-1/3)*K693^(1/3)*(O693/365))^2+(1/3*(N693/365)^(2/3)*K693^(-2/3)*M693)^2)</f>
        <v>1.897471208335867E-3</v>
      </c>
      <c r="V693" s="29">
        <f>0.004919*R693*SQRT(1-P693^2)*N693^(1/3)*K693^(2/3)</f>
        <v>2.8917938603339119E-2</v>
      </c>
      <c r="W693" s="29">
        <f>SQRT(X693^2+Y693^2+Z693^2+AA693^2)</f>
        <v>2.2289384199041949E-3</v>
      </c>
      <c r="X693" s="29">
        <f>0.004919*SQRT(1-P693^2)*N693^(1/3)*K693^(2/3)*S693</f>
        <v>1.7235857445698811E-3</v>
      </c>
      <c r="Y693" s="29">
        <f>0.004919*R693*P693/SQRT(1-P693^2)*N693^(1/3)*K693^(2/3)*Q693</f>
        <v>1.4605019496635919E-4</v>
      </c>
      <c r="Z693" s="29">
        <f>0.004919*R693*SQRT(1-P693^2)*1/3*N693^(-2/3)*K693^(2/3)*O693</f>
        <v>1.5421761750656714E-6</v>
      </c>
      <c r="AA693" s="29">
        <f>0.004919*R693*SQRT(1-P693^2)*N693^(1/3)*2/3*K693^(-1/3)*M693</f>
        <v>1.405733126551207E-3</v>
      </c>
      <c r="AB693" s="29">
        <v>7.4438356164383563</v>
      </c>
      <c r="AC693" s="29">
        <v>1.48</v>
      </c>
      <c r="AD693" s="29" t="s">
        <v>292</v>
      </c>
    </row>
    <row r="694" spans="1:30">
      <c r="A694" s="29" t="s">
        <v>1312</v>
      </c>
      <c r="B694" s="29" t="s">
        <v>1313</v>
      </c>
      <c r="C694" s="29">
        <v>-0.18</v>
      </c>
      <c r="D694" s="29">
        <v>-0.28999999999999998</v>
      </c>
      <c r="E694" s="29">
        <v>-0.18</v>
      </c>
      <c r="F694" s="29">
        <v>0.01</v>
      </c>
      <c r="G694" s="29">
        <v>0.01</v>
      </c>
      <c r="H694" s="29">
        <v>0.96</v>
      </c>
      <c r="I694" s="29">
        <v>0.99</v>
      </c>
      <c r="J694" s="29">
        <v>0.96</v>
      </c>
      <c r="K694" s="29">
        <v>0.96</v>
      </c>
      <c r="L694" s="29">
        <v>7.0000000000000007E-2</v>
      </c>
      <c r="M694" s="29">
        <v>7.0000000000000007E-2</v>
      </c>
      <c r="N694" s="29">
        <v>103.49</v>
      </c>
      <c r="O694" s="29">
        <v>0.57940000000000003</v>
      </c>
      <c r="P694" s="29">
        <v>0.37</v>
      </c>
      <c r="Q694" s="29">
        <v>0.19</v>
      </c>
      <c r="R694" s="29">
        <v>1.98</v>
      </c>
      <c r="S694" s="29">
        <v>0.37</v>
      </c>
      <c r="T694" s="29">
        <f>(N694/365)^(2/3)*K694^(1/3)</f>
        <v>0.42575598268003273</v>
      </c>
      <c r="U694" s="29">
        <f>SQRT((2/3*(N694/365)^(-1/3)*K694^(1/3)*(O694/365))^2+(1/3*(N694/365)^(2/3)*K694^(-2/3)*M694)^2)</f>
        <v>1.0469536848848836E-2</v>
      </c>
      <c r="V694" s="29">
        <f>0.004919*R694*SQRT(1-P694^2)*N694^(1/3)*K694^(2/3)</f>
        <v>4.134149606383343E-2</v>
      </c>
      <c r="W694" s="29">
        <f>SQRT(X694^2+Y694^2+Z694^2+AA694^2)</f>
        <v>8.6640400945546901E-3</v>
      </c>
      <c r="X694" s="29">
        <f>0.004919*SQRT(1-P694^2)*N694^(1/3)*K694^(2/3)*S694</f>
        <v>7.7254310826355395E-3</v>
      </c>
      <c r="Y694" s="29">
        <f>0.004919*R694*P694/SQRT(1-P694^2)*N694^(1/3)*K694^(2/3)*Q694</f>
        <v>3.3672890433176805E-3</v>
      </c>
      <c r="Z694" s="29">
        <f>0.004919*R694*SQRT(1-P694^2)*1/3*N694^(-2/3)*K694^(2/3)*O694</f>
        <v>7.715161793211934E-5</v>
      </c>
      <c r="AA694" s="29">
        <f>0.004919*R694*SQRT(1-P694^2)*N694^(1/3)*2/3*K694^(-1/3)*M694</f>
        <v>2.0096560586585696E-3</v>
      </c>
      <c r="AB694" s="29">
        <v>7.4438356164383563</v>
      </c>
      <c r="AC694" s="29">
        <v>1.48</v>
      </c>
      <c r="AD694" s="29" t="s">
        <v>292</v>
      </c>
    </row>
    <row r="695" spans="1:30">
      <c r="A695" s="29" t="s">
        <v>1315</v>
      </c>
      <c r="B695" s="29" t="s">
        <v>1314</v>
      </c>
      <c r="C695" s="29">
        <v>-0.35</v>
      </c>
      <c r="D695" s="29"/>
      <c r="E695" s="29">
        <v>-0.35</v>
      </c>
      <c r="F695" s="29">
        <v>0.02</v>
      </c>
      <c r="G695" s="29">
        <v>0.02</v>
      </c>
      <c r="H695" s="29">
        <v>0.75</v>
      </c>
      <c r="I695" s="29"/>
      <c r="J695" s="29"/>
      <c r="K695" s="29">
        <v>0.75</v>
      </c>
      <c r="L695" s="29">
        <v>0.04</v>
      </c>
      <c r="M695" s="29">
        <v>0.04</v>
      </c>
      <c r="N695" s="29">
        <v>9.4939999999999998</v>
      </c>
      <c r="O695" s="29">
        <v>5.0000000000000001E-3</v>
      </c>
      <c r="P695" s="29">
        <v>0</v>
      </c>
      <c r="Q695" s="29">
        <v>0</v>
      </c>
      <c r="R695" s="29">
        <v>2.75</v>
      </c>
      <c r="S695" s="29">
        <v>0.39</v>
      </c>
      <c r="T695" s="29">
        <f>(N695/365)^(2/3)*K695^(1/3)</f>
        <v>7.9761135807160904E-2</v>
      </c>
      <c r="U695" s="29">
        <f>SQRT((2/3*(N695/365)^(-1/3)*K695^(1/3)*(O695/365))^2+(1/3*(N695/365)^(2/3)*K695^(-2/3)*M695)^2)</f>
        <v>1.4182522511333841E-3</v>
      </c>
      <c r="V695" s="29">
        <f>0.004919*R695*SQRT(1-P695^2)*N695^(1/3)*K695^(2/3)</f>
        <v>2.3644679655084263E-2</v>
      </c>
      <c r="W695" s="29">
        <f>SQRT(X695^2+Y695^2+Z695^2+AA695^2)</f>
        <v>3.4570288526945738E-3</v>
      </c>
      <c r="X695" s="29">
        <f>0.004919*SQRT(1-P695^2)*N695^(1/3)*K695^(2/3)*S695</f>
        <v>3.3532454783574044E-3</v>
      </c>
      <c r="Y695" s="29">
        <f>0.004919*R695*P695/SQRT(1-P695^2)*N695^(1/3)*K695^(2/3)*Q695</f>
        <v>0</v>
      </c>
      <c r="Z695" s="29">
        <f>0.004919*R695*SQRT(1-P695^2)*1/3*N695^(-2/3)*K695^(2/3)*O695</f>
        <v>4.1508109780008893E-6</v>
      </c>
      <c r="AA695" s="29">
        <f>0.004919*R695*SQRT(1-P695^2)*N695^(1/3)*2/3*K695^(-1/3)*M695</f>
        <v>8.4069972106966262E-4</v>
      </c>
      <c r="AB695" s="29">
        <v>5.5205479452054798</v>
      </c>
      <c r="AC695" s="29">
        <v>2.78</v>
      </c>
      <c r="AD695" s="29" t="s">
        <v>150</v>
      </c>
    </row>
    <row r="696" spans="1:30">
      <c r="A696" s="12" t="s">
        <v>1317</v>
      </c>
      <c r="B696" s="12" t="s">
        <v>1316</v>
      </c>
      <c r="C696" s="12">
        <v>0.05</v>
      </c>
      <c r="D696" s="12"/>
      <c r="E696" s="12">
        <v>0.05</v>
      </c>
      <c r="F696" s="12">
        <v>0.05</v>
      </c>
      <c r="G696" s="12">
        <v>0.05</v>
      </c>
      <c r="H696" s="12">
        <v>1.24</v>
      </c>
      <c r="I696" s="12"/>
      <c r="J696" s="12"/>
      <c r="K696" s="12">
        <v>1.24</v>
      </c>
      <c r="L696" s="12">
        <v>0.2</v>
      </c>
      <c r="M696" s="12">
        <v>0.2</v>
      </c>
      <c r="N696" s="12">
        <v>436.9</v>
      </c>
      <c r="O696" s="12">
        <v>4.5</v>
      </c>
      <c r="P696" s="12">
        <v>0.21</v>
      </c>
      <c r="Q696" s="12">
        <v>0.105</v>
      </c>
      <c r="R696" s="12">
        <v>41.2</v>
      </c>
      <c r="S696" s="12">
        <v>1.9</v>
      </c>
      <c r="T696" s="12">
        <f>(N696/365)^(2/3)*K696^(1/3)</f>
        <v>1.211155805435935</v>
      </c>
      <c r="U696" s="12">
        <f>SQRT((2/3*(N696/365)^(-1/3)*K696^(1/3)*(O696/365))^2+(1/3*(N696/365)^(2/3)*K696^(-2/3)*M696)^2)</f>
        <v>6.5644837024230462E-2</v>
      </c>
      <c r="V696" s="12">
        <f>0.004919*R696*SQRT(1-P696^2)*N696^(1/3)*K696^(2/3)</f>
        <v>1.7353566368007352</v>
      </c>
      <c r="W696" s="12">
        <f>SQRT(X696^2+Y696^2+Z696^2+AA696^2)</f>
        <v>0.20702919958689403</v>
      </c>
      <c r="X696" s="12">
        <f>0.004919*SQRT(1-P696^2)*N696^(1/3)*K696^(2/3)*S696</f>
        <v>8.0028582765082443E-2</v>
      </c>
      <c r="Y696" s="12">
        <f>0.004919*R696*P696/SQRT(1-P696^2)*N696^(1/3)*K696^(2/3)*Q696</f>
        <v>4.0029933927666288E-2</v>
      </c>
      <c r="Z696" s="12">
        <f>0.004919*R696*SQRT(1-P696^2)*1/3*N696^(-2/3)*K696^(2/3)*O696</f>
        <v>5.9579651068919718E-3</v>
      </c>
      <c r="AA696" s="12">
        <f>0.004919*R696*SQRT(1-P696^2)*N696^(1/3)*2/3*K696^(-1/3)*M696</f>
        <v>0.18659748782803609</v>
      </c>
      <c r="AB696" s="12">
        <v>4.065753424657534</v>
      </c>
      <c r="AC696" s="12">
        <v>3.6</v>
      </c>
      <c r="AD696" s="12" t="s">
        <v>25</v>
      </c>
    </row>
    <row r="697" spans="1:30" s="30" customFormat="1">
      <c r="A697" s="30" t="s">
        <v>1537</v>
      </c>
      <c r="B697" s="30" t="s">
        <v>1538</v>
      </c>
      <c r="K697" s="30">
        <v>1.2</v>
      </c>
      <c r="M697" s="30">
        <v>0</v>
      </c>
      <c r="T697" s="30">
        <v>18</v>
      </c>
      <c r="U697" s="30">
        <v>7</v>
      </c>
      <c r="V697" s="30">
        <v>65</v>
      </c>
      <c r="W697" s="30">
        <v>40</v>
      </c>
    </row>
    <row r="698" spans="1:30">
      <c r="A698" s="12" t="s">
        <v>1319</v>
      </c>
      <c r="B698" s="12" t="s">
        <v>1318</v>
      </c>
      <c r="C698" s="12">
        <v>-0.03</v>
      </c>
      <c r="D698" s="12">
        <v>0.06</v>
      </c>
      <c r="E698" s="12">
        <v>-0.03</v>
      </c>
      <c r="F698" s="12">
        <v>0.02</v>
      </c>
      <c r="G698" s="12">
        <v>0.02</v>
      </c>
      <c r="H698" s="12">
        <v>0.97</v>
      </c>
      <c r="I698" s="12">
        <v>1.01</v>
      </c>
      <c r="J698" s="12">
        <v>1</v>
      </c>
      <c r="K698" s="12">
        <v>0.97</v>
      </c>
      <c r="L698" s="12">
        <v>7.0000000000000007E-2</v>
      </c>
      <c r="M698" s="12">
        <v>7.0000000000000007E-2</v>
      </c>
      <c r="N698" s="12">
        <v>4951</v>
      </c>
      <c r="O698" s="12">
        <v>536</v>
      </c>
      <c r="P698" s="12">
        <v>0.85</v>
      </c>
      <c r="Q698" s="12">
        <v>0.05</v>
      </c>
      <c r="R698" s="12">
        <v>176</v>
      </c>
      <c r="S698" s="12">
        <v>29.5</v>
      </c>
      <c r="T698" s="12">
        <f>(N698/365)^(2/3)*K698^(1/3)</f>
        <v>5.6302016882629884</v>
      </c>
      <c r="U698" s="12">
        <f>SQRT((2/3*(N698/365)^(-1/3)*K698^(1/3)*(O698/365))^2+(1/3*(N698/365)^(2/3)*K698^(-2/3)*M698)^2)</f>
        <v>0.42832938832037792</v>
      </c>
      <c r="V698" s="12">
        <f>0.004919*R698*SQRT(1-P698^2)*N698^(1/3)*K698^(2/3)</f>
        <v>7.6166929627202373</v>
      </c>
      <c r="W698" s="12">
        <f>SQRT(X698^2+Y698^2+Z698^2+AA698^2)</f>
        <v>1.7889836196306745</v>
      </c>
      <c r="X698" s="12">
        <f>0.004919*SQRT(1-P698^2)*N698^(1/3)*K698^(2/3)*S698</f>
        <v>1.276661604546858</v>
      </c>
      <c r="Y698" s="12">
        <f>0.004919*R698*P698/SQRT(1-P698^2)*N698^(1/3)*K698^(2/3)*Q698</f>
        <v>1.1665205438400361</v>
      </c>
      <c r="Z698" s="12">
        <f>0.004919*R698*SQRT(1-P698^2)*1/3*N698^(-2/3)*K698^(2/3)*O698</f>
        <v>0.27486349074382643</v>
      </c>
      <c r="AA698" s="12">
        <f>0.004919*R698*SQRT(1-P698^2)*N698^(1/3)*2/3*K698^(-1/3)*M698</f>
        <v>0.36643883669444444</v>
      </c>
      <c r="AB698" s="12">
        <v>9.3150684931506849</v>
      </c>
      <c r="AC698" s="12">
        <v>6.55</v>
      </c>
      <c r="AD698" s="12" t="s">
        <v>115</v>
      </c>
    </row>
    <row r="699" spans="1:30">
      <c r="A699" s="12" t="s">
        <v>1321</v>
      </c>
      <c r="B699" s="12" t="s">
        <v>1320</v>
      </c>
      <c r="C699" s="12">
        <v>0.3</v>
      </c>
      <c r="D699" s="12"/>
      <c r="E699" s="12">
        <v>0.3</v>
      </c>
      <c r="F699" s="12">
        <v>0.04</v>
      </c>
      <c r="G699" s="12">
        <v>0.04</v>
      </c>
      <c r="H699" s="12">
        <v>0.94</v>
      </c>
      <c r="I699" s="12"/>
      <c r="J699" s="12"/>
      <c r="K699" s="12">
        <v>0.94</v>
      </c>
      <c r="L699" s="12">
        <v>0.08</v>
      </c>
      <c r="M699" s="12">
        <v>0.08</v>
      </c>
      <c r="N699" s="12">
        <v>439.3</v>
      </c>
      <c r="O699" s="12">
        <v>5.6</v>
      </c>
      <c r="P699" s="12">
        <v>0.09</v>
      </c>
      <c r="Q699" s="12">
        <v>0.16</v>
      </c>
      <c r="R699" s="12">
        <v>14.1</v>
      </c>
      <c r="S699" s="12">
        <v>2.2000000000000002</v>
      </c>
      <c r="T699" s="12">
        <f>(N699/365)^(2/3)*K699^(1/3)</f>
        <v>1.1083787148825364</v>
      </c>
      <c r="U699" s="12">
        <f>SQRT((2/3*(N699/365)^(-1/3)*K699^(1/3)*(O699/365))^2+(1/3*(N699/365)^(2/3)*K699^(-2/3)*M699)^2)</f>
        <v>3.2823934558875986E-2</v>
      </c>
      <c r="V699" s="12">
        <f>0.004919*R699*SQRT(1-P699^2)*N699^(1/3)*K699^(2/3)</f>
        <v>0.50388974191524993</v>
      </c>
      <c r="W699" s="12">
        <f>SQRT(X699^2+Y699^2+Z699^2+AA699^2)</f>
        <v>8.4004362301699637E-2</v>
      </c>
      <c r="X699" s="12">
        <f>0.004919*SQRT(1-P699^2)*N699^(1/3)*K699^(2/3)*S699</f>
        <v>7.86210944832305E-2</v>
      </c>
      <c r="Y699" s="12">
        <f>0.004919*R699*P699/SQRT(1-P699^2)*N699^(1/3)*K699^(2/3)*Q699</f>
        <v>7.3152659376747656E-3</v>
      </c>
      <c r="Z699" s="12">
        <f>0.004919*R699*SQRT(1-P699^2)*1/3*N699^(-2/3)*K699^(2/3)*O699</f>
        <v>2.1411203844945749E-3</v>
      </c>
      <c r="AA699" s="12">
        <f>0.004919*R699*SQRT(1-P699^2)*N699^(1/3)*2/3*K699^(-1/3)*M699</f>
        <v>2.8589488902992906E-2</v>
      </c>
      <c r="AB699" s="12">
        <v>7</v>
      </c>
      <c r="AC699" s="12">
        <v>6.3</v>
      </c>
      <c r="AD699" s="12" t="s">
        <v>115</v>
      </c>
    </row>
    <row r="700" spans="1:30">
      <c r="A700" s="29" t="s">
        <v>1323</v>
      </c>
      <c r="B700" s="29" t="s">
        <v>1322</v>
      </c>
      <c r="C700" s="29">
        <v>0.24</v>
      </c>
      <c r="D700" s="29">
        <v>0.24</v>
      </c>
      <c r="E700" s="29">
        <v>0.24</v>
      </c>
      <c r="F700" s="29">
        <v>0.12</v>
      </c>
      <c r="G700" s="29">
        <v>0.12</v>
      </c>
      <c r="H700" s="29">
        <v>0.87</v>
      </c>
      <c r="I700" s="29">
        <v>0.82</v>
      </c>
      <c r="J700" s="29">
        <v>0.82</v>
      </c>
      <c r="K700" s="29">
        <v>0.87</v>
      </c>
      <c r="L700" s="29">
        <v>0.17</v>
      </c>
      <c r="M700" s="29">
        <v>0.17</v>
      </c>
      <c r="N700" s="29">
        <v>17.053999999999998</v>
      </c>
      <c r="O700" s="29">
        <v>3.0000000000000001E-3</v>
      </c>
      <c r="P700" s="29">
        <v>7.0000000000000007E-2</v>
      </c>
      <c r="Q700" s="29">
        <v>0.06</v>
      </c>
      <c r="R700" s="29">
        <v>6.98</v>
      </c>
      <c r="S700" s="29">
        <v>0.53</v>
      </c>
      <c r="T700" s="29">
        <f>(N700/365)^(2/3)*K700^(1/3)</f>
        <v>0.12384030520667265</v>
      </c>
      <c r="U700" s="29">
        <f>SQRT((2/3*(N700/365)^(-1/3)*K700^(1/3)*(O700/365))^2+(1/3*(N700/365)^(2/3)*K700^(-2/3)*M700)^2)</f>
        <v>8.0662398505832369E-3</v>
      </c>
      <c r="V700" s="29">
        <f>0.004919*R700*SQRT(1-P700^2)*N700^(1/3)*K700^(2/3)</f>
        <v>8.0344076450047916E-2</v>
      </c>
      <c r="W700" s="29">
        <f>SQRT(X700^2+Y700^2+Z700^2+AA700^2)</f>
        <v>1.2119225057387155E-2</v>
      </c>
      <c r="X700" s="29">
        <f>0.004919*SQRT(1-P700^2)*N700^(1/3)*K700^(2/3)*S700</f>
        <v>6.1006247161211171E-3</v>
      </c>
      <c r="Y700" s="29">
        <f>0.004919*R700*P700/SQRT(1-P700^2)*N700^(1/3)*K700^(2/3)*Q700</f>
        <v>3.3910674413646999E-4</v>
      </c>
      <c r="Z700" s="29">
        <f>0.004919*R700*SQRT(1-P700^2)*1/3*N700^(-2/3)*K700^(2/3)*O700</f>
        <v>4.7111572915473146E-6</v>
      </c>
      <c r="AA700" s="29">
        <f>0.004919*R700*SQRT(1-P700^2)*N700^(1/3)*2/3*K700^(-1/3)*M700</f>
        <v>1.0466278158243789E-2</v>
      </c>
      <c r="AB700" s="29">
        <v>13.698630136986299</v>
      </c>
      <c r="AC700" s="29">
        <v>2.94</v>
      </c>
      <c r="AD700" s="29" t="s">
        <v>100</v>
      </c>
    </row>
    <row r="701" spans="1:30">
      <c r="A701" s="12" t="s">
        <v>1325</v>
      </c>
      <c r="B701" s="12" t="s">
        <v>1324</v>
      </c>
      <c r="C701" s="12">
        <v>0.02</v>
      </c>
      <c r="D701" s="12"/>
      <c r="E701" s="12">
        <v>0.02</v>
      </c>
      <c r="F701" s="12">
        <v>0.03</v>
      </c>
      <c r="G701" s="12">
        <v>0.03</v>
      </c>
      <c r="H701" s="12">
        <v>1.68</v>
      </c>
      <c r="I701" s="12"/>
      <c r="J701" s="12"/>
      <c r="K701" s="12">
        <v>1.68</v>
      </c>
      <c r="L701" s="12">
        <v>0.15</v>
      </c>
      <c r="M701" s="12">
        <v>0.15</v>
      </c>
      <c r="N701" s="12">
        <v>868</v>
      </c>
      <c r="O701" s="12">
        <v>31</v>
      </c>
      <c r="P701" s="12">
        <v>0.36499999999999999</v>
      </c>
      <c r="Q701" s="12">
        <v>0.1</v>
      </c>
      <c r="R701" s="12">
        <v>22.4</v>
      </c>
      <c r="S701" s="12">
        <v>2.4</v>
      </c>
      <c r="T701" s="12">
        <f>(N701/365)^(2/3)*K701^(1/3)</f>
        <v>2.1179758366053041</v>
      </c>
      <c r="U701" s="12">
        <f>SQRT((2/3*(N701/365)^(-1/3)*K701^(1/3)*(O701/365))^2+(1/3*(N701/365)^(2/3)*K701^(-2/3)*M701)^2)</f>
        <v>8.0724181033717479E-2</v>
      </c>
      <c r="V701" s="12">
        <f>0.004919*R701*SQRT(1-P701^2)*N701^(1/3)*K701^(2/3)</f>
        <v>1.3829000492877803</v>
      </c>
      <c r="W701" s="12">
        <f>SQRT(X701^2+Y701^2+Z701^2+AA701^2)</f>
        <v>0.17997720997730243</v>
      </c>
      <c r="X701" s="12">
        <f>0.004919*SQRT(1-P701^2)*N701^(1/3)*K701^(2/3)*S701</f>
        <v>0.14816786242369079</v>
      </c>
      <c r="Y701" s="12">
        <f>0.004919*R701*P701/SQRT(1-P701^2)*N701^(1/3)*K701^(2/3)*Q701</f>
        <v>5.8234088199364292E-2</v>
      </c>
      <c r="Z701" s="12">
        <f>0.004919*R701*SQRT(1-P701^2)*1/3*N701^(-2/3)*K701^(2/3)*O701</f>
        <v>1.6463095824854525E-2</v>
      </c>
      <c r="AA701" s="12">
        <f>0.004919*R701*SQRT(1-P701^2)*N701^(1/3)*2/3*K701^(-1/3)*M701</f>
        <v>8.2315479124272645E-2</v>
      </c>
      <c r="AB701" s="12">
        <v>3.6767123287671239</v>
      </c>
      <c r="AC701" s="12">
        <v>3.7</v>
      </c>
      <c r="AD701" s="12" t="s">
        <v>28</v>
      </c>
    </row>
    <row r="702" spans="1:30" s="30" customFormat="1">
      <c r="A702" s="30" t="s">
        <v>1327</v>
      </c>
      <c r="B702" s="30" t="s">
        <v>1326</v>
      </c>
      <c r="E702" s="30">
        <v>-0.3</v>
      </c>
      <c r="G702" s="30">
        <v>0.06</v>
      </c>
      <c r="K702" s="30">
        <v>0.7</v>
      </c>
      <c r="L702" s="30">
        <v>0.01</v>
      </c>
      <c r="M702" s="30">
        <v>3.6275189713696337E-2</v>
      </c>
      <c r="N702" s="30">
        <v>917.3</v>
      </c>
      <c r="O702" s="30">
        <v>1.1000000000000001</v>
      </c>
      <c r="P702" s="30">
        <v>0.502</v>
      </c>
      <c r="Q702" s="30">
        <v>1E-3</v>
      </c>
      <c r="R702" s="30">
        <v>1614.2</v>
      </c>
      <c r="S702" s="30">
        <v>1.75</v>
      </c>
      <c r="T702" s="30">
        <f>(N702/365)^(2/3)*K702^(1/3)</f>
        <v>1.6412637066955946</v>
      </c>
      <c r="U702" s="30">
        <f>SQRT((2/3*(N702/365)^(-1/3)*K702^(1/3)*(O702/365))^2+(1/3*(N702/365)^(2/3)*K702^(-2/3)*M702)^2)</f>
        <v>2.8381371213994703E-2</v>
      </c>
      <c r="V702" s="30">
        <f>0.004919*R702*SQRT(1-P702^2)*N702^(1/3)*K702^(2/3)</f>
        <v>52.60410400592064</v>
      </c>
      <c r="W702" s="30">
        <f>SQRT(X702^2+Y702^2+Z702^2+AA702^2)</f>
        <v>1.8187149036624379</v>
      </c>
      <c r="X702" s="30">
        <f>0.004919*SQRT(1-P702^2)*N702^(1/3)*K702^(2/3)*S702</f>
        <v>5.7029601047181945E-2</v>
      </c>
      <c r="Y702" s="30">
        <f>0.004919*R702*P702/SQRT(1-P702^2)*N702^(1/3)*K702^(2/3)*Q702</f>
        <v>3.5304012602971356E-2</v>
      </c>
      <c r="Z702" s="30">
        <f>0.004919*R702*SQRT(1-P702^2)*1/3*N702^(-2/3)*K702^(2/3)*O702</f>
        <v>2.1027113778303262E-2</v>
      </c>
      <c r="AA702" s="30">
        <f>0.004919*R702*SQRT(1-P702^2)*N702^(1/3)*2/3*K702^(-1/3)*M702</f>
        <v>1.8173560500321762</v>
      </c>
      <c r="AB702" s="30">
        <v>2.3013698630136989</v>
      </c>
      <c r="AC702" s="30">
        <v>2.2999999999999998</v>
      </c>
      <c r="AD702" s="30" t="s">
        <v>1531</v>
      </c>
    </row>
    <row r="703" spans="1:30">
      <c r="A703" s="12" t="s">
        <v>1329</v>
      </c>
      <c r="B703" s="12" t="s">
        <v>1328</v>
      </c>
      <c r="C703" s="12">
        <v>0.17</v>
      </c>
      <c r="D703" s="12"/>
      <c r="E703" s="12">
        <v>0.17</v>
      </c>
      <c r="F703" s="12">
        <v>7.0000000000000007E-2</v>
      </c>
      <c r="G703" s="12">
        <v>7.0000000000000007E-2</v>
      </c>
      <c r="H703" s="12">
        <v>2.73</v>
      </c>
      <c r="I703" s="12"/>
      <c r="J703" s="12"/>
      <c r="K703" s="12">
        <v>2.73</v>
      </c>
      <c r="L703" s="12">
        <v>0.72</v>
      </c>
      <c r="M703" s="12">
        <v>0.72</v>
      </c>
      <c r="N703" s="12">
        <v>184.2</v>
      </c>
      <c r="O703" s="12">
        <v>0.5</v>
      </c>
      <c r="P703" s="12">
        <v>0.02</v>
      </c>
      <c r="Q703" s="12">
        <v>0.03</v>
      </c>
      <c r="R703" s="28">
        <v>178</v>
      </c>
      <c r="S703" s="28">
        <v>10</v>
      </c>
      <c r="T703" s="12">
        <f>(N703/365)^(2/3)*K703^(1/3)</f>
        <v>0.88590140396561357</v>
      </c>
      <c r="U703" s="12">
        <f>SQRT((2/3*(N703/365)^(-1/3)*K703^(1/3)*(O703/365))^2+(1/3*(N703/365)^(2/3)*K703^(-2/3)*M703)^2)</f>
        <v>7.7897940400952673E-2</v>
      </c>
      <c r="V703" s="12">
        <f>0.004919*R703*SQRT(1-P703^2)*N703^(1/3)*K703^(2/3)</f>
        <v>9.7292998575005214</v>
      </c>
      <c r="W703" s="12">
        <f>SQRT(X703^2+Y703^2+Z703^2+AA703^2)</f>
        <v>1.7958792485762805</v>
      </c>
      <c r="X703" s="12">
        <f>0.004919*SQRT(1-P703^2)*N703^(1/3)*K703^(2/3)*S703</f>
        <v>0.54658987963486094</v>
      </c>
      <c r="Y703" s="12">
        <f>0.004919*R703*P703/SQRT(1-P703^2)*N703^(1/3)*K703^(2/3)*Q703</f>
        <v>5.8399158808526532E-3</v>
      </c>
      <c r="Z703" s="12">
        <f>0.004919*R703*SQRT(1-P703^2)*1/3*N703^(-2/3)*K703^(2/3)*O703</f>
        <v>8.803202911238258E-3</v>
      </c>
      <c r="AA703" s="12">
        <f>0.004919*R703*SQRT(1-P703^2)*N703^(1/3)*2/3*K703^(-1/3)*M703</f>
        <v>1.7106461287913004</v>
      </c>
      <c r="AB703" s="12">
        <v>3.504109589041096</v>
      </c>
      <c r="AC703" s="12">
        <v>23.6</v>
      </c>
      <c r="AD703" s="12" t="s">
        <v>1525</v>
      </c>
    </row>
    <row r="704" spans="1:30">
      <c r="A704" s="12" t="s">
        <v>1332</v>
      </c>
      <c r="B704" s="12" t="s">
        <v>1331</v>
      </c>
      <c r="C704" s="12">
        <v>0.04</v>
      </c>
      <c r="D704" s="12"/>
      <c r="E704" s="12">
        <v>0.04</v>
      </c>
      <c r="F704" s="12">
        <v>0.04</v>
      </c>
      <c r="G704" s="12">
        <v>0.04</v>
      </c>
      <c r="H704" s="12">
        <v>2.06</v>
      </c>
      <c r="I704" s="12"/>
      <c r="J704" s="12"/>
      <c r="K704" s="12">
        <v>2.06</v>
      </c>
      <c r="L704" s="12">
        <v>0.2</v>
      </c>
      <c r="M704" s="12">
        <v>0.2</v>
      </c>
      <c r="N704" s="12">
        <v>144.30000000000001</v>
      </c>
      <c r="O704" s="12">
        <v>0.5</v>
      </c>
      <c r="P704" s="12">
        <v>0.09</v>
      </c>
      <c r="Q704" s="12">
        <v>0.06</v>
      </c>
      <c r="R704" s="12">
        <v>42.7</v>
      </c>
      <c r="S704" s="12">
        <v>2.7</v>
      </c>
      <c r="T704" s="12">
        <f>(N704/365)^(2/3)*K704^(1/3)</f>
        <v>0.68539045377439478</v>
      </c>
      <c r="U704" s="12">
        <f>SQRT((2/3*(N704/365)^(-1/3)*K704^(1/3)*(O704/365))^2+(1/3*(N704/365)^(2/3)*K704^(-2/3)*M704)^2)</f>
        <v>2.2237354626720843E-2</v>
      </c>
      <c r="V704" s="12">
        <f>0.004919*R704*SQRT(1-P704^2)*N704^(1/3)*K704^(2/3)</f>
        <v>1.7763923735918932</v>
      </c>
      <c r="W704" s="12">
        <f>SQRT(X704^2+Y704^2+Z704^2+AA704^2)</f>
        <v>0.16104105719363834</v>
      </c>
      <c r="X704" s="12">
        <f>0.004919*SQRT(1-P704^2)*N704^(1/3)*K704^(2/3)*S704</f>
        <v>0.11232457631611503</v>
      </c>
      <c r="Y704" s="12">
        <f>0.004919*R704*P704/SQRT(1-P704^2)*N704^(1/3)*K704^(2/3)*Q704</f>
        <v>9.6708527244643832E-3</v>
      </c>
      <c r="Z704" s="12">
        <f>0.004919*R704*SQRT(1-P704^2)*1/3*N704^(-2/3)*K704^(2/3)*O704</f>
        <v>2.0517352432338795E-3</v>
      </c>
      <c r="AA704" s="12">
        <f>0.004919*R704*SQRT(1-P704^2)*N704^(1/3)*2/3*K704^(-1/3)*M704</f>
        <v>0.11497685265966945</v>
      </c>
      <c r="AB704" s="28">
        <f>1673.7561/365</f>
        <v>4.5856331506849317</v>
      </c>
      <c r="AC704" s="28">
        <v>12</v>
      </c>
      <c r="AD704" s="12" t="s">
        <v>137</v>
      </c>
    </row>
    <row r="705" spans="1:30">
      <c r="A705" s="12" t="s">
        <v>1334</v>
      </c>
      <c r="B705" s="12" t="s">
        <v>1333</v>
      </c>
      <c r="C705" s="12">
        <v>-0.26</v>
      </c>
      <c r="D705" s="12"/>
      <c r="E705" s="12">
        <v>-0.26</v>
      </c>
      <c r="F705" s="12">
        <v>0.03</v>
      </c>
      <c r="G705" s="12">
        <v>0.03</v>
      </c>
      <c r="H705" s="12">
        <v>0.78</v>
      </c>
      <c r="I705" s="12"/>
      <c r="J705" s="12"/>
      <c r="K705" s="12">
        <v>0.78</v>
      </c>
      <c r="L705" s="12">
        <v>0.05</v>
      </c>
      <c r="M705" s="12">
        <v>0.05</v>
      </c>
      <c r="N705" s="12">
        <v>499.48</v>
      </c>
      <c r="O705" s="12">
        <v>0.32</v>
      </c>
      <c r="P705" s="12">
        <v>0.54899999999999993</v>
      </c>
      <c r="Q705" s="12">
        <v>3.0000000000000001E-3</v>
      </c>
      <c r="R705" s="12">
        <v>56.53</v>
      </c>
      <c r="S705" s="12">
        <v>0.22</v>
      </c>
      <c r="T705" s="12">
        <f>(N705/365)^(2/3)*K705^(1/3)</f>
        <v>1.1346145798169154</v>
      </c>
      <c r="U705" s="12">
        <f>SQRT((2/3*(N705/365)^(-1/3)*K705^(1/3)*(O705/365))^2+(1/3*(N705/365)^(2/3)*K705^(-2/3)*M705)^2)</f>
        <v>2.4248744139935913E-2</v>
      </c>
      <c r="V705" s="12">
        <f>0.004919*R705*SQRT(1-P705^2)*N705^(1/3)*K705^(2/3)</f>
        <v>1.5625678724388774</v>
      </c>
      <c r="W705" s="12">
        <f>SQRT(X705^2+Y705^2+Z705^2+AA705^2)</f>
        <v>6.7154674863659586E-2</v>
      </c>
      <c r="X705" s="12">
        <f>0.004919*SQRT(1-P705^2)*N705^(1/3)*K705^(2/3)*S705</f>
        <v>6.0811061725907136E-3</v>
      </c>
      <c r="Y705" s="12">
        <f>0.004919*R705*P705/SQRT(1-P705^2)*N705^(1/3)*K705^(2/3)*Q705</f>
        <v>3.6838719865141954E-3</v>
      </c>
      <c r="Z705" s="12">
        <f>0.004919*R705*SQRT(1-P705^2)*1/3*N705^(-2/3)*K705^(2/3)*O705</f>
        <v>3.3369485543661504E-4</v>
      </c>
      <c r="AA705" s="12">
        <f>0.004919*R705*SQRT(1-P705^2)*N705^(1/3)*2/3*K705^(-1/3)*M705</f>
        <v>6.6776404805080236E-2</v>
      </c>
      <c r="AB705" s="28">
        <f>2776/365</f>
        <v>7.6054794520547944</v>
      </c>
      <c r="AC705" s="28">
        <v>5.8</v>
      </c>
      <c r="AD705" s="12" t="s">
        <v>422</v>
      </c>
    </row>
    <row r="706" spans="1:30">
      <c r="A706" s="12" t="s">
        <v>1336</v>
      </c>
      <c r="B706" s="12" t="s">
        <v>1335</v>
      </c>
      <c r="C706" s="12">
        <v>-0.12</v>
      </c>
      <c r="D706" s="12"/>
      <c r="E706" s="12">
        <v>-0.12</v>
      </c>
      <c r="F706" s="12">
        <v>0.02</v>
      </c>
      <c r="G706" s="12">
        <v>0.02</v>
      </c>
      <c r="H706" s="12">
        <v>0.88</v>
      </c>
      <c r="I706" s="12"/>
      <c r="J706" s="12"/>
      <c r="K706" s="12">
        <v>0.88</v>
      </c>
      <c r="L706" s="12">
        <v>0.06</v>
      </c>
      <c r="M706" s="12">
        <v>0.06</v>
      </c>
      <c r="N706" s="12">
        <v>232.08</v>
      </c>
      <c r="O706" s="12">
        <v>0.15</v>
      </c>
      <c r="P706" s="12">
        <v>0.16300000000000001</v>
      </c>
      <c r="Q706" s="12">
        <v>6.0000000000000001E-3</v>
      </c>
      <c r="R706" s="12">
        <v>98.6</v>
      </c>
      <c r="S706" s="12">
        <v>0.5</v>
      </c>
      <c r="T706" s="12">
        <f>(N706/365)^(2/3)*K706^(1/3)</f>
        <v>0.70858310259607249</v>
      </c>
      <c r="U706" s="12">
        <f>SQRT((2/3*(N706/365)^(-1/3)*K706^(1/3)*(O706/365))^2+(1/3*(N706/365)^(2/3)*K706^(-2/3)*M706)^2)</f>
        <v>1.6107055425925203E-2</v>
      </c>
      <c r="V706" s="12">
        <f>0.004919*R706*SQRT(1-P706^2)*N706^(1/3)*K706^(2/3)</f>
        <v>2.7004782093264823</v>
      </c>
      <c r="W706" s="12">
        <f>SQRT(X706^2+Y706^2+Z706^2+AA706^2)</f>
        <v>0.12354168380789739</v>
      </c>
      <c r="X706" s="12">
        <f>0.004919*SQRT(1-P706^2)*N706^(1/3)*K706^(2/3)*S706</f>
        <v>1.3694108566564313E-2</v>
      </c>
      <c r="Y706" s="12">
        <f>0.004919*R706*P706/SQRT(1-P706^2)*N706^(1/3)*K706^(2/3)*Q706</f>
        <v>2.7131534630819229E-3</v>
      </c>
      <c r="Z706" s="12">
        <f>0.004919*R706*SQRT(1-P706^2)*1/3*N706^(-2/3)*K706^(2/3)*O706</f>
        <v>5.8179899373631591E-4</v>
      </c>
      <c r="AA706" s="12">
        <f>0.004919*R706*SQRT(1-P706^2)*N706^(1/3)*2/3*K706^(-1/3)*M706</f>
        <v>0.12274900951484008</v>
      </c>
      <c r="AB706" s="28">
        <f>2496/365</f>
        <v>6.838356164383562</v>
      </c>
      <c r="AC706" s="28">
        <v>3.3</v>
      </c>
      <c r="AD706" s="12" t="s">
        <v>422</v>
      </c>
    </row>
    <row r="707" spans="1:30">
      <c r="A707" s="12" t="s">
        <v>1337</v>
      </c>
      <c r="B707" s="12" t="s">
        <v>1533</v>
      </c>
      <c r="C707" s="12">
        <v>-0.06</v>
      </c>
      <c r="D707" s="12"/>
      <c r="E707" s="12">
        <v>-0.06</v>
      </c>
      <c r="F707" s="12">
        <v>0.01</v>
      </c>
      <c r="G707" s="12">
        <v>0.01</v>
      </c>
      <c r="H707" s="12">
        <v>0.95</v>
      </c>
      <c r="I707" s="12"/>
      <c r="J707" s="12"/>
      <c r="K707" s="12">
        <v>0.95</v>
      </c>
      <c r="L707" s="12">
        <v>7.0000000000000007E-2</v>
      </c>
      <c r="M707" s="12">
        <v>7.0000000000000007E-2</v>
      </c>
      <c r="N707" s="12">
        <v>3830</v>
      </c>
      <c r="O707" s="12">
        <v>150</v>
      </c>
      <c r="P707" s="12">
        <v>0.1</v>
      </c>
      <c r="Q707" s="12">
        <v>7.0000000000000007E-2</v>
      </c>
      <c r="R707" s="12">
        <v>12.9</v>
      </c>
      <c r="S707" s="12">
        <v>0.8</v>
      </c>
      <c r="T707" s="12">
        <f>(N707/365)^(2/3)*K707^(1/3)</f>
        <v>4.7117091588113231</v>
      </c>
      <c r="U707" s="12">
        <f>SQRT((2/3*(N707/365)^(-1/3)*K707^(1/3)*(O707/365))^2+(1/3*(N707/365)^(2/3)*K707^(-2/3)*M707)^2)</f>
        <v>0.16889863432002808</v>
      </c>
      <c r="V707" s="12">
        <f>0.004919*R707*SQRT(1-P707^2)*N707^(1/3)*K707^(2/3)</f>
        <v>0.95462497375932587</v>
      </c>
      <c r="W707" s="12">
        <f>SQRT(X707^2+Y707^2+Z707^2+AA707^2)</f>
        <v>7.6842248826485063E-2</v>
      </c>
      <c r="X707" s="12">
        <f>0.004919*SQRT(1-P707^2)*N707^(1/3)*K707^(2/3)*S707</f>
        <v>5.9201548760268279E-2</v>
      </c>
      <c r="Y707" s="12">
        <f>0.004919*R707*P707/SQRT(1-P707^2)*N707^(1/3)*K707^(2/3)*Q707</f>
        <v>6.7498735518336187E-3</v>
      </c>
      <c r="Z707" s="12">
        <f>0.004919*R707*SQRT(1-P707^2)*1/3*N707^(-2/3)*K707^(2/3)*O707</f>
        <v>1.2462467020356742E-2</v>
      </c>
      <c r="AA707" s="12">
        <f>0.004919*R707*SQRT(1-P707^2)*N707^(1/3)*2/3*K707^(-1/3)*M707</f>
        <v>4.6893858360107239E-2</v>
      </c>
      <c r="AB707" s="28">
        <f>4085.8741/365</f>
        <v>11.194175616438356</v>
      </c>
      <c r="AC707" s="28">
        <v>2.9</v>
      </c>
      <c r="AD707" s="12" t="s">
        <v>137</v>
      </c>
    </row>
    <row r="708" spans="1:30">
      <c r="A708" s="12" t="s">
        <v>1339</v>
      </c>
      <c r="B708" s="12" t="s">
        <v>1338</v>
      </c>
      <c r="C708" s="12">
        <v>0.22</v>
      </c>
      <c r="D708" s="12"/>
      <c r="E708" s="12">
        <v>0.22</v>
      </c>
      <c r="F708" s="12">
        <v>0.09</v>
      </c>
      <c r="G708" s="12">
        <v>0.09</v>
      </c>
      <c r="H708" s="12">
        <v>0.54</v>
      </c>
      <c r="I708" s="12"/>
      <c r="J708" s="12"/>
      <c r="K708" s="12">
        <v>0.54</v>
      </c>
      <c r="L708" s="12">
        <v>0.05</v>
      </c>
      <c r="M708" s="12">
        <v>0.05</v>
      </c>
      <c r="N708" s="12">
        <v>57.435000000000002</v>
      </c>
      <c r="O708" s="12">
        <v>4.2000000000000003E-2</v>
      </c>
      <c r="P708" s="12">
        <v>0.16</v>
      </c>
      <c r="Q708" s="12">
        <v>0.03</v>
      </c>
      <c r="R708" s="28">
        <v>24.71</v>
      </c>
      <c r="S708" s="28">
        <v>0.86</v>
      </c>
      <c r="T708" s="12">
        <f>(N708/365)^(2/3)*K708^(1/3)</f>
        <v>0.2373488292787882</v>
      </c>
      <c r="U708" s="12">
        <f>SQRT((2/3*(N708/365)^(-1/3)*K708^(1/3)*(O708/365))^2+(1/3*(N708/365)^(2/3)*K708^(-2/3)*M708)^2)</f>
        <v>7.3264949225560422E-3</v>
      </c>
      <c r="V708" s="12">
        <f>0.004919*R708*SQRT(1-P708^2)*N708^(1/3)*K708^(2/3)</f>
        <v>0.30697729434089172</v>
      </c>
      <c r="W708" s="12">
        <f>SQRT(X708^2+Y708^2+Z708^2+AA708^2)</f>
        <v>2.1806237200566809E-2</v>
      </c>
      <c r="X708" s="12">
        <f>0.004919*SQRT(1-P708^2)*N708^(1/3)*K708^(2/3)*S708</f>
        <v>1.0683952777546211E-2</v>
      </c>
      <c r="Y708" s="12">
        <f>0.004919*R708*P708/SQRT(1-P708^2)*N708^(1/3)*K708^(2/3)*Q708</f>
        <v>1.5122034203984812E-3</v>
      </c>
      <c r="Z708" s="12">
        <f>0.004919*R708*SQRT(1-P708^2)*1/3*N708^(-2/3)*K708^(2/3)*O708</f>
        <v>7.4826884665665273E-5</v>
      </c>
      <c r="AA708" s="12">
        <f>0.004919*R708*SQRT(1-P708^2)*N708^(1/3)*2/3*K708^(-1/3)*M708</f>
        <v>1.8949215700055047E-2</v>
      </c>
      <c r="AB708" s="12">
        <v>6.0986301369863014</v>
      </c>
      <c r="AC708" s="12">
        <v>3.9</v>
      </c>
      <c r="AD708" s="12" t="s">
        <v>188</v>
      </c>
    </row>
    <row r="709" spans="1:30">
      <c r="A709" s="12" t="s">
        <v>1341</v>
      </c>
      <c r="B709" s="12" t="s">
        <v>1340</v>
      </c>
      <c r="C709" s="12">
        <v>0.26</v>
      </c>
      <c r="D709" s="12"/>
      <c r="E709" s="12">
        <v>0.26</v>
      </c>
      <c r="F709" s="12">
        <v>0.02</v>
      </c>
      <c r="G709" s="12">
        <v>0.02</v>
      </c>
      <c r="H709" s="12">
        <v>0.99</v>
      </c>
      <c r="I709" s="12"/>
      <c r="J709" s="12"/>
      <c r="K709" s="12">
        <v>0.99</v>
      </c>
      <c r="L709" s="12">
        <v>0.08</v>
      </c>
      <c r="M709" s="12">
        <v>0.08</v>
      </c>
      <c r="N709" s="12">
        <v>6.6738550000000014</v>
      </c>
      <c r="O709" s="12">
        <v>1.9000000000000001E-5</v>
      </c>
      <c r="P709" s="12">
        <v>0.14269999999999999</v>
      </c>
      <c r="Q709" s="12">
        <v>9.4000000000000008E-4</v>
      </c>
      <c r="R709" s="12">
        <v>424.32900000000001</v>
      </c>
      <c r="S709" s="12">
        <v>0.45346700000000001</v>
      </c>
      <c r="T709" s="12">
        <f>(N709/365)^(2/3)*K709^(1/3)</f>
        <v>6.9172637135173923E-2</v>
      </c>
      <c r="U709" s="12">
        <f>SQRT((2/3*(N709/365)^(-1/3)*K709^(1/3)*(O709/365))^2+(1/3*(N709/365)^(2/3)*K709^(-2/3)*M709)^2)</f>
        <v>1.8632360217343833E-3</v>
      </c>
      <c r="V709" s="12">
        <f>0.004919*R709*SQRT(1-P709^2)*N709^(1/3)*K709^(2/3)</f>
        <v>3.8636203713199451</v>
      </c>
      <c r="W709" s="12">
        <f>SQRT(X709^2+Y709^2+Z709^2+AA709^2)</f>
        <v>0.20818278608129945</v>
      </c>
      <c r="X709" s="12">
        <f>0.004919*SQRT(1-P709^2)*N709^(1/3)*K709^(2/3)*S709</f>
        <v>4.1289290595772181E-3</v>
      </c>
      <c r="Y709" s="12">
        <f>0.004919*R709*P709/SQRT(1-P709^2)*N709^(1/3)*K709^(2/3)*Q709</f>
        <v>5.290311235561137E-4</v>
      </c>
      <c r="Z709" s="12">
        <f>0.004919*R709*SQRT(1-P709^2)*1/3*N709^(-2/3)*K709^(2/3)*O709</f>
        <v>3.6664859642629803E-6</v>
      </c>
      <c r="AA709" s="12">
        <f>0.004919*R709*SQRT(1-P709^2)*N709^(1/3)*2/3*K709^(-1/3)*M709</f>
        <v>0.20814116478491287</v>
      </c>
      <c r="AB709" s="12">
        <v>3.0465753424657529</v>
      </c>
      <c r="AC709" s="12">
        <v>2.2854299999999999</v>
      </c>
      <c r="AD709" s="12" t="s">
        <v>712</v>
      </c>
    </row>
    <row r="710" spans="1:30">
      <c r="A710" s="12" t="s">
        <v>1341</v>
      </c>
      <c r="B710" s="12" t="s">
        <v>1342</v>
      </c>
      <c r="C710" s="12">
        <v>0.26</v>
      </c>
      <c r="D710" s="12"/>
      <c r="E710" s="12">
        <v>0.26</v>
      </c>
      <c r="F710" s="12">
        <v>0.02</v>
      </c>
      <c r="G710" s="12">
        <v>0.02</v>
      </c>
      <c r="H710" s="12">
        <v>0.99</v>
      </c>
      <c r="I710" s="12"/>
      <c r="J710" s="12"/>
      <c r="K710" s="12">
        <v>0.99</v>
      </c>
      <c r="L710" s="12">
        <v>0.08</v>
      </c>
      <c r="M710" s="12">
        <v>0.08</v>
      </c>
      <c r="N710" s="12">
        <v>147.72999999999999</v>
      </c>
      <c r="O710" s="12">
        <v>6.5000000000000002E-2</v>
      </c>
      <c r="P710" s="12">
        <v>0.16400000000000001</v>
      </c>
      <c r="Q710" s="12">
        <v>1.2E-2</v>
      </c>
      <c r="R710" s="12">
        <v>49.898899999999998</v>
      </c>
      <c r="S710" s="12">
        <v>0.54377200000000003</v>
      </c>
      <c r="T710" s="12">
        <f>(N710/365)^(2/3)*K710^(1/3)</f>
        <v>0.54533363783141209</v>
      </c>
      <c r="U710" s="12">
        <f>SQRT((2/3*(N710/365)^(-1/3)*K710^(1/3)*(O710/365))^2+(1/3*(N710/365)^(2/3)*K710^(-2/3)*M710)^2)</f>
        <v>1.4689992506655255E-2</v>
      </c>
      <c r="V710" s="12">
        <f>0.004919*R710*SQRT(1-P710^2)*N710^(1/3)*K710^(2/3)</f>
        <v>1.2714338968047547</v>
      </c>
      <c r="W710" s="12">
        <f>SQRT(X710^2+Y710^2+Z710^2+AA710^2)</f>
        <v>6.992961252661338E-2</v>
      </c>
      <c r="X710" s="12">
        <f>0.004919*SQRT(1-P710^2)*N710^(1/3)*K710^(2/3)*S710</f>
        <v>1.3855418715308659E-2</v>
      </c>
      <c r="Y710" s="12">
        <f>0.004919*R710*P710/SQRT(1-P710^2)*N710^(1/3)*K710^(2/3)*Q710</f>
        <v>2.5713406880577593E-3</v>
      </c>
      <c r="Z710" s="12">
        <f>0.004919*R710*SQRT(1-P710^2)*1/3*N710^(-2/3)*K710^(2/3)*O710</f>
        <v>1.8647352894313749E-4</v>
      </c>
      <c r="AA710" s="12">
        <f>0.004919*R710*SQRT(1-P710^2)*N710^(1/3)*2/3*K710^(-1/3)*M710</f>
        <v>6.8494755383421146E-2</v>
      </c>
      <c r="AB710" s="12">
        <v>3.0465753424657529</v>
      </c>
      <c r="AC710" s="12">
        <v>2.2854299999999999</v>
      </c>
      <c r="AD710" s="12" t="s">
        <v>712</v>
      </c>
    </row>
    <row r="711" spans="1:30">
      <c r="A711" s="12" t="s">
        <v>1341</v>
      </c>
      <c r="B711" s="12" t="s">
        <v>1343</v>
      </c>
      <c r="C711" s="12">
        <v>0.26</v>
      </c>
      <c r="D711" s="12"/>
      <c r="E711" s="12">
        <v>0.26</v>
      </c>
      <c r="F711" s="12">
        <v>0.02</v>
      </c>
      <c r="G711" s="12">
        <v>0.02</v>
      </c>
      <c r="H711" s="12">
        <v>0.99</v>
      </c>
      <c r="I711" s="12"/>
      <c r="J711" s="12"/>
      <c r="K711" s="12">
        <v>0.99</v>
      </c>
      <c r="L711" s="12">
        <v>0.08</v>
      </c>
      <c r="M711" s="12">
        <v>0.08</v>
      </c>
      <c r="N711" s="12">
        <v>962</v>
      </c>
      <c r="O711" s="12">
        <v>15</v>
      </c>
      <c r="P711" s="12">
        <v>0.17299999999999999</v>
      </c>
      <c r="Q711" s="12">
        <v>3.7000000000000012E-2</v>
      </c>
      <c r="R711" s="12">
        <v>12.245100000000001</v>
      </c>
      <c r="S711" s="12">
        <v>0.64218600000000003</v>
      </c>
      <c r="T711" s="12">
        <f>(N711/365)^(2/3)*K711^(1/3)</f>
        <v>1.9016614525416127</v>
      </c>
      <c r="U711" s="12">
        <f>SQRT((2/3*(N711/365)^(-1/3)*K711^(1/3)*(O711/365))^2+(1/3*(N711/365)^(2/3)*K711^(-2/3)*M711)^2)</f>
        <v>5.4905210891842131E-2</v>
      </c>
      <c r="V711" s="12">
        <f>0.004919*R711*SQRT(1-P711^2)*N711^(1/3)*K711^(2/3)</f>
        <v>0.58173171303990368</v>
      </c>
      <c r="W711" s="12">
        <f>SQRT(X711^2+Y711^2+Z711^2+AA711^2)</f>
        <v>4.4008915156581577E-2</v>
      </c>
      <c r="X711" s="12">
        <f>0.004919*SQRT(1-P711^2)*N711^(1/3)*K711^(2/3)*S711</f>
        <v>3.0508526828710556E-2</v>
      </c>
      <c r="Y711" s="12">
        <f>0.004919*R711*P711/SQRT(1-P711^2)*N711^(1/3)*K711^(2/3)*Q711</f>
        <v>3.8385486167181828E-3</v>
      </c>
      <c r="Z711" s="12">
        <f>0.004919*R711*SQRT(1-P711^2)*1/3*N711^(-2/3)*K711^(2/3)*O711</f>
        <v>3.0235536020785042E-3</v>
      </c>
      <c r="AA711" s="12">
        <f>0.004919*R711*SQRT(1-P711^2)*N711^(1/3)*2/3*K711^(-1/3)*M711</f>
        <v>3.133908218396788E-2</v>
      </c>
      <c r="AB711" s="12">
        <v>3.0465753424657529</v>
      </c>
      <c r="AC711" s="12">
        <v>2.2854299999999999</v>
      </c>
      <c r="AD711" s="12" t="s">
        <v>712</v>
      </c>
    </row>
    <row r="712" spans="1:30">
      <c r="A712" s="12" t="s">
        <v>1345</v>
      </c>
      <c r="B712" s="12" t="s">
        <v>1344</v>
      </c>
      <c r="C712" s="12">
        <v>0.22</v>
      </c>
      <c r="D712" s="12"/>
      <c r="E712" s="12">
        <v>0.22</v>
      </c>
      <c r="F712" s="12">
        <v>0.12</v>
      </c>
      <c r="G712" s="12">
        <v>0.12</v>
      </c>
      <c r="H712" s="12">
        <v>0.84</v>
      </c>
      <c r="I712" s="12"/>
      <c r="J712" s="12"/>
      <c r="K712" s="12">
        <v>0.84</v>
      </c>
      <c r="L712" s="12">
        <v>0.16</v>
      </c>
      <c r="M712" s="12">
        <v>0.16</v>
      </c>
      <c r="N712" s="12">
        <v>345.63</v>
      </c>
      <c r="O712" s="12">
        <v>1.99</v>
      </c>
      <c r="P712" s="12">
        <v>0.54</v>
      </c>
      <c r="Q712" s="12">
        <v>0.04</v>
      </c>
      <c r="R712" s="12">
        <v>59.05</v>
      </c>
      <c r="S712" s="12">
        <v>7.73</v>
      </c>
      <c r="T712" s="12">
        <f>(N712/365)^(2/3)*K712^(1/3)</f>
        <v>0.90985490343598507</v>
      </c>
      <c r="U712" s="12">
        <f>SQRT((2/3*(N712/365)^(-1/3)*K712^(1/3)*(O712/365))^2+(1/3*(N712/365)^(2/3)*K712^(-2/3)*M712)^2)</f>
        <v>5.7874034874442433E-2</v>
      </c>
      <c r="V712" s="12">
        <f>0.004919*R712*SQRT(1-P712^2)*N712^(1/3)*K712^(2/3)</f>
        <v>1.5274230327675313</v>
      </c>
      <c r="W712" s="12">
        <f>SQRT(X712^2+Y712^2+Z712^2+AA712^2)</f>
        <v>0.28244836445668375</v>
      </c>
      <c r="X712" s="12">
        <f>0.004919*SQRT(1-P712^2)*N712^(1/3)*K712^(2/3)*S712</f>
        <v>0.19994885763409009</v>
      </c>
      <c r="Y712" s="12">
        <f>0.004919*R712*P712/SQRT(1-P712^2)*N712^(1/3)*K712^(2/3)*Q712</f>
        <v>4.6573034313634513E-2</v>
      </c>
      <c r="Z712" s="12">
        <f>0.004919*R712*SQRT(1-P712^2)*1/3*N712^(-2/3)*K712^(2/3)*O712</f>
        <v>2.9314313333211705E-3</v>
      </c>
      <c r="AA712" s="12">
        <f>0.004919*R712*SQRT(1-P712^2)*N712^(1/3)*2/3*K712^(-1/3)*M712</f>
        <v>0.19395848035143259</v>
      </c>
      <c r="AB712" s="12">
        <v>5.2082191780821914</v>
      </c>
      <c r="AC712" s="12">
        <v>2.4700000000000002</v>
      </c>
      <c r="AD712" s="12" t="s">
        <v>100</v>
      </c>
    </row>
    <row r="713" spans="1:30">
      <c r="A713" s="12" t="s">
        <v>1345</v>
      </c>
      <c r="B713" s="12" t="s">
        <v>1346</v>
      </c>
      <c r="C713" s="12">
        <v>0.22</v>
      </c>
      <c r="D713" s="12"/>
      <c r="E713" s="12">
        <v>0.22</v>
      </c>
      <c r="F713" s="12">
        <v>0.12</v>
      </c>
      <c r="G713" s="12">
        <v>0.12</v>
      </c>
      <c r="H713" s="12">
        <v>0.84</v>
      </c>
      <c r="I713" s="12"/>
      <c r="J713" s="12"/>
      <c r="K713" s="12">
        <v>0.84</v>
      </c>
      <c r="L713" s="12">
        <v>0.16</v>
      </c>
      <c r="M713" s="12">
        <v>0.16</v>
      </c>
      <c r="N713" s="12">
        <v>9018</v>
      </c>
      <c r="O713" s="12">
        <v>3181</v>
      </c>
      <c r="P713" s="12">
        <v>0.14000000000000001</v>
      </c>
      <c r="Q713" s="12">
        <v>0.1</v>
      </c>
      <c r="R713" s="12">
        <v>170.54</v>
      </c>
      <c r="S713" s="12">
        <v>110.17</v>
      </c>
      <c r="T713" s="12">
        <f>(N713/365)^(2/3)*K713^(1/3)</f>
        <v>8.0039556405884742</v>
      </c>
      <c r="U713" s="12">
        <f>SQRT((2/3*(N713/365)^(-1/3)*K713^(1/3)*(O713/365))^2+(1/3*(N713/365)^(2/3)*K713^(-2/3)*M713)^2)</f>
        <v>1.9496023201579102</v>
      </c>
      <c r="V713" s="12">
        <f>0.004919*R713*SQRT(1-P713^2)*N713^(1/3)*K713^(2/3)</f>
        <v>15.391974440907752</v>
      </c>
      <c r="W713" s="12">
        <f>SQRT(X713^2+Y713^2+Z713^2+AA713^2)</f>
        <v>10.296283493583378</v>
      </c>
      <c r="X713" s="12">
        <f>0.004919*SQRT(1-P713^2)*N713^(1/3)*K713^(2/3)*S713</f>
        <v>9.9433201838560308</v>
      </c>
      <c r="Y713" s="12">
        <f>0.004919*R713*P713/SQRT(1-P713^2)*N713^(1/3)*K713^(2/3)*Q713</f>
        <v>0.21979563665106952</v>
      </c>
      <c r="Z713" s="12">
        <f>0.004919*R713*SQRT(1-P713^2)*1/3*N713^(-2/3)*K713^(2/3)*O713</f>
        <v>1.8097830522853404</v>
      </c>
      <c r="AA713" s="12">
        <f>0.004919*R713*SQRT(1-P713^2)*N713^(1/3)*2/3*K713^(-1/3)*M713</f>
        <v>1.9545364369406673</v>
      </c>
      <c r="AB713" s="12">
        <v>5.2082191780821914</v>
      </c>
      <c r="AC713" s="12">
        <v>2.4700000000000002</v>
      </c>
      <c r="AD713" s="12" t="s">
        <v>100</v>
      </c>
    </row>
    <row r="714" spans="1:30">
      <c r="A714" s="12" t="s">
        <v>1348</v>
      </c>
      <c r="B714" s="12" t="s">
        <v>1347</v>
      </c>
      <c r="C714" s="12">
        <v>0.25</v>
      </c>
      <c r="D714" s="12"/>
      <c r="E714" s="12">
        <v>0.25</v>
      </c>
      <c r="F714" s="12">
        <v>0.1</v>
      </c>
      <c r="G714" s="12">
        <v>0.1</v>
      </c>
      <c r="H714" s="12">
        <v>0.34</v>
      </c>
      <c r="I714" s="12"/>
      <c r="J714" s="12"/>
      <c r="K714" s="12">
        <v>0.34</v>
      </c>
      <c r="L714" s="12">
        <v>0.05</v>
      </c>
      <c r="M714" s="12">
        <v>0.05</v>
      </c>
      <c r="N714" s="12">
        <v>41.396999999999998</v>
      </c>
      <c r="O714" s="12">
        <v>1.6E-2</v>
      </c>
      <c r="P714" s="12">
        <v>0.314</v>
      </c>
      <c r="Q714" s="12">
        <v>8.5999999999999993E-2</v>
      </c>
      <c r="R714" s="28">
        <v>37.799999999999997</v>
      </c>
      <c r="S714" s="28">
        <v>4.5</v>
      </c>
      <c r="T714" s="12">
        <f>(N714/365)^(2/3)*K714^(1/3)</f>
        <v>0.16353484699482629</v>
      </c>
      <c r="U714" s="12">
        <f>SQRT((2/3*(N714/365)^(-1/3)*K714^(1/3)*(O714/365))^2+(1/3*(N714/365)^(2/3)*K714^(-2/3)*M714)^2)</f>
        <v>8.0165248141546106E-3</v>
      </c>
      <c r="V714" s="12">
        <f>0.004919*R714*SQRT(1-P714^2)*N714^(1/3)*K714^(2/3)</f>
        <v>0.29748878458656763</v>
      </c>
      <c r="W714" s="12">
        <f>SQRT(X714^2+Y714^2+Z714^2+AA714^2)</f>
        <v>4.6736524263196057E-2</v>
      </c>
      <c r="X714" s="12">
        <f>0.004919*SQRT(1-P714^2)*N714^(1/3)*K714^(2/3)*S714</f>
        <v>3.5415331498400905E-2</v>
      </c>
      <c r="Y714" s="12">
        <f>0.004919*R714*P714/SQRT(1-P714^2)*N714^(1/3)*K714^(2/3)*Q714</f>
        <v>8.9120828607102583E-3</v>
      </c>
      <c r="Z714" s="12">
        <f>0.004919*R714*SQRT(1-P714^2)*1/3*N714^(-2/3)*K714^(2/3)*O714</f>
        <v>3.8326614274666295E-5</v>
      </c>
      <c r="AA714" s="12">
        <f>0.004919*R714*SQRT(1-P714^2)*N714^(1/3)*2/3*K714^(-1/3)*M714</f>
        <v>2.9165567116330157E-2</v>
      </c>
      <c r="AB714" s="12">
        <v>9.9232876712328775</v>
      </c>
      <c r="AC714" s="12">
        <v>9.23</v>
      </c>
      <c r="AD714" s="12" t="s">
        <v>115</v>
      </c>
    </row>
    <row r="715" spans="1:30">
      <c r="A715" s="12" t="s">
        <v>1348</v>
      </c>
      <c r="B715" s="12" t="s">
        <v>1349</v>
      </c>
      <c r="C715" s="12">
        <v>0.25</v>
      </c>
      <c r="D715" s="12"/>
      <c r="E715" s="12">
        <v>0.25</v>
      </c>
      <c r="F715" s="12">
        <v>0.1</v>
      </c>
      <c r="G715" s="12">
        <v>0.1</v>
      </c>
      <c r="H715" s="12">
        <v>0.34</v>
      </c>
      <c r="I715" s="12"/>
      <c r="J715" s="12"/>
      <c r="K715" s="12">
        <v>0.34</v>
      </c>
      <c r="L715" s="12">
        <v>0.05</v>
      </c>
      <c r="M715" s="12">
        <v>0.05</v>
      </c>
      <c r="N715" s="12">
        <v>532.58000000000004</v>
      </c>
      <c r="O715" s="12">
        <v>3.33</v>
      </c>
      <c r="P715" s="12">
        <v>0.34200000000000003</v>
      </c>
      <c r="Q715" s="12">
        <v>5.6000000000000001E-2</v>
      </c>
      <c r="R715" s="12">
        <v>11.34</v>
      </c>
      <c r="S715" s="12">
        <v>0.57499999999999996</v>
      </c>
      <c r="T715" s="12">
        <f>(N715/365)^(2/3)*K715^(1/3)</f>
        <v>0.8978855139704327</v>
      </c>
      <c r="U715" s="12">
        <f>SQRT((2/3*(N715/365)^(-1/3)*K715^(1/3)*(O715/365))^2+(1/3*(N715/365)^(2/3)*K715^(-2/3)*M715)^2)</f>
        <v>4.4172841096562242E-2</v>
      </c>
      <c r="V715" s="12">
        <f>0.004919*R715*SQRT(1-P715^2)*N715^(1/3)*K715^(2/3)</f>
        <v>0.20697917154728712</v>
      </c>
      <c r="W715" s="12">
        <f>SQRT(X715^2+Y715^2+Z715^2+AA715^2)</f>
        <v>2.3286288787559676E-2</v>
      </c>
      <c r="X715" s="12">
        <f>0.004919*SQRT(1-P715^2)*N715^(1/3)*K715^(2/3)*S715</f>
        <v>1.0494975629602299E-2</v>
      </c>
      <c r="Y715" s="12">
        <f>0.004919*R715*P715/SQRT(1-P715^2)*N715^(1/3)*K715^(2/3)*Q715</f>
        <v>4.489131919280351E-3</v>
      </c>
      <c r="Z715" s="12">
        <f>0.004919*R715*SQRT(1-P715^2)*1/3*N715^(-2/3)*K715^(2/3)*O715</f>
        <v>4.3138473171634066E-4</v>
      </c>
      <c r="AA715" s="12">
        <f>0.004919*R715*SQRT(1-P715^2)*N715^(1/3)*2/3*K715^(-1/3)*M715</f>
        <v>2.0292075641890891E-2</v>
      </c>
      <c r="AB715" s="12">
        <v>9.9232876712328775</v>
      </c>
      <c r="AC715" s="12">
        <v>9.23</v>
      </c>
      <c r="AD715" s="12" t="s">
        <v>115</v>
      </c>
    </row>
    <row r="716" spans="1:30">
      <c r="A716" s="29" t="s">
        <v>1351</v>
      </c>
      <c r="B716" s="29" t="s">
        <v>1350</v>
      </c>
      <c r="C716" s="29">
        <v>0.01</v>
      </c>
      <c r="D716" s="29"/>
      <c r="E716" s="29">
        <v>0.01</v>
      </c>
      <c r="F716" s="29">
        <v>0.06</v>
      </c>
      <c r="G716" s="29">
        <v>0.06</v>
      </c>
      <c r="H716" s="29">
        <v>0.8</v>
      </c>
      <c r="I716" s="29"/>
      <c r="J716" s="29"/>
      <c r="K716" s="29">
        <v>0.8</v>
      </c>
      <c r="L716" s="29">
        <v>0.14000000000000001</v>
      </c>
      <c r="M716" s="29">
        <v>0.14000000000000001</v>
      </c>
      <c r="N716" s="29">
        <v>8.1351999999999993</v>
      </c>
      <c r="O716" s="29">
        <v>4.0000000000000001E-3</v>
      </c>
      <c r="P716" s="29">
        <v>0.187</v>
      </c>
      <c r="Q716" s="29">
        <v>0.1</v>
      </c>
      <c r="R716" s="29">
        <v>4.6399999999999997</v>
      </c>
      <c r="S716" s="29">
        <v>0.47</v>
      </c>
      <c r="T716" s="29">
        <f>(N716/365)^(2/3)*K716^(1/3)</f>
        <v>7.3521367369889554E-2</v>
      </c>
      <c r="U716" s="29">
        <f>SQRT((2/3*(N716/365)^(-1/3)*K716^(1/3)*(O716/365))^2+(1/3*(N716/365)^(2/3)*K716^(-2/3)*M716)^2)</f>
        <v>4.2888141417093762E-3</v>
      </c>
      <c r="V716" s="29">
        <f>0.004919*R716*SQRT(1-P716^2)*N716^(1/3)*K716^(2/3)</f>
        <v>3.886107750510108E-2</v>
      </c>
      <c r="W716" s="29">
        <f>SQRT(X716^2+Y716^2+Z716^2+AA716^2)</f>
        <v>6.0512229292521806E-3</v>
      </c>
      <c r="X716" s="29">
        <f>0.004919*SQRT(1-P716^2)*N716^(1/3)*K716^(2/3)*S716</f>
        <v>3.9363591438356695E-3</v>
      </c>
      <c r="Y716" s="29">
        <f>0.004919*R716*P716/SQRT(1-P716^2)*N716^(1/3)*K716^(2/3)*Q716</f>
        <v>7.5303503135691011E-4</v>
      </c>
      <c r="Z716" s="29">
        <f>0.004919*R716*SQRT(1-P716^2)*1/3*N716^(-2/3)*K716^(2/3)*O716</f>
        <v>6.3692066583244951E-6</v>
      </c>
      <c r="AA716" s="29">
        <f>0.004919*R716*SQRT(1-P716^2)*N716^(1/3)*2/3*K716^(-1/3)*M716</f>
        <v>4.5337923755951253E-3</v>
      </c>
      <c r="AB716" s="29">
        <v>1.167123287671233</v>
      </c>
      <c r="AC716" s="29">
        <v>3.15</v>
      </c>
      <c r="AD716" s="29" t="s">
        <v>115</v>
      </c>
    </row>
    <row r="717" spans="1:30">
      <c r="A717" s="12" t="s">
        <v>1351</v>
      </c>
      <c r="B717" s="12" t="s">
        <v>1352</v>
      </c>
      <c r="C717" s="12">
        <v>0.01</v>
      </c>
      <c r="D717" s="12"/>
      <c r="E717" s="12">
        <v>0.01</v>
      </c>
      <c r="F717" s="12">
        <v>0.06</v>
      </c>
      <c r="G717" s="12">
        <v>0.06</v>
      </c>
      <c r="H717" s="12">
        <v>0.8</v>
      </c>
      <c r="I717" s="12"/>
      <c r="J717" s="12"/>
      <c r="K717" s="12">
        <v>0.8</v>
      </c>
      <c r="L717" s="12">
        <v>0.14000000000000001</v>
      </c>
      <c r="M717" s="12">
        <v>0.14000000000000001</v>
      </c>
      <c r="N717" s="12">
        <v>32.03</v>
      </c>
      <c r="O717" s="12">
        <v>0.02</v>
      </c>
      <c r="P717" s="12">
        <v>0.05</v>
      </c>
      <c r="Q717" s="12">
        <v>0.02</v>
      </c>
      <c r="R717" s="12">
        <v>32.4</v>
      </c>
      <c r="S717" s="12">
        <v>0.6</v>
      </c>
      <c r="T717" s="12">
        <f>(N717/365)^(2/3)*K717^(1/3)</f>
        <v>0.18331839453853557</v>
      </c>
      <c r="U717" s="12">
        <f>SQRT((2/3*(N717/365)^(-1/3)*K717^(1/3)*(O717/365))^2+(1/3*(N717/365)^(2/3)*K717^(-2/3)*M717)^2)</f>
        <v>1.0693845295738781E-2</v>
      </c>
      <c r="V717" s="12">
        <f>0.004919*R717*SQRT(1-P717^2)*N717^(1/3)*K717^(2/3)</f>
        <v>0.43563616128465343</v>
      </c>
      <c r="W717" s="12">
        <f>SQRT(X717^2+Y717^2+Z717^2+AA717^2)</f>
        <v>5.1462433740060945E-2</v>
      </c>
      <c r="X717" s="12">
        <f>0.004919*SQRT(1-P717^2)*N717^(1/3)*K717^(2/3)*S717</f>
        <v>8.0673363200861759E-3</v>
      </c>
      <c r="Y717" s="12">
        <f>0.004919*R717*P717/SQRT(1-P717^2)*N717^(1/3)*K717^(2/3)*Q717</f>
        <v>4.3672798123774783E-4</v>
      </c>
      <c r="Z717" s="12">
        <f>0.004919*R717*SQRT(1-P717^2)*1/3*N717^(-2/3)*K717^(2/3)*O717</f>
        <v>9.0672528105870207E-5</v>
      </c>
      <c r="AA717" s="12">
        <f>0.004919*R717*SQRT(1-P717^2)*N717^(1/3)*2/3*K717^(-1/3)*M717</f>
        <v>5.0824218816542893E-2</v>
      </c>
      <c r="AB717" s="12">
        <v>1.167123287671233</v>
      </c>
      <c r="AC717" s="12">
        <v>3.15</v>
      </c>
      <c r="AD717" s="12" t="s">
        <v>115</v>
      </c>
    </row>
    <row r="718" spans="1:30">
      <c r="A718" s="12" t="s">
        <v>1351</v>
      </c>
      <c r="B718" s="12" t="s">
        <v>1353</v>
      </c>
      <c r="C718" s="12">
        <v>0.01</v>
      </c>
      <c r="D718" s="12"/>
      <c r="E718" s="12">
        <v>0.01</v>
      </c>
      <c r="F718" s="12">
        <v>0.06</v>
      </c>
      <c r="G718" s="12">
        <v>0.06</v>
      </c>
      <c r="H718" s="12">
        <v>0.8</v>
      </c>
      <c r="I718" s="12"/>
      <c r="J718" s="12"/>
      <c r="K718" s="12">
        <v>0.8</v>
      </c>
      <c r="L718" s="12">
        <v>0.14000000000000001</v>
      </c>
      <c r="M718" s="12">
        <v>0.14000000000000001</v>
      </c>
      <c r="N718" s="12">
        <v>431.7</v>
      </c>
      <c r="O718" s="12">
        <v>8.5</v>
      </c>
      <c r="P718" s="12">
        <v>0.27</v>
      </c>
      <c r="Q718" s="12">
        <v>0.05</v>
      </c>
      <c r="R718" s="12">
        <v>18.2</v>
      </c>
      <c r="S718" s="12">
        <v>0.5</v>
      </c>
      <c r="T718" s="12">
        <f>(N718/365)^(2/3)*K718^(1/3)</f>
        <v>1.0382201459164546</v>
      </c>
      <c r="U718" s="12">
        <f>SQRT((2/3*(N718/365)^(-1/3)*K718^(1/3)*(O718/365))^2+(1/3*(N718/365)^(2/3)*K718^(-2/3)*M718)^2)</f>
        <v>6.2077231857594034E-2</v>
      </c>
      <c r="V718" s="12">
        <f>0.004919*R718*SQRT(1-P718^2)*N718^(1/3)*K718^(2/3)</f>
        <v>0.56143417107827431</v>
      </c>
      <c r="W718" s="12">
        <f>SQRT(X718^2+Y718^2+Z718^2+AA718^2)</f>
        <v>6.7887037601272404E-2</v>
      </c>
      <c r="X718" s="12">
        <f>0.004919*SQRT(1-P718^2)*N718^(1/3)*K718^(2/3)*S718</f>
        <v>1.5424015688963582E-2</v>
      </c>
      <c r="Y718" s="12">
        <f>0.004919*R718*P718/SQRT(1-P718^2)*N718^(1/3)*K718^(2/3)*Q718</f>
        <v>8.1753438782835777E-3</v>
      </c>
      <c r="Z718" s="12">
        <f>0.004919*R718*SQRT(1-P718^2)*1/3*N718^(-2/3)*K718^(2/3)*O718</f>
        <v>3.684804612898876E-3</v>
      </c>
      <c r="AA718" s="12">
        <f>0.004919*R718*SQRT(1-P718^2)*N718^(1/3)*2/3*K718^(-1/3)*M718</f>
        <v>6.5500653292465322E-2</v>
      </c>
      <c r="AB718" s="12">
        <v>1.167123287671233</v>
      </c>
      <c r="AC718" s="12">
        <v>3.15</v>
      </c>
      <c r="AD718" s="12" t="s">
        <v>115</v>
      </c>
    </row>
    <row r="719" spans="1:30">
      <c r="A719" s="12" t="s">
        <v>1355</v>
      </c>
      <c r="B719" s="12" t="s">
        <v>1354</v>
      </c>
      <c r="C719" s="12">
        <v>-0.31</v>
      </c>
      <c r="D719" s="12"/>
      <c r="E719" s="12">
        <v>-0.31</v>
      </c>
      <c r="F719" s="12">
        <v>0.03</v>
      </c>
      <c r="G719" s="12">
        <v>0.03</v>
      </c>
      <c r="H719" s="12">
        <v>2.3199999999999998</v>
      </c>
      <c r="I719" s="12"/>
      <c r="J719" s="12"/>
      <c r="K719" s="12">
        <v>2.3199999999999998</v>
      </c>
      <c r="L719" s="12">
        <v>0.23</v>
      </c>
      <c r="M719" s="12">
        <v>0.23</v>
      </c>
      <c r="N719" s="12">
        <v>124.6</v>
      </c>
      <c r="O719" s="12">
        <v>0</v>
      </c>
      <c r="P719" s="12">
        <v>0.23</v>
      </c>
      <c r="Q719" s="12">
        <v>0</v>
      </c>
      <c r="R719" s="12">
        <v>287.5</v>
      </c>
      <c r="S719" s="12">
        <v>0.04</v>
      </c>
      <c r="T719" s="12">
        <f>(N719/365)^(2/3)*K719^(1/3)</f>
        <v>0.64661550399261758</v>
      </c>
      <c r="U719" s="12">
        <f>SQRT((2/3*(N719/365)^(-1/3)*K719^(1/3)*(O719/365))^2+(1/3*(N719/365)^(2/3)*K719^(-2/3)*M719)^2)</f>
        <v>2.1368041080215814E-2</v>
      </c>
      <c r="V719" s="12">
        <f>0.004919*R719*SQRT(1-P719^2)*N719^(1/3)*K719^(2/3)</f>
        <v>12.046954237292312</v>
      </c>
      <c r="W719" s="12">
        <f>SQRT(X719^2+Y719^2+Z719^2+AA719^2)</f>
        <v>0.79620850974647228</v>
      </c>
      <c r="X719" s="12">
        <f>0.004919*SQRT(1-P719^2)*N719^(1/3)*K719^(2/3)*S719</f>
        <v>1.6760979808406696E-3</v>
      </c>
      <c r="Y719" s="12">
        <f>0.004919*R719*P719/SQRT(1-P719^2)*N719^(1/3)*K719^(2/3)*Q719</f>
        <v>0</v>
      </c>
      <c r="Z719" s="12">
        <f>0.004919*R719*SQRT(1-P719^2)*1/3*N719^(-2/3)*K719^(2/3)*O719</f>
        <v>0</v>
      </c>
      <c r="AA719" s="12">
        <f>0.004919*R719*SQRT(1-P719^2)*N719^(1/3)*2/3*K719^(-1/3)*M719</f>
        <v>0.79620674556817017</v>
      </c>
      <c r="AB719" s="12">
        <v>2.8082191780821919</v>
      </c>
      <c r="AC719" s="12">
        <v>23.7</v>
      </c>
      <c r="AD719" s="12" t="s">
        <v>1525</v>
      </c>
    </row>
    <row r="720" spans="1:30">
      <c r="A720" s="12" t="s">
        <v>1357</v>
      </c>
      <c r="B720" s="12" t="s">
        <v>1356</v>
      </c>
      <c r="C720" s="12">
        <v>0.25</v>
      </c>
      <c r="D720" s="12"/>
      <c r="E720" s="12">
        <v>0.25</v>
      </c>
      <c r="F720" s="12">
        <v>0.04</v>
      </c>
      <c r="G720" s="12">
        <v>0.04</v>
      </c>
      <c r="H720" s="12">
        <v>0.94</v>
      </c>
      <c r="I720" s="12"/>
      <c r="J720" s="12"/>
      <c r="K720" s="12">
        <v>0.94</v>
      </c>
      <c r="L720" s="12">
        <v>7.0000000000000007E-2</v>
      </c>
      <c r="M720" s="12">
        <v>7.0000000000000007E-2</v>
      </c>
      <c r="N720" s="12">
        <v>28.125</v>
      </c>
      <c r="O720" s="12">
        <v>1.9E-2</v>
      </c>
      <c r="P720" s="12">
        <v>0.14000000000000001</v>
      </c>
      <c r="Q720" s="12">
        <v>7.0000000000000007E-2</v>
      </c>
      <c r="R720" s="12">
        <v>30.5</v>
      </c>
      <c r="S720" s="12">
        <v>1.6</v>
      </c>
      <c r="T720" s="12">
        <f>(N720/365)^(2/3)*K720^(1/3)</f>
        <v>0.17738180191014069</v>
      </c>
      <c r="U720" s="12">
        <f>SQRT((2/3*(N720/365)^(-1/3)*K720^(1/3)*(O720/365))^2+(1/3*(N720/365)^(2/3)*K720^(-2/3)*M720)^2)</f>
        <v>4.4038190332059638E-3</v>
      </c>
      <c r="V720" s="12">
        <f>0.004919*R720*SQRT(1-P720^2)*N720^(1/3)*K720^(2/3)</f>
        <v>0.43350528117685017</v>
      </c>
      <c r="W720" s="12">
        <f>SQRT(X720^2+Y720^2+Z720^2+AA720^2)</f>
        <v>3.1608993156073566E-2</v>
      </c>
      <c r="X720" s="12">
        <f>0.004919*SQRT(1-P720^2)*N720^(1/3)*K720^(2/3)*S720</f>
        <v>2.2741260651900339E-2</v>
      </c>
      <c r="Y720" s="12">
        <f>0.004919*R720*P720/SQRT(1-P720^2)*N720^(1/3)*K720^(2/3)*Q720</f>
        <v>4.333284124370799E-3</v>
      </c>
      <c r="Z720" s="12">
        <f>0.004919*R720*SQRT(1-P720^2)*1/3*N720^(-2/3)*K720^(2/3)*O720</f>
        <v>9.7618967020564806E-5</v>
      </c>
      <c r="AA720" s="12">
        <f>0.004919*R720*SQRT(1-P720^2)*N720^(1/3)*2/3*K720^(-1/3)*M720</f>
        <v>2.1521538781829445E-2</v>
      </c>
      <c r="AB720" s="28">
        <f>1517/365</f>
        <v>4.1561643835616442</v>
      </c>
      <c r="AC720" s="28">
        <v>7.5</v>
      </c>
      <c r="AD720" s="12" t="s">
        <v>422</v>
      </c>
    </row>
    <row r="721" spans="1:30" s="7" customFormat="1">
      <c r="A721" s="12" t="s">
        <v>1357</v>
      </c>
      <c r="B721" s="12" t="s">
        <v>1358</v>
      </c>
      <c r="C721" s="12">
        <v>0.25</v>
      </c>
      <c r="D721" s="12"/>
      <c r="E721" s="12">
        <v>0.25</v>
      </c>
      <c r="F721" s="12">
        <v>0.04</v>
      </c>
      <c r="G721" s="12">
        <v>0.04</v>
      </c>
      <c r="H721" s="12">
        <v>0.94</v>
      </c>
      <c r="I721" s="12"/>
      <c r="J721" s="12"/>
      <c r="K721" s="12">
        <v>0.94</v>
      </c>
      <c r="L721" s="12">
        <v>7.0000000000000007E-2</v>
      </c>
      <c r="M721" s="12">
        <v>7.0000000000000007E-2</v>
      </c>
      <c r="N721" s="12">
        <v>67.3</v>
      </c>
      <c r="O721" s="12">
        <v>0.08</v>
      </c>
      <c r="P721" s="12">
        <v>0.12</v>
      </c>
      <c r="Q721" s="12">
        <v>0.04</v>
      </c>
      <c r="R721" s="12">
        <v>41.5</v>
      </c>
      <c r="S721" s="12">
        <v>1.9</v>
      </c>
      <c r="T721" s="12">
        <f>(N721/365)^(2/3)*K721^(1/3)</f>
        <v>0.31733946437780236</v>
      </c>
      <c r="U721" s="12">
        <f>SQRT((2/3*(N721/365)^(-1/3)*K721^(1/3)*(O721/365))^2+(1/3*(N721/365)^(2/3)*K721^(-2/3)*M721)^2)</f>
        <v>7.8812340491922379E-3</v>
      </c>
      <c r="V721" s="12">
        <f>0.004919*R721*SQRT(1-P721^2)*N721^(1/3)*K721^(2/3)</f>
        <v>0.79104075119622586</v>
      </c>
      <c r="W721" s="12">
        <f>SQRT(X721^2+Y721^2+Z721^2+AA721^2)</f>
        <v>5.3561316967243637E-2</v>
      </c>
      <c r="X721" s="12">
        <f>0.004919*SQRT(1-P721^2)*N721^(1/3)*K721^(2/3)*S721</f>
        <v>3.6216323548742865E-2</v>
      </c>
      <c r="Y721" s="12">
        <f>0.004919*R721*P721/SQRT(1-P721^2)*N721^(1/3)*K721^(2/3)*Q721</f>
        <v>3.85247119089071E-3</v>
      </c>
      <c r="Z721" s="12">
        <f>0.004919*R721*SQRT(1-P721^2)*1/3*N721^(-2/3)*K721^(2/3)*O721</f>
        <v>3.1343863346061467E-4</v>
      </c>
      <c r="AA721" s="12">
        <f>0.004919*R721*SQRT(1-P721^2)*N721^(1/3)*2/3*K721^(-1/3)*M721</f>
        <v>3.9271526655131776E-2</v>
      </c>
      <c r="AB721" s="28">
        <f>1517/365</f>
        <v>4.1561643835616442</v>
      </c>
      <c r="AC721" s="28">
        <v>7.5</v>
      </c>
      <c r="AD721" s="12" t="s">
        <v>422</v>
      </c>
    </row>
    <row r="722" spans="1:30">
      <c r="A722" s="12" t="s">
        <v>1360</v>
      </c>
      <c r="B722" s="12" t="s">
        <v>1359</v>
      </c>
      <c r="C722" s="12">
        <v>0.12</v>
      </c>
      <c r="D722" s="12"/>
      <c r="E722" s="12">
        <v>0.12</v>
      </c>
      <c r="F722" s="12">
        <v>0.03</v>
      </c>
      <c r="G722" s="12">
        <v>0.03</v>
      </c>
      <c r="H722" s="12">
        <v>1.98</v>
      </c>
      <c r="I722" s="12"/>
      <c r="J722" s="12"/>
      <c r="K722" s="12">
        <v>1.98</v>
      </c>
      <c r="L722" s="12">
        <v>0.24</v>
      </c>
      <c r="M722" s="12">
        <v>0.24</v>
      </c>
      <c r="N722" s="12">
        <v>1084.5</v>
      </c>
      <c r="O722" s="12">
        <v>23.2</v>
      </c>
      <c r="P722" s="12">
        <v>0.13</v>
      </c>
      <c r="Q722" s="12">
        <v>0.05</v>
      </c>
      <c r="R722" s="12">
        <v>64.900000000000006</v>
      </c>
      <c r="S722" s="12">
        <v>2.4</v>
      </c>
      <c r="T722" s="12">
        <f>(N722/365)^(2/3)*K722^(1/3)</f>
        <v>2.5952519419412341</v>
      </c>
      <c r="U722" s="12">
        <f>SQRT((2/3*(N722/365)^(-1/3)*K722^(1/3)*(O722/365))^2+(1/3*(N722/365)^(2/3)*K722^(-2/3)*M722)^2)</f>
        <v>0.11119916253784529</v>
      </c>
      <c r="V722" s="12">
        <f>0.004919*R722*SQRT(1-P722^2)*N722^(1/3)*K722^(2/3)</f>
        <v>5.1279094343954581</v>
      </c>
      <c r="W722" s="12">
        <f>SQRT(X722^2+Y722^2+Z722^2+AA722^2)</f>
        <v>0.45842555832155546</v>
      </c>
      <c r="X722" s="12">
        <f>0.004919*SQRT(1-P722^2)*N722^(1/3)*K722^(2/3)*S722</f>
        <v>0.18962993285900001</v>
      </c>
      <c r="Y722" s="12">
        <f>0.004919*R722*P722/SQRT(1-P722^2)*N722^(1/3)*K722^(2/3)*Q722</f>
        <v>3.3904395609368816E-2</v>
      </c>
      <c r="Z722" s="12">
        <f>0.004919*R722*SQRT(1-P722^2)*1/3*N722^(-2/3)*K722^(2/3)*O722</f>
        <v>3.6566005494997604E-2</v>
      </c>
      <c r="AA722" s="12">
        <f>0.004919*R722*SQRT(1-P722^2)*N722^(1/3)*2/3*K722^(-1/3)*M722</f>
        <v>0.41437651995114805</v>
      </c>
      <c r="AB722" s="28">
        <f>1733.1269/365</f>
        <v>4.7482928767123287</v>
      </c>
      <c r="AC722" s="28">
        <v>9.3000000000000007</v>
      </c>
      <c r="AD722" s="12" t="s">
        <v>1525</v>
      </c>
    </row>
    <row r="723" spans="1:30">
      <c r="A723" s="12" t="s">
        <v>1363</v>
      </c>
      <c r="B723" s="12" t="s">
        <v>1362</v>
      </c>
      <c r="C723" s="12">
        <v>0.17</v>
      </c>
      <c r="D723" s="12"/>
      <c r="E723" s="12">
        <v>0.17</v>
      </c>
      <c r="F723" s="12">
        <v>0.03</v>
      </c>
      <c r="G723" s="12">
        <v>0.03</v>
      </c>
      <c r="H723" s="12">
        <v>1.95</v>
      </c>
      <c r="I723" s="12"/>
      <c r="J723" s="12"/>
      <c r="K723" s="12">
        <v>1.95</v>
      </c>
      <c r="L723" s="12">
        <v>0.22</v>
      </c>
      <c r="M723" s="12">
        <v>0.22</v>
      </c>
      <c r="N723" s="12">
        <v>2592.5</v>
      </c>
      <c r="O723" s="12">
        <v>116.1</v>
      </c>
      <c r="P723" s="12">
        <v>0.59</v>
      </c>
      <c r="Q723" s="12">
        <v>0.04</v>
      </c>
      <c r="R723" s="12">
        <v>113.2</v>
      </c>
      <c r="S723" s="12">
        <v>4</v>
      </c>
      <c r="T723" s="12">
        <f>(N723/365)^(2/3)*K723^(1/3)</f>
        <v>4.6163153728165609</v>
      </c>
      <c r="U723" s="12">
        <f>SQRT((2/3*(N723/365)^(-1/3)*K723^(1/3)*(O723/365))^2+(1/3*(N723/365)^(2/3)*K723^(-2/3)*M723)^2)</f>
        <v>0.22166084553837545</v>
      </c>
      <c r="V723" s="12">
        <f>0.004919*R723*SQRT(1-P723^2)*N723^(1/3)*K723^(2/3)</f>
        <v>9.6399859854122809</v>
      </c>
      <c r="W723" s="12">
        <f>SQRT(X723^2+Y723^2+Z723^2+AA723^2)</f>
        <v>0.88557419811438265</v>
      </c>
      <c r="X723" s="12">
        <f>0.004919*SQRT(1-P723^2)*N723^(1/3)*K723^(2/3)*S723</f>
        <v>0.34063554718771316</v>
      </c>
      <c r="Y723" s="12">
        <f>0.004919*R723*P723/SQRT(1-P723^2)*N723^(1/3)*K723^(2/3)*Q723</f>
        <v>0.34898553344950117</v>
      </c>
      <c r="Z723" s="12">
        <f>0.004919*R723*SQRT(1-P723^2)*1/3*N723^(-2/3)*K723^(2/3)*O723</f>
        <v>0.14390258732322284</v>
      </c>
      <c r="AA723" s="12">
        <f>0.004919*R723*SQRT(1-P723^2)*N723^(1/3)*2/3*K723^(-1/3)*M723</f>
        <v>0.72505877497118021</v>
      </c>
      <c r="AB723" s="28">
        <f>4418.7908/365</f>
        <v>12.10627616438356</v>
      </c>
      <c r="AC723" s="28">
        <v>8</v>
      </c>
      <c r="AD723" s="12" t="s">
        <v>1525</v>
      </c>
    </row>
    <row r="724" spans="1:30" s="7" customFormat="1">
      <c r="A724" s="12" t="s">
        <v>1366</v>
      </c>
      <c r="B724" s="12" t="s">
        <v>1365</v>
      </c>
      <c r="C724" s="12">
        <v>-0.01</v>
      </c>
      <c r="D724" s="12"/>
      <c r="E724" s="12">
        <v>-0.01</v>
      </c>
      <c r="F724" s="12">
        <v>0.03</v>
      </c>
      <c r="G724" s="12">
        <v>0.03</v>
      </c>
      <c r="H724" s="12">
        <v>1.6</v>
      </c>
      <c r="I724" s="12"/>
      <c r="J724" s="12"/>
      <c r="K724" s="12">
        <v>1.6</v>
      </c>
      <c r="L724" s="12">
        <v>0.18</v>
      </c>
      <c r="M724" s="12">
        <v>0.18</v>
      </c>
      <c r="N724" s="12">
        <v>88.9</v>
      </c>
      <c r="O724" s="12">
        <v>0.1</v>
      </c>
      <c r="P724" s="12">
        <v>0.05</v>
      </c>
      <c r="Q724" s="12">
        <v>0.04</v>
      </c>
      <c r="R724" s="12">
        <v>45.45</v>
      </c>
      <c r="S724" s="12">
        <v>1.6</v>
      </c>
      <c r="T724" s="12">
        <f>(N724/365)^(2/3)*K724^(1/3)</f>
        <v>0.45615515995121864</v>
      </c>
      <c r="U724" s="12">
        <f>SQRT((2/3*(N724/365)^(-1/3)*K724^(1/3)*(O724/365))^2+(1/3*(N724/365)^(2/3)*K724^(-2/3)*M724)^2)</f>
        <v>1.7109238464862737E-2</v>
      </c>
      <c r="V724" s="12">
        <f>0.004919*R724*SQRT(1-P724^2)*N724^(1/3)*K724^(2/3)</f>
        <v>1.363267467695771</v>
      </c>
      <c r="W724" s="12">
        <f>SQRT(X724^2+Y724^2+Z724^2+AA724^2)</f>
        <v>0.11298229557768009</v>
      </c>
      <c r="X724" s="12">
        <f>0.004919*SQRT(1-P724^2)*N724^(1/3)*K724^(2/3)*S724</f>
        <v>4.7991814044295561E-2</v>
      </c>
      <c r="Y724" s="12">
        <f>0.004919*R724*P724/SQRT(1-P724^2)*N724^(1/3)*K724^(2/3)*Q724</f>
        <v>2.7333683562822475E-3</v>
      </c>
      <c r="Z724" s="12">
        <f>0.004919*R724*SQRT(1-P724^2)*1/3*N724^(-2/3)*K724^(2/3)*O724</f>
        <v>5.1116140521026302E-4</v>
      </c>
      <c r="AA724" s="12">
        <f>0.004919*R724*SQRT(1-P724^2)*N724^(1/3)*2/3*K724^(-1/3)*M724</f>
        <v>0.10224506007718281</v>
      </c>
      <c r="AB724" s="12">
        <v>4.1726027397260266</v>
      </c>
      <c r="AC724" s="12">
        <v>8.9</v>
      </c>
      <c r="AD724" s="12" t="s">
        <v>1525</v>
      </c>
    </row>
    <row r="725" spans="1:30" s="7" customFormat="1">
      <c r="A725" s="12" t="s">
        <v>1366</v>
      </c>
      <c r="B725" s="12" t="s">
        <v>1367</v>
      </c>
      <c r="C725" s="12">
        <v>-0.01</v>
      </c>
      <c r="D725" s="12"/>
      <c r="E725" s="12">
        <v>-0.01</v>
      </c>
      <c r="F725" s="12">
        <v>0.03</v>
      </c>
      <c r="G725" s="12">
        <v>0.03</v>
      </c>
      <c r="H725" s="12">
        <v>1.6</v>
      </c>
      <c r="I725" s="12"/>
      <c r="J725" s="12"/>
      <c r="K725" s="12">
        <v>1.6</v>
      </c>
      <c r="L725" s="12">
        <v>0.18</v>
      </c>
      <c r="M725" s="12">
        <v>0.18</v>
      </c>
      <c r="N725" s="12">
        <v>2131.8000000000002</v>
      </c>
      <c r="O725" s="12">
        <v>88.3</v>
      </c>
      <c r="P725" s="12">
        <v>0.17</v>
      </c>
      <c r="Q725" s="12">
        <v>0.06</v>
      </c>
      <c r="R725" s="12">
        <v>69</v>
      </c>
      <c r="S725" s="12">
        <v>3.3</v>
      </c>
      <c r="T725" s="12">
        <f>(N725/365)^(2/3)*K725^(1/3)</f>
        <v>3.7932289504558492</v>
      </c>
      <c r="U725" s="12">
        <f>SQRT((2/3*(N725/365)^(-1/3)*K725^(1/3)*(O725/365))^2+(1/3*(N725/365)^(2/3)*K725^(-2/3)*M725)^2)</f>
        <v>0.17665050338680308</v>
      </c>
      <c r="V725" s="12">
        <f>0.004919*R725*SQRT(1-P725^2)*N725^(1/3)*K725^(2/3)</f>
        <v>5.8887081583468825</v>
      </c>
      <c r="W725" s="12">
        <f>SQRT(X725^2+Y725^2+Z725^2+AA725^2)</f>
        <v>0.5336770514707645</v>
      </c>
      <c r="X725" s="12">
        <f>0.004919*SQRT(1-P725^2)*N725^(1/3)*K725^(2/3)*S725</f>
        <v>0.28163386844267702</v>
      </c>
      <c r="Y725" s="12">
        <f>0.004919*R725*P725/SQRT(1-P725^2)*N725^(1/3)*K725^(2/3)*Q725</f>
        <v>6.1852356312571535E-2</v>
      </c>
      <c r="Z725" s="12">
        <f>0.004919*R725*SQRT(1-P725^2)*1/3*N725^(-2/3)*K725^(2/3)*O725</f>
        <v>8.1304207771527914E-2</v>
      </c>
      <c r="AA725" s="12">
        <f>0.004919*R725*SQRT(1-P725^2)*N725^(1/3)*2/3*K725^(-1/3)*M725</f>
        <v>0.44165311187601614</v>
      </c>
      <c r="AB725" s="12">
        <v>4.1726027397260266</v>
      </c>
      <c r="AC725" s="12">
        <v>8.9</v>
      </c>
      <c r="AD725" s="12" t="s">
        <v>1525</v>
      </c>
    </row>
    <row r="726" spans="1:30">
      <c r="A726" s="29" t="s">
        <v>1369</v>
      </c>
      <c r="B726" s="29" t="s">
        <v>1368</v>
      </c>
      <c r="C726" s="29">
        <v>0.08</v>
      </c>
      <c r="D726" s="29">
        <v>0.09</v>
      </c>
      <c r="E726" s="29">
        <v>0.08</v>
      </c>
      <c r="F726" s="29">
        <v>0.01</v>
      </c>
      <c r="G726" s="29">
        <v>0.01</v>
      </c>
      <c r="H726" s="29">
        <v>1.05</v>
      </c>
      <c r="I726" s="29">
        <v>1.07</v>
      </c>
      <c r="J726" s="29">
        <v>1.06</v>
      </c>
      <c r="K726" s="29">
        <v>1.05</v>
      </c>
      <c r="L726" s="29">
        <v>0.09</v>
      </c>
      <c r="M726" s="29">
        <v>0.09</v>
      </c>
      <c r="N726" s="29">
        <v>1.8371999999999999</v>
      </c>
      <c r="O726" s="29">
        <v>0</v>
      </c>
      <c r="P726" s="29">
        <v>0.41</v>
      </c>
      <c r="Q726" s="29">
        <v>0</v>
      </c>
      <c r="R726" s="29">
        <v>2</v>
      </c>
      <c r="S726" s="29">
        <v>0.01</v>
      </c>
      <c r="T726" s="29">
        <f>(N726/365)^(2/3)*K726^(1/3)</f>
        <v>2.9851911668883017E-2</v>
      </c>
      <c r="U726" s="29">
        <f>SQRT((2/3*(N726/365)^(-1/3)*K726^(1/3)*(O726/365))^2+(1/3*(N726/365)^(2/3)*K726^(-2/3)*M726)^2)</f>
        <v>8.5291176196808599E-4</v>
      </c>
      <c r="V726" s="29">
        <f>0.004919*R726*SQRT(1-P726^2)*N726^(1/3)*K726^(2/3)</f>
        <v>1.1353263702380613E-2</v>
      </c>
      <c r="W726" s="29">
        <f>SQRT(X726^2+Y726^2+Z726^2+AA726^2)</f>
        <v>6.5123671677125587E-4</v>
      </c>
      <c r="X726" s="29">
        <f>0.004919*SQRT(1-P726^2)*N726^(1/3)*K726^(2/3)*S726</f>
        <v>5.6766318511903062E-5</v>
      </c>
      <c r="Y726" s="29">
        <f>0.004919*R726*P726/SQRT(1-P726^2)*N726^(1/3)*K726^(2/3)*Q726</f>
        <v>0</v>
      </c>
      <c r="Z726" s="29">
        <f>0.004919*R726*SQRT(1-P726^2)*1/3*N726^(-2/3)*K726^(2/3)*O726</f>
        <v>0</v>
      </c>
      <c r="AA726" s="29">
        <f>0.004919*R726*SQRT(1-P726^2)*N726^(1/3)*2/3*K726^(-1/3)*M726</f>
        <v>6.4875792585032059E-4</v>
      </c>
      <c r="AB726" s="29"/>
      <c r="AC726" s="29"/>
      <c r="AD726" s="29" t="s">
        <v>1525</v>
      </c>
    </row>
    <row r="727" spans="1:30">
      <c r="A727" s="29" t="s">
        <v>1369</v>
      </c>
      <c r="B727" s="29" t="s">
        <v>1371</v>
      </c>
      <c r="C727" s="29">
        <v>0.08</v>
      </c>
      <c r="D727" s="29">
        <v>0.09</v>
      </c>
      <c r="E727" s="29">
        <v>0.08</v>
      </c>
      <c r="F727" s="29">
        <v>0.01</v>
      </c>
      <c r="G727" s="29">
        <v>0.01</v>
      </c>
      <c r="H727" s="29">
        <v>1.05</v>
      </c>
      <c r="I727" s="29">
        <v>1.07</v>
      </c>
      <c r="J727" s="29">
        <v>1.06</v>
      </c>
      <c r="K727" s="29">
        <v>1.05</v>
      </c>
      <c r="L727" s="29">
        <v>0.09</v>
      </c>
      <c r="M727" s="29">
        <v>0.09</v>
      </c>
      <c r="N727" s="29">
        <v>194</v>
      </c>
      <c r="O727" s="29">
        <v>0</v>
      </c>
      <c r="P727" s="29">
        <v>0.04</v>
      </c>
      <c r="Q727" s="29">
        <v>0</v>
      </c>
      <c r="R727" s="29">
        <v>3.3</v>
      </c>
      <c r="S727" s="29">
        <v>0.01</v>
      </c>
      <c r="T727" s="29">
        <f>(N727/365)^(2/3)*K727^(1/3)</f>
        <v>0.66691273416865116</v>
      </c>
      <c r="U727" s="29">
        <f>SQRT((2/3*(N727/365)^(-1/3)*K727^(1/3)*(O727/365))^2+(1/3*(N727/365)^(2/3)*K727^(-2/3)*M727)^2)</f>
        <v>1.9054649547675741E-2</v>
      </c>
      <c r="V727" s="29">
        <f>0.004919*R727*SQRT(1-P727^2)*N727^(1/3)*K727^(2/3)</f>
        <v>9.6999573482189044E-2</v>
      </c>
      <c r="W727" s="29">
        <f>SQRT(X727^2+Y727^2+Z727^2+AA727^2)</f>
        <v>5.5506211119324723E-3</v>
      </c>
      <c r="X727" s="29">
        <f>0.004919*SQRT(1-P727^2)*N727^(1/3)*K727^(2/3)*S727</f>
        <v>2.9393810146117891E-4</v>
      </c>
      <c r="Y727" s="29">
        <f>0.004919*R727*P727/SQRT(1-P727^2)*N727^(1/3)*K727^(2/3)*Q727</f>
        <v>0</v>
      </c>
      <c r="Z727" s="29">
        <f>0.004919*R727*SQRT(1-P727^2)*1/3*N727^(-2/3)*K727^(2/3)*O727</f>
        <v>0</v>
      </c>
      <c r="AA727" s="29">
        <f>0.004919*R727*SQRT(1-P727^2)*N727^(1/3)*2/3*K727^(-1/3)*M727</f>
        <v>5.5428327704108004E-3</v>
      </c>
      <c r="AB727" s="29"/>
      <c r="AC727" s="29"/>
      <c r="AD727" s="29" t="s">
        <v>1525</v>
      </c>
    </row>
    <row r="728" spans="1:30">
      <c r="A728" s="12" t="s">
        <v>1373</v>
      </c>
      <c r="B728" s="12" t="s">
        <v>1372</v>
      </c>
      <c r="C728" s="12">
        <v>0.2</v>
      </c>
      <c r="D728" s="12"/>
      <c r="E728" s="12">
        <v>0.2</v>
      </c>
      <c r="F728" s="12">
        <v>0.05</v>
      </c>
      <c r="G728" s="12">
        <v>0.05</v>
      </c>
      <c r="H728" s="12">
        <v>1.44</v>
      </c>
      <c r="I728" s="12"/>
      <c r="J728" s="12"/>
      <c r="K728" s="12">
        <v>1.44</v>
      </c>
      <c r="L728" s="12">
        <v>0.23</v>
      </c>
      <c r="M728" s="12">
        <v>0.23</v>
      </c>
      <c r="N728" s="12">
        <v>822.3</v>
      </c>
      <c r="O728" s="12">
        <v>16.8</v>
      </c>
      <c r="P728" s="12">
        <v>7.0000000000000007E-2</v>
      </c>
      <c r="Q728" s="12">
        <v>7.0000000000000007E-2</v>
      </c>
      <c r="R728" s="12">
        <v>36.5</v>
      </c>
      <c r="S728" s="12">
        <v>2.7</v>
      </c>
      <c r="T728" s="12">
        <f>(N728/365)^(2/3)*K728^(1/3)</f>
        <v>1.9406435860740141</v>
      </c>
      <c r="U728" s="12">
        <f>SQRT((2/3*(N728/365)^(-1/3)*K728^(1/3)*(O728/365))^2+(1/3*(N728/365)^(2/3)*K728^(-2/3)*M728)^2)</f>
        <v>0.10664873792454765</v>
      </c>
      <c r="V728" s="12">
        <f>0.004919*R728*SQRT(1-P728^2)*N728^(1/3)*K728^(2/3)</f>
        <v>2.1397094674783341</v>
      </c>
      <c r="W728" s="12">
        <f>SQRT(X728^2+Y728^2+Z728^2+AA728^2)</f>
        <v>0.27800481275873917</v>
      </c>
      <c r="X728" s="12">
        <f>0.004919*SQRT(1-P728^2)*N728^(1/3)*K728^(2/3)*S728</f>
        <v>0.15827987841620555</v>
      </c>
      <c r="Y728" s="12">
        <f>0.004919*R728*P728/SQRT(1-P728^2)*N728^(1/3)*K728^(2/3)*Q728</f>
        <v>1.0536203789210974E-2</v>
      </c>
      <c r="Z728" s="12">
        <f>0.004919*R728*SQRT(1-P728^2)*1/3*N728^(-2/3)*K728^(2/3)*O728</f>
        <v>1.4571777961666877E-2</v>
      </c>
      <c r="AA728" s="12">
        <f>0.004919*R728*SQRT(1-P728^2)*N728^(1/3)*2/3*K728^(-1/3)*M728</f>
        <v>0.22783943403704487</v>
      </c>
      <c r="AB728" s="28">
        <f>1429.4274/365</f>
        <v>3.9162394520547945</v>
      </c>
      <c r="AC728" s="28">
        <v>6.5</v>
      </c>
      <c r="AD728" s="12" t="s">
        <v>1525</v>
      </c>
    </row>
    <row r="729" spans="1:30" s="7" customFormat="1">
      <c r="A729" s="7" t="s">
        <v>1375</v>
      </c>
      <c r="B729" s="7" t="s">
        <v>1374</v>
      </c>
      <c r="C729" s="7">
        <v>-0.13</v>
      </c>
      <c r="E729" s="7">
        <v>-0.13</v>
      </c>
      <c r="F729" s="7">
        <v>0.13</v>
      </c>
      <c r="G729" s="7">
        <v>0.13</v>
      </c>
      <c r="H729" s="7">
        <v>1.0900000000000001</v>
      </c>
      <c r="K729" s="7">
        <v>1.0900000000000001</v>
      </c>
      <c r="L729" s="7">
        <v>0.34</v>
      </c>
      <c r="M729" s="7">
        <v>0.34</v>
      </c>
      <c r="N729" s="7">
        <v>510.72</v>
      </c>
      <c r="O729" s="7">
        <v>7.0000000000000007E-2</v>
      </c>
      <c r="P729" s="7">
        <v>0.71299999999999997</v>
      </c>
      <c r="Q729" s="7">
        <v>8.0000000000000002E-3</v>
      </c>
      <c r="R729" s="7">
        <v>307.60000000000002</v>
      </c>
      <c r="S729" s="7">
        <v>2.2999999999999998</v>
      </c>
      <c r="T729" s="7">
        <f>(N729/365)^(2/3)*K729^(1/3)</f>
        <v>1.2874652028007116</v>
      </c>
      <c r="U729" s="7">
        <f>SQRT((2/3*(N729/365)^(-1/3)*K729^(1/3)*(O729/365))^2+(1/3*(N729/365)^(2/3)*K729^(-2/3)*M729)^2)</f>
        <v>0.13386493516348502</v>
      </c>
      <c r="V729" s="7">
        <f>0.004919*R729*SQRT(1-P729^2)*N729^(1/3)*K729^(2/3)</f>
        <v>8.9817591265697665</v>
      </c>
      <c r="W729" s="7">
        <f>SQRT(X729^2+Y729^2+Z729^2+AA729^2)</f>
        <v>1.871876391178082</v>
      </c>
      <c r="X729" s="7">
        <f>0.004919*SQRT(1-P729^2)*N729^(1/3)*K729^(2/3)*S729</f>
        <v>6.7158797110242058E-2</v>
      </c>
      <c r="Y729" s="7">
        <f>0.004919*R729*P729/SQRT(1-P729^2)*N729^(1/3)*K729^(2/3)*Q729</f>
        <v>0.10420814403069363</v>
      </c>
      <c r="Z729" s="7">
        <f>0.004919*R729*SQRT(1-P729^2)*1/3*N729^(-2/3)*K729^(2/3)*O729</f>
        <v>4.103508372884581E-4</v>
      </c>
      <c r="AA729" s="7">
        <f>0.004919*R729*SQRT(1-P729^2)*N729^(1/3)*2/3*K729^(-1/3)*M729</f>
        <v>1.867766423873835</v>
      </c>
      <c r="AD729" s="7" t="s">
        <v>25</v>
      </c>
    </row>
    <row r="730" spans="1:30">
      <c r="A730" s="12" t="s">
        <v>1377</v>
      </c>
      <c r="B730" s="12" t="s">
        <v>1376</v>
      </c>
      <c r="C730" s="12">
        <v>0.22</v>
      </c>
      <c r="D730" s="12"/>
      <c r="E730" s="12">
        <v>0.22</v>
      </c>
      <c r="F730" s="12">
        <v>0.2</v>
      </c>
      <c r="G730" s="12">
        <v>0.2</v>
      </c>
      <c r="H730" s="12">
        <v>0.38</v>
      </c>
      <c r="I730" s="12"/>
      <c r="J730" s="12"/>
      <c r="K730" s="12">
        <v>0.38</v>
      </c>
      <c r="L730" s="12">
        <v>0.05</v>
      </c>
      <c r="M730" s="12">
        <v>0.05</v>
      </c>
      <c r="N730" s="12">
        <v>111.7</v>
      </c>
      <c r="O730" s="12">
        <v>0.7</v>
      </c>
      <c r="P730" s="12">
        <v>0.28999999999999998</v>
      </c>
      <c r="Q730" s="12">
        <v>0.02</v>
      </c>
      <c r="R730" s="28">
        <v>149.5</v>
      </c>
      <c r="S730" s="28">
        <v>2.5</v>
      </c>
      <c r="T730" s="12">
        <f>(N730/365)^(2/3)*K730^(1/3)</f>
        <v>0.32892842433696473</v>
      </c>
      <c r="U730" s="12">
        <f>SQRT((2/3*(N730/365)^(-1/3)*K730^(1/3)*(O730/365))^2+(1/3*(N730/365)^(2/3)*K730^(-2/3)*M730)^2)</f>
        <v>1.449198805635696E-2</v>
      </c>
      <c r="V730" s="12">
        <f>0.004919*R730*SQRT(1-P730^2)*N730^(1/3)*K730^(2/3)</f>
        <v>1.7782063911957968</v>
      </c>
      <c r="W730" s="12">
        <f>SQRT(X730^2+Y730^2+Z730^2+AA730^2)</f>
        <v>0.15923418019680782</v>
      </c>
      <c r="X730" s="12">
        <f>0.004919*SQRT(1-P730^2)*N730^(1/3)*K730^(2/3)*S730</f>
        <v>2.9735892829361149E-2</v>
      </c>
      <c r="Y730" s="12">
        <f>0.004919*R730*P730/SQRT(1-P730^2)*N730^(1/3)*K730^(2/3)*Q730</f>
        <v>1.1260614771192947E-2</v>
      </c>
      <c r="Z730" s="12">
        <f>0.004919*R730*SQRT(1-P730^2)*1/3*N730^(-2/3)*K730^(2/3)*O730</f>
        <v>3.7145463259834607E-3</v>
      </c>
      <c r="AA730" s="12">
        <f>0.004919*R730*SQRT(1-P730^2)*N730^(1/3)*2/3*K730^(-1/3)*M730</f>
        <v>0.15598301677156115</v>
      </c>
      <c r="AB730" s="12">
        <v>0.48767123287671232</v>
      </c>
      <c r="AC730" s="12">
        <v>3.9</v>
      </c>
      <c r="AD730" s="12" t="s">
        <v>115</v>
      </c>
    </row>
    <row r="731" spans="1:30">
      <c r="A731" s="12" t="s">
        <v>1379</v>
      </c>
      <c r="B731" s="12" t="s">
        <v>1378</v>
      </c>
      <c r="C731" s="12">
        <v>-0.08</v>
      </c>
      <c r="D731" s="12"/>
      <c r="E731" s="12">
        <v>-0.08</v>
      </c>
      <c r="F731" s="12">
        <v>0.02</v>
      </c>
      <c r="G731" s="12">
        <v>0.02</v>
      </c>
      <c r="H731" s="12">
        <v>1.71</v>
      </c>
      <c r="I731" s="12"/>
      <c r="J731" s="12"/>
      <c r="K731" s="12">
        <v>1.71</v>
      </c>
      <c r="L731" s="12">
        <v>0.21</v>
      </c>
      <c r="M731" s="12">
        <v>0.21</v>
      </c>
      <c r="N731" s="12">
        <v>1560</v>
      </c>
      <c r="O731" s="12">
        <v>54</v>
      </c>
      <c r="P731" s="12">
        <v>0.16</v>
      </c>
      <c r="Q731" s="12">
        <v>0.06</v>
      </c>
      <c r="R731" s="12">
        <v>87.4</v>
      </c>
      <c r="S731" s="12">
        <v>6.4</v>
      </c>
      <c r="T731" s="12">
        <f>(N731/365)^(2/3)*K731^(1/3)</f>
        <v>3.1493422492722773</v>
      </c>
      <c r="U731" s="12">
        <f>SQRT((2/3*(N731/365)^(-1/3)*K731^(1/3)*(O731/365))^2+(1/3*(N731/365)^(2/3)*K731^(-2/3)*M731)^2)</f>
        <v>0.14799474877843169</v>
      </c>
      <c r="V731" s="12">
        <f>0.004919*R731*SQRT(1-P731^2)*N731^(1/3)*K731^(2/3)</f>
        <v>7.0382145121542106</v>
      </c>
      <c r="W731" s="12">
        <f>SQRT(X731^2+Y731^2+Z731^2+AA731^2)</f>
        <v>0.78042489517771496</v>
      </c>
      <c r="X731" s="12">
        <f>0.004919*SQRT(1-P731^2)*N731^(1/3)*K731^(2/3)*S731</f>
        <v>0.51538412903646391</v>
      </c>
      <c r="Y731" s="12">
        <f>0.004919*R731*P731/SQRT(1-P731^2)*N731^(1/3)*K731^(2/3)*Q731</f>
        <v>6.9342014898071028E-2</v>
      </c>
      <c r="Z731" s="12">
        <f>0.004919*R731*SQRT(1-P731^2)*1/3*N731^(-2/3)*K731^(2/3)*O731</f>
        <v>8.1210167447933246E-2</v>
      </c>
      <c r="AA731" s="12">
        <f>0.004919*R731*SQRT(1-P731^2)*N731^(1/3)*2/3*K731^(-1/3)*M731</f>
        <v>0.5762280887143798</v>
      </c>
      <c r="AB731" s="28">
        <f>1069.4266/365</f>
        <v>2.9299358904109591</v>
      </c>
      <c r="AC731" s="28">
        <v>9.1</v>
      </c>
      <c r="AD731" s="12" t="s">
        <v>1525</v>
      </c>
    </row>
    <row r="732" spans="1:30">
      <c r="A732" s="12" t="s">
        <v>1381</v>
      </c>
      <c r="B732" s="12" t="s">
        <v>1380</v>
      </c>
      <c r="C732" s="12">
        <v>0.23</v>
      </c>
      <c r="D732" s="12"/>
      <c r="E732" s="12">
        <v>0.23</v>
      </c>
      <c r="F732" s="12">
        <v>0.05</v>
      </c>
      <c r="G732" s="12">
        <v>0.05</v>
      </c>
      <c r="H732" s="12">
        <v>0.94</v>
      </c>
      <c r="I732" s="12"/>
      <c r="J732" s="12"/>
      <c r="K732" s="12">
        <v>0.94</v>
      </c>
      <c r="L732" s="12">
        <v>0.08</v>
      </c>
      <c r="M732" s="12">
        <v>0.08</v>
      </c>
      <c r="N732" s="12">
        <v>5.0505000000000004</v>
      </c>
      <c r="O732" s="12">
        <v>1.5E-3</v>
      </c>
      <c r="P732" s="12">
        <v>2.4E-2</v>
      </c>
      <c r="Q732" s="12">
        <v>1.4E-2</v>
      </c>
      <c r="R732" s="12">
        <v>130.9</v>
      </c>
      <c r="S732" s="12">
        <v>1.7</v>
      </c>
      <c r="T732" s="12">
        <f>(N732/365)^(2/3)*K732^(1/3)</f>
        <v>5.645949099961408E-2</v>
      </c>
      <c r="U732" s="12">
        <f>SQRT((2/3*(N732/365)^(-1/3)*K732^(1/3)*(O732/365))^2+(1/3*(N732/365)^(2/3)*K732^(-2/3)*M732)^2)</f>
        <v>1.6017266993779737E-3</v>
      </c>
      <c r="V732" s="12">
        <f>0.004919*R732*SQRT(1-P732^2)*N732^(1/3)*K732^(2/3)</f>
        <v>1.0597938227739374</v>
      </c>
      <c r="W732" s="12">
        <f>SQRT(X732^2+Y732^2+Z732^2+AA732^2)</f>
        <v>6.1686367110541311E-2</v>
      </c>
      <c r="X732" s="12">
        <f>0.004919*SQRT(1-P732^2)*N732^(1/3)*K732^(2/3)*S732</f>
        <v>1.3763556139921262E-2</v>
      </c>
      <c r="Y732" s="12">
        <f>0.004919*R732*P732/SQRT(1-P732^2)*N732^(1/3)*K732^(2/3)*Q732</f>
        <v>3.5629595091977274E-4</v>
      </c>
      <c r="Z732" s="12">
        <f>0.004919*R732*SQRT(1-P732^2)*1/3*N732^(-2/3)*K732^(2/3)*O732</f>
        <v>1.0491969337431317E-4</v>
      </c>
      <c r="AA732" s="12">
        <f>0.004919*R732*SQRT(1-P732^2)*N732^(1/3)*2/3*K732^(-1/3)*M732</f>
        <v>6.0130145972989359E-2</v>
      </c>
      <c r="AB732" s="12">
        <v>0.39945205479452062</v>
      </c>
      <c r="AC732" s="12">
        <v>5.97</v>
      </c>
      <c r="AD732" s="12" t="s">
        <v>499</v>
      </c>
    </row>
    <row r="733" spans="1:30">
      <c r="A733" s="12" t="s">
        <v>1383</v>
      </c>
      <c r="B733" s="12" t="s">
        <v>1382</v>
      </c>
      <c r="C733" s="12">
        <v>0.27</v>
      </c>
      <c r="D733" s="12"/>
      <c r="E733" s="12">
        <v>0.27</v>
      </c>
      <c r="F733" s="12">
        <v>0.04</v>
      </c>
      <c r="G733" s="12">
        <v>0.04</v>
      </c>
      <c r="H733" s="12">
        <v>1.61</v>
      </c>
      <c r="I733" s="12"/>
      <c r="J733" s="12"/>
      <c r="K733" s="12">
        <v>1.61</v>
      </c>
      <c r="L733" s="12">
        <v>0.2</v>
      </c>
      <c r="M733" s="12">
        <v>0.2</v>
      </c>
      <c r="N733" s="12">
        <v>1058.8</v>
      </c>
      <c r="O733" s="12">
        <v>6.7</v>
      </c>
      <c r="P733" s="12">
        <v>0.61</v>
      </c>
      <c r="Q733" s="12">
        <v>0.03</v>
      </c>
      <c r="R733" s="12">
        <v>320.10000000000002</v>
      </c>
      <c r="S733" s="12">
        <v>18.399999999999999</v>
      </c>
      <c r="T733" s="12">
        <f>(N733/365)^(2/3)*K733^(1/3)</f>
        <v>2.3839071568706616</v>
      </c>
      <c r="U733" s="12">
        <f>SQRT((2/3*(N733/365)^(-1/3)*K733^(1/3)*(O733/365))^2+(1/3*(N733/365)^(2/3)*K733^(-2/3)*M733)^2)</f>
        <v>9.9223478995281805E-2</v>
      </c>
      <c r="V733" s="12">
        <f>0.004919*R733*SQRT(1-P733^2)*N733^(1/3)*K733^(2/3)</f>
        <v>17.468795729795008</v>
      </c>
      <c r="W733" s="12">
        <f>SQRT(X733^2+Y733^2+Z733^2+AA733^2)</f>
        <v>1.8335161131493234</v>
      </c>
      <c r="X733" s="12">
        <f>0.004919*SQRT(1-P733^2)*N733^(1/3)*K733^(2/3)*S733</f>
        <v>1.0041419601006814</v>
      </c>
      <c r="Y733" s="12">
        <f>0.004919*R733*P733/SQRT(1-P733^2)*N733^(1/3)*K733^(2/3)*Q733</f>
        <v>0.50912400359173227</v>
      </c>
      <c r="Z733" s="12">
        <f>0.004919*R733*SQRT(1-P733^2)*1/3*N733^(-2/3)*K733^(2/3)*O733</f>
        <v>3.6847037964244614E-2</v>
      </c>
      <c r="AA733" s="12">
        <f>0.004919*R733*SQRT(1-P733^2)*N733^(1/3)*2/3*K733^(-1/3)*M733</f>
        <v>1.4466911577469985</v>
      </c>
      <c r="AB733" s="12">
        <v>4.1643835616438354</v>
      </c>
      <c r="AC733" s="12">
        <v>10.1</v>
      </c>
      <c r="AD733" s="12" t="s">
        <v>1525</v>
      </c>
    </row>
    <row r="734" spans="1:30" s="7" customFormat="1">
      <c r="A734" s="7" t="s">
        <v>1385</v>
      </c>
      <c r="B734" s="7" t="s">
        <v>1384</v>
      </c>
      <c r="C734" s="7">
        <v>0.19</v>
      </c>
      <c r="D734" s="7">
        <v>0.06</v>
      </c>
      <c r="E734" s="7">
        <v>0.19</v>
      </c>
      <c r="F734" s="7">
        <v>0.02</v>
      </c>
      <c r="G734" s="7">
        <v>0.02</v>
      </c>
      <c r="H734" s="7">
        <v>1.1599999999999999</v>
      </c>
      <c r="I734" s="7">
        <v>1.1599999999999999</v>
      </c>
      <c r="J734" s="7">
        <v>1.1599999999999999</v>
      </c>
      <c r="K734" s="7">
        <v>1.1599999999999999</v>
      </c>
      <c r="L734" s="7">
        <v>0.1</v>
      </c>
      <c r="M734" s="7">
        <v>0.1</v>
      </c>
      <c r="N734" s="7">
        <v>320.10000000000002</v>
      </c>
      <c r="O734" s="7">
        <v>2.1</v>
      </c>
      <c r="P734" s="7">
        <v>0.161</v>
      </c>
      <c r="Q734" s="7">
        <v>6.9000000000000006E-2</v>
      </c>
      <c r="R734" s="7">
        <v>57.1</v>
      </c>
      <c r="S734" s="7">
        <v>5.2</v>
      </c>
      <c r="T734" s="7">
        <f>(N734/365)^(2/3)*K734^(1/3)</f>
        <v>0.96267834543006114</v>
      </c>
      <c r="U734" s="7">
        <f>SQRT((2/3*(N734/365)^(-1/3)*K734^(1/3)*(O734/365))^2+(1/3*(N734/365)^(2/3)*K734^(-2/3)*M734)^2)</f>
        <v>2.7981753096062687E-2</v>
      </c>
      <c r="V734" s="7">
        <f>0.004919*R734*SQRT(1-P734^2)*N734^(1/3)*K734^(2/3)</f>
        <v>2.0935205998353545</v>
      </c>
      <c r="W734" s="7">
        <f>SQRT(X734^2+Y734^2+Z734^2+AA734^2)</f>
        <v>0.22675088928426168</v>
      </c>
      <c r="X734" s="7">
        <f>0.004919*SQRT(1-P734^2)*N734^(1/3)*K734^(2/3)*S734</f>
        <v>0.19065336460847362</v>
      </c>
      <c r="Y734" s="7">
        <f>0.004919*R734*P734/SQRT(1-P734^2)*N734^(1/3)*K734^(2/3)*Q734</f>
        <v>2.3875805087237231E-2</v>
      </c>
      <c r="Z734" s="7">
        <f>0.004919*R734*SQRT(1-P734^2)*1/3*N734^(-2/3)*K734^(2/3)*O734</f>
        <v>4.5781456416268311E-3</v>
      </c>
      <c r="AA734" s="7">
        <f>0.004919*R734*SQRT(1-P734^2)*N734^(1/3)*2/3*K734^(-1/3)*M734</f>
        <v>0.12031727585260657</v>
      </c>
      <c r="AD734" s="7" t="s">
        <v>292</v>
      </c>
    </row>
    <row r="735" spans="1:30" s="7" customFormat="1">
      <c r="A735" s="7" t="s">
        <v>1387</v>
      </c>
      <c r="B735" s="7" t="s">
        <v>1386</v>
      </c>
      <c r="C735" s="7">
        <v>0.09</v>
      </c>
      <c r="E735" s="7">
        <v>0.09</v>
      </c>
      <c r="F735" s="7">
        <v>0.09</v>
      </c>
      <c r="G735" s="7">
        <v>0.09</v>
      </c>
      <c r="M735" s="7">
        <v>3.6275189713696337E-2</v>
      </c>
      <c r="T735" s="7">
        <f>(N735/365)^(2/3)*K735^(1/3)</f>
        <v>0</v>
      </c>
      <c r="U735" s="7" t="e">
        <f>SQRT((2/3*(N735/365)^(-1/3)*K735^(1/3)*(O735/365))^2+(1/3*(N735/365)^(2/3)*K735^(-2/3)*M735)^2)</f>
        <v>#DIV/0!</v>
      </c>
      <c r="V735" s="7">
        <f>0.004919*R735*SQRT(1-P735^2)*N735^(1/3)*K735^(2/3)</f>
        <v>0</v>
      </c>
      <c r="W735" s="7" t="e">
        <f>SQRT(X735^2+Y735^2+Z735^2+AA735^2)</f>
        <v>#DIV/0!</v>
      </c>
      <c r="X735" s="7">
        <f>0.004919*SQRT(1-P735^2)*N735^(1/3)*K735^(2/3)*S735</f>
        <v>0</v>
      </c>
      <c r="Y735" s="7">
        <f>0.004919*R735*P735/SQRT(1-P735^2)*N735^(1/3)*K735^(2/3)*Q735</f>
        <v>0</v>
      </c>
      <c r="Z735" s="7" t="e">
        <f>0.004919*R735*SQRT(1-P735^2)*1/3*N735^(-2/3)*K735^(2/3)*O735</f>
        <v>#DIV/0!</v>
      </c>
      <c r="AA735" s="7" t="e">
        <f>0.004919*R735*SQRT(1-P735^2)*N735^(1/3)*2/3*K735^(-1/3)*M735</f>
        <v>#DIV/0!</v>
      </c>
      <c r="AD735" s="7" t="s">
        <v>1388</v>
      </c>
    </row>
    <row r="736" spans="1:30">
      <c r="A736" s="12" t="s">
        <v>1390</v>
      </c>
      <c r="B736" s="12" t="s">
        <v>1389</v>
      </c>
      <c r="C736" s="12">
        <v>0.11</v>
      </c>
      <c r="D736" s="12"/>
      <c r="E736" s="12">
        <v>0.11</v>
      </c>
      <c r="F736" s="12">
        <v>0.03</v>
      </c>
      <c r="G736" s="12">
        <v>0.03</v>
      </c>
      <c r="H736" s="12">
        <v>1.56</v>
      </c>
      <c r="I736" s="12"/>
      <c r="J736" s="12"/>
      <c r="K736" s="12">
        <v>1.56</v>
      </c>
      <c r="L736" s="12">
        <v>0.17</v>
      </c>
      <c r="M736" s="12">
        <v>0.17</v>
      </c>
      <c r="N736" s="12">
        <v>1251</v>
      </c>
      <c r="O736" s="12">
        <v>15</v>
      </c>
      <c r="P736" s="12">
        <v>0.19</v>
      </c>
      <c r="Q736" s="12">
        <v>0.1</v>
      </c>
      <c r="R736" s="12">
        <v>27.3</v>
      </c>
      <c r="S736" s="12">
        <v>1.3</v>
      </c>
      <c r="T736" s="12">
        <f>(N736/365)^(2/3)*K736^(1/3)</f>
        <v>2.6364396205044622</v>
      </c>
      <c r="U736" s="12">
        <f>SQRT((2/3*(N736/365)^(-1/3)*K736^(1/3)*(O736/365))^2+(1/3*(N736/365)^(2/3)*K736^(-2/3)*M736)^2)</f>
        <v>9.8059529267769341E-2</v>
      </c>
      <c r="V736" s="12">
        <f>0.004919*R736*SQRT(1-P736^2)*N736^(1/3)*K736^(2/3)</f>
        <v>1.9108398738225558</v>
      </c>
      <c r="W736" s="12">
        <f>SQRT(X736^2+Y736^2+Z736^2+AA736^2)</f>
        <v>0.17037637295971977</v>
      </c>
      <c r="X736" s="12">
        <f>0.004919*SQRT(1-P736^2)*N736^(1/3)*K736^(2/3)*S736</f>
        <v>9.0992374943931226E-2</v>
      </c>
      <c r="Y736" s="12">
        <f>0.004919*R736*P736/SQRT(1-P736^2)*N736^(1/3)*K736^(2/3)*Q736</f>
        <v>3.7665688974612067E-2</v>
      </c>
      <c r="Z736" s="12">
        <f>0.004919*R736*SQRT(1-P736^2)*1/3*N736^(-2/3)*K736^(2/3)*O736</f>
        <v>7.6372496955337968E-3</v>
      </c>
      <c r="AA736" s="12">
        <f>0.004919*R736*SQRT(1-P736^2)*N736^(1/3)*2/3*K736^(-1/3)*M736</f>
        <v>0.13882170023497201</v>
      </c>
      <c r="AB736" s="12">
        <v>9.1863013698630134</v>
      </c>
      <c r="AC736" s="12">
        <v>4.8</v>
      </c>
      <c r="AD736" s="12" t="s">
        <v>28</v>
      </c>
    </row>
    <row r="737" spans="1:30" s="7" customFormat="1">
      <c r="A737" s="30" t="s">
        <v>1392</v>
      </c>
      <c r="B737" s="30" t="s">
        <v>1391</v>
      </c>
      <c r="C737" s="30"/>
      <c r="D737" s="30"/>
      <c r="E737" s="30">
        <v>-0.88</v>
      </c>
      <c r="F737" s="30"/>
      <c r="G737" s="30">
        <v>0.1</v>
      </c>
      <c r="H737" s="30"/>
      <c r="I737" s="30"/>
      <c r="J737" s="30"/>
      <c r="K737" s="30">
        <v>0.27</v>
      </c>
      <c r="L737" s="30"/>
      <c r="M737" s="30">
        <v>0.03</v>
      </c>
      <c r="N737" s="30">
        <v>48.616000000000007</v>
      </c>
      <c r="O737" s="30">
        <v>3.5999999999999997E-2</v>
      </c>
      <c r="P737" s="30">
        <v>0.21</v>
      </c>
      <c r="Q737" s="30">
        <v>0.11</v>
      </c>
      <c r="R737" s="30">
        <v>2.25</v>
      </c>
      <c r="S737" s="30">
        <v>0.31</v>
      </c>
      <c r="T737" s="30">
        <f>(N737/365)^(2/3)*K737^(1/3)</f>
        <v>0.16856943349826745</v>
      </c>
      <c r="U737" s="30">
        <f>SQRT((2/3*(N737/365)^(-1/3)*K737^(1/3)*(O737/365))^2+(1/3*(N737/365)^(2/3)*K737^(-2/3)*M737)^2)</f>
        <v>6.2438669230292067E-3</v>
      </c>
      <c r="V737" s="30">
        <f>0.004919*R737*SQRT(1-P737^2)*N737^(1/3)*K737^(2/3)</f>
        <v>1.6498121160491354E-2</v>
      </c>
      <c r="W737" s="30">
        <f>SQRT(X737^2+Y737^2+Z737^2+AA737^2)</f>
        <v>2.6113835127884555E-3</v>
      </c>
      <c r="X737" s="30">
        <f>0.004919*SQRT(1-P737^2)*N737^(1/3)*K737^(2/3)*S737</f>
        <v>2.2730744710010315E-3</v>
      </c>
      <c r="Y737" s="30">
        <f>0.004919*R737*P737/SQRT(1-P737^2)*N737^(1/3)*K737^(2/3)*Q737</f>
        <v>3.9868877372878988E-4</v>
      </c>
      <c r="Z737" s="30">
        <f>0.004919*R737*SQRT(1-P737^2)*1/3*N737^(-2/3)*K737^(2/3)*O737</f>
        <v>4.0722694982289031E-6</v>
      </c>
      <c r="AA737" s="30">
        <f>0.004919*R737*SQRT(1-P737^2)*N737^(1/3)*2/3*K737^(-1/3)*M737</f>
        <v>1.2220830489252854E-3</v>
      </c>
      <c r="AB737" s="30">
        <v>10.08767123287671</v>
      </c>
      <c r="AC737" s="30">
        <v>0.65</v>
      </c>
      <c r="AD737" s="30" t="s">
        <v>1557</v>
      </c>
    </row>
    <row r="738" spans="1:30" s="7" customFormat="1">
      <c r="A738" s="30" t="s">
        <v>1392</v>
      </c>
      <c r="B738" s="30" t="s">
        <v>1393</v>
      </c>
      <c r="C738" s="30"/>
      <c r="D738" s="30"/>
      <c r="E738" s="30">
        <v>-0.88</v>
      </c>
      <c r="F738" s="30"/>
      <c r="G738" s="30">
        <v>0.1</v>
      </c>
      <c r="H738" s="30"/>
      <c r="I738" s="30"/>
      <c r="J738" s="30"/>
      <c r="K738" s="30">
        <v>0.27</v>
      </c>
      <c r="L738" s="30"/>
      <c r="M738" s="30">
        <v>0.03</v>
      </c>
      <c r="N738" s="30">
        <v>121.54</v>
      </c>
      <c r="O738" s="30">
        <v>0.25</v>
      </c>
      <c r="P738" s="30">
        <v>0.23</v>
      </c>
      <c r="Q738" s="30">
        <v>0.12</v>
      </c>
      <c r="R738" s="30">
        <v>2.27</v>
      </c>
      <c r="S738" s="30">
        <v>0.27</v>
      </c>
      <c r="T738" s="30">
        <f>(N738/365)^(2/3)*K738^(1/3)</f>
        <v>0.31050755135779162</v>
      </c>
      <c r="U738" s="30">
        <f>SQRT((2/3*(N738/365)^(-1/3)*K738^(1/3)*(O738/365))^2+(1/3*(N738/365)^(2/3)*K738^(-2/3)*M738)^2)</f>
        <v>1.1508159498333257E-2</v>
      </c>
      <c r="V738" s="30">
        <f>0.004919*R738*SQRT(1-P738^2)*N738^(1/3)*K738^(2/3)</f>
        <v>2.2486205991827136E-2</v>
      </c>
      <c r="W738" s="30">
        <f>SQRT(X738^2+Y738^2+Z738^2+AA738^2)</f>
        <v>3.2182815576329992E-3</v>
      </c>
      <c r="X738" s="30">
        <f>0.004919*SQRT(1-P738^2)*N738^(1/3)*K738^(2/3)*S738</f>
        <v>2.6745707567371485E-3</v>
      </c>
      <c r="Y738" s="30">
        <f>0.004919*R738*P738/SQRT(1-P738^2)*N738^(1/3)*K738^(2/3)*Q738</f>
        <v>6.5528379830475032E-4</v>
      </c>
      <c r="Z738" s="30">
        <f>0.004919*R738*SQRT(1-P738^2)*1/3*N738^(-2/3)*K738^(2/3)*O738</f>
        <v>1.5417562113863155E-5</v>
      </c>
      <c r="AA738" s="30">
        <f>0.004919*R738*SQRT(1-P738^2)*N738^(1/3)*2/3*K738^(-1/3)*M738</f>
        <v>1.6656448882834912E-3</v>
      </c>
      <c r="AB738" s="30">
        <v>10.08767123287671</v>
      </c>
      <c r="AC738" s="30">
        <v>0.65</v>
      </c>
      <c r="AD738" s="30" t="s">
        <v>1557</v>
      </c>
    </row>
    <row r="739" spans="1:30">
      <c r="A739" s="12" t="s">
        <v>1395</v>
      </c>
      <c r="B739" s="12" t="s">
        <v>1394</v>
      </c>
      <c r="C739" s="12">
        <v>-0.02</v>
      </c>
      <c r="D739" s="12"/>
      <c r="E739" s="12">
        <v>-0.02</v>
      </c>
      <c r="F739" s="12">
        <v>0.06</v>
      </c>
      <c r="G739" s="12">
        <v>0.06</v>
      </c>
      <c r="H739" s="12">
        <v>1.31</v>
      </c>
      <c r="I739" s="12"/>
      <c r="J739" s="12"/>
      <c r="K739" s="12">
        <v>1.31</v>
      </c>
      <c r="L739" s="12">
        <v>0.12</v>
      </c>
      <c r="M739" s="12">
        <v>0.12</v>
      </c>
      <c r="N739" s="12">
        <v>2.9895933000000001</v>
      </c>
      <c r="O739" s="12">
        <v>4.8999999999999997E-6</v>
      </c>
      <c r="P739" s="12">
        <v>0.03</v>
      </c>
      <c r="Q739" s="12">
        <v>1.8499999999999999E-2</v>
      </c>
      <c r="R739" s="28">
        <v>108.6</v>
      </c>
      <c r="S739" s="28">
        <v>7.4</v>
      </c>
      <c r="T739" s="12">
        <f>(N739/365)^(2/3)*K739^(1/3)</f>
        <v>4.4460048276985548E-2</v>
      </c>
      <c r="U739" s="12">
        <f>SQRT((2/3*(N739/365)^(-1/3)*K739^(1/3)*(O739/365))^2+(1/3*(N739/365)^(2/3)*K739^(-2/3)*M739)^2)</f>
        <v>1.3575587268840597E-3</v>
      </c>
      <c r="V739" s="12">
        <f>0.004919*R739*SQRT(1-P739^2)*N739^(1/3)*K739^(2/3)</f>
        <v>0.92093581216518772</v>
      </c>
      <c r="W739" s="12">
        <f>SQRT(X739^2+Y739^2+Z739^2+AA739^2)</f>
        <v>8.4268140781255219E-2</v>
      </c>
      <c r="X739" s="12">
        <f>0.004919*SQRT(1-P739^2)*N739^(1/3)*K739^(2/3)*S739</f>
        <v>6.2752532320648147E-2</v>
      </c>
      <c r="Y739" s="12">
        <f>0.004919*R739*P739/SQRT(1-P739^2)*N739^(1/3)*K739^(2/3)*Q739</f>
        <v>5.1157979756949175E-4</v>
      </c>
      <c r="Z739" s="12">
        <f>0.004919*R739*SQRT(1-P739^2)*1/3*N739^(-2/3)*K739^(2/3)*O739</f>
        <v>5.0314374194971828E-7</v>
      </c>
      <c r="AA739" s="12">
        <f>0.004919*R739*SQRT(1-P739^2)*N739^(1/3)*2/3*K739^(-1/3)*M739</f>
        <v>5.6240354941385504E-2</v>
      </c>
      <c r="AB739" s="28">
        <f>493.03108/365</f>
        <v>1.3507700821917807</v>
      </c>
      <c r="AC739" s="28">
        <v>4.17</v>
      </c>
      <c r="AD739" s="12" t="s">
        <v>327</v>
      </c>
    </row>
    <row r="740" spans="1:30">
      <c r="A740" s="12" t="s">
        <v>1397</v>
      </c>
      <c r="B740" s="12" t="s">
        <v>1396</v>
      </c>
      <c r="C740" s="12">
        <v>-0.22</v>
      </c>
      <c r="D740" s="12"/>
      <c r="E740" s="12">
        <v>-0.22</v>
      </c>
      <c r="F740" s="12">
        <v>0.06</v>
      </c>
      <c r="G740" s="12">
        <v>0.06</v>
      </c>
      <c r="H740" s="12">
        <v>1.1499999999999999</v>
      </c>
      <c r="I740" s="12"/>
      <c r="J740" s="12"/>
      <c r="K740" s="12">
        <v>1.1499999999999999</v>
      </c>
      <c r="L740" s="12">
        <v>0.12</v>
      </c>
      <c r="M740" s="12">
        <v>0.12</v>
      </c>
      <c r="N740" s="12">
        <v>1276</v>
      </c>
      <c r="O740" s="12">
        <v>74</v>
      </c>
      <c r="P740" s="12">
        <v>0.21</v>
      </c>
      <c r="Q740" s="12">
        <v>0.04</v>
      </c>
      <c r="R740" s="12">
        <v>65.7</v>
      </c>
      <c r="S740" s="12">
        <v>2.5</v>
      </c>
      <c r="T740" s="12">
        <f>(N740/365)^(2/3)*K740^(1/3)</f>
        <v>2.4132620685163619</v>
      </c>
      <c r="U740" s="12">
        <f>SQRT((2/3*(N740/365)^(-1/3)*K740^(1/3)*(O740/365))^2+(1/3*(N740/365)^(2/3)*K740^(-2/3)*M740)^2)</f>
        <v>0.12550396161214455</v>
      </c>
      <c r="V740" s="12">
        <f>0.004919*R740*SQRT(1-P740^2)*N740^(1/3)*K740^(2/3)</f>
        <v>3.7618130434216122</v>
      </c>
      <c r="W740" s="12">
        <f>SQRT(X740^2+Y740^2+Z740^2+AA740^2)</f>
        <v>0.30879359332060874</v>
      </c>
      <c r="X740" s="12">
        <f>0.004919*SQRT(1-P740^2)*N740^(1/3)*K740^(2/3)*S740</f>
        <v>0.14314357090645405</v>
      </c>
      <c r="Y740" s="12">
        <f>0.004919*R740*P740/SQRT(1-P740^2)*N740^(1/3)*K740^(2/3)*Q740</f>
        <v>3.305704526074018E-2</v>
      </c>
      <c r="Z740" s="12">
        <f>0.004919*R740*SQRT(1-P740^2)*1/3*N740^(-2/3)*K740^(2/3)*O740</f>
        <v>7.2720523827899564E-2</v>
      </c>
      <c r="AA740" s="12">
        <f>0.004919*R740*SQRT(1-P740^2)*N740^(1/3)*2/3*K740^(-1/3)*M740</f>
        <v>0.26169134215106871</v>
      </c>
      <c r="AB740" s="12">
        <v>1.394520547945205</v>
      </c>
      <c r="AC740" s="12">
        <v>2.2000000000000002</v>
      </c>
      <c r="AD740" s="12" t="s">
        <v>137</v>
      </c>
    </row>
    <row r="741" spans="1:30" s="7" customFormat="1">
      <c r="A741" s="29" t="s">
        <v>1399</v>
      </c>
      <c r="B741" s="29" t="s">
        <v>1398</v>
      </c>
      <c r="C741" s="29">
        <v>-0.03</v>
      </c>
      <c r="D741" s="29"/>
      <c r="E741" s="29">
        <v>-0.03</v>
      </c>
      <c r="F741" s="29">
        <v>0.04</v>
      </c>
      <c r="G741" s="29">
        <v>0.04</v>
      </c>
      <c r="H741" s="29">
        <v>0.89</v>
      </c>
      <c r="I741" s="29"/>
      <c r="J741" s="29"/>
      <c r="K741" s="29">
        <v>0.89</v>
      </c>
      <c r="L741" s="29">
        <v>0.06</v>
      </c>
      <c r="M741" s="29">
        <v>0.06</v>
      </c>
      <c r="N741" s="29">
        <v>62.95</v>
      </c>
      <c r="O741" s="29">
        <v>0.17</v>
      </c>
      <c r="P741" s="29">
        <v>0.05</v>
      </c>
      <c r="Q741" s="29">
        <v>8.5000000000000006E-2</v>
      </c>
      <c r="R741" s="29">
        <v>3.8</v>
      </c>
      <c r="S741" s="29">
        <v>0.6</v>
      </c>
      <c r="T741" s="29">
        <f>(N741/365)^(2/3)*K741^(1/3)</f>
        <v>0.29803361381131416</v>
      </c>
      <c r="U741" s="29">
        <f>SQRT((2/3*(N741/365)^(-1/3)*K741^(1/3)*(O741/365))^2+(1/3*(N741/365)^(2/3)*K741^(-2/3)*M741)^2)</f>
        <v>6.7188442923177688E-3</v>
      </c>
      <c r="V741" s="29">
        <f>0.004919*R741*SQRT(1-P741^2)*N741^(1/3)*K741^(2/3)</f>
        <v>6.8713507944815358E-2</v>
      </c>
      <c r="W741" s="29">
        <f>SQRT(X741^2+Y741^2+Z741^2+AA741^2)</f>
        <v>1.1284435624473975E-2</v>
      </c>
      <c r="X741" s="29">
        <f>0.004919*SQRT(1-P741^2)*N741^(1/3)*K741^(2/3)*S741</f>
        <v>1.0849501254444531E-2</v>
      </c>
      <c r="Y741" s="29">
        <f>0.004919*R741*P741/SQRT(1-P741^2)*N741^(1/3)*K741^(2/3)*Q741</f>
        <v>2.9276431956437625E-4</v>
      </c>
      <c r="Z741" s="29">
        <f>0.004919*R741*SQRT(1-P741^2)*1/3*N741^(-2/3)*K741^(2/3)*O741</f>
        <v>6.1854891981035835E-5</v>
      </c>
      <c r="AA741" s="29">
        <f>0.004919*R741*SQRT(1-P741^2)*N741^(1/3)*2/3*K741^(-1/3)*M741</f>
        <v>3.0882475480815894E-3</v>
      </c>
      <c r="AB741" s="29">
        <f>2+5/12</f>
        <v>2.4166666666666665</v>
      </c>
      <c r="AC741" s="29">
        <v>2.9</v>
      </c>
      <c r="AD741" s="29" t="s">
        <v>1400</v>
      </c>
    </row>
    <row r="742" spans="1:30" s="7" customFormat="1">
      <c r="A742" s="7" t="s">
        <v>1402</v>
      </c>
      <c r="B742" s="7" t="s">
        <v>1401</v>
      </c>
      <c r="C742" s="7">
        <v>-0.04</v>
      </c>
      <c r="E742" s="7">
        <v>-0.04</v>
      </c>
      <c r="F742" s="7">
        <v>0.04</v>
      </c>
      <c r="G742" s="7">
        <v>0.04</v>
      </c>
      <c r="H742" s="7">
        <v>1.19</v>
      </c>
      <c r="K742" s="7">
        <v>1.19</v>
      </c>
      <c r="L742" s="7">
        <v>0.12</v>
      </c>
      <c r="M742" s="7">
        <v>0.12</v>
      </c>
      <c r="N742" s="7">
        <v>123</v>
      </c>
      <c r="O742" s="7">
        <v>2</v>
      </c>
      <c r="P742" s="7">
        <v>0.05</v>
      </c>
      <c r="Q742" s="7">
        <v>0.05</v>
      </c>
      <c r="R742" s="7">
        <v>9.67</v>
      </c>
      <c r="S742" s="7">
        <v>1.5</v>
      </c>
      <c r="T742" s="7">
        <f>(N742/365)^(2/3)*K742^(1/3)</f>
        <v>0.51316514625193932</v>
      </c>
      <c r="U742" s="7">
        <f>SQRT((2/3*(N742/365)^(-1/3)*K742^(1/3)*(O742/365))^2+(1/3*(N742/365)^(2/3)*K742^(-2/3)*M742)^2)</f>
        <v>1.812404318084963E-2</v>
      </c>
      <c r="V742" s="7">
        <f>0.004919*R742*SQRT(1-P742^2)*N742^(1/3)*K742^(2/3)</f>
        <v>0.26531354768666987</v>
      </c>
      <c r="W742" s="7">
        <f>SQRT(X742^2+Y742^2+Z742^2+AA742^2)</f>
        <v>4.4881920552605196E-2</v>
      </c>
      <c r="X742" s="7">
        <f>0.004919*SQRT(1-P742^2)*N742^(1/3)*K742^(2/3)*S742</f>
        <v>4.1155152174767826E-2</v>
      </c>
      <c r="Y742" s="7">
        <f>0.004919*R742*P742/SQRT(1-P742^2)*N742^(1/3)*K742^(2/3)*Q742</f>
        <v>6.649462348036839E-4</v>
      </c>
      <c r="Z742" s="7">
        <f>0.004919*R742*SQRT(1-P742^2)*1/3*N742^(-2/3)*K742^(2/3)*O742</f>
        <v>1.4380138085998378E-3</v>
      </c>
      <c r="AA742" s="7">
        <f>0.004919*R742*SQRT(1-P742^2)*N742^(1/3)*2/3*K742^(-1/3)*M742</f>
        <v>1.7836204886498817E-2</v>
      </c>
      <c r="AD742" s="7" t="s">
        <v>1400</v>
      </c>
    </row>
    <row r="743" spans="1:30">
      <c r="A743" s="12" t="s">
        <v>1404</v>
      </c>
      <c r="B743" s="12" t="s">
        <v>1403</v>
      </c>
      <c r="C743" s="12">
        <v>0.42</v>
      </c>
      <c r="D743" s="12"/>
      <c r="E743" s="12">
        <v>0.42</v>
      </c>
      <c r="F743" s="12">
        <v>0.04</v>
      </c>
      <c r="G743" s="12">
        <v>0.04</v>
      </c>
      <c r="H743" s="12">
        <v>1.04</v>
      </c>
      <c r="I743" s="12"/>
      <c r="J743" s="12"/>
      <c r="K743" s="12">
        <v>1.04</v>
      </c>
      <c r="L743" s="12">
        <v>0.1</v>
      </c>
      <c r="M743" s="12">
        <v>0.1</v>
      </c>
      <c r="N743" s="12">
        <v>223.3</v>
      </c>
      <c r="O743" s="12">
        <v>2.1</v>
      </c>
      <c r="P743" s="12">
        <v>0.31850000000000001</v>
      </c>
      <c r="Q743" s="12">
        <v>7.8600000000000003E-2</v>
      </c>
      <c r="R743" s="12">
        <v>246</v>
      </c>
      <c r="S743" s="12">
        <v>17</v>
      </c>
      <c r="T743" s="12">
        <f>(N743/365)^(2/3)*K743^(1/3)</f>
        <v>0.73014371664028432</v>
      </c>
      <c r="U743" s="12">
        <f>SQRT((2/3*(N743/365)^(-1/3)*K743^(1/3)*(O743/365))^2+(1/3*(N743/365)^(2/3)*K743^(-2/3)*M743)^2)</f>
        <v>2.3845564554996968E-2</v>
      </c>
      <c r="V743" s="12">
        <f>0.004919*R743*SQRT(1-P743^2)*N743^(1/3)*K743^(2/3)</f>
        <v>7.1433740872123073</v>
      </c>
      <c r="W743" s="12">
        <f>SQRT(X743^2+Y743^2+Z743^2+AA743^2)</f>
        <v>0.7024795398949053</v>
      </c>
      <c r="X743" s="12">
        <f>0.004919*SQRT(1-P743^2)*N743^(1/3)*K743^(2/3)*S743</f>
        <v>0.49364780277483428</v>
      </c>
      <c r="Y743" s="12">
        <f>0.004919*R743*P743/SQRT(1-P743^2)*N743^(1/3)*K743^(2/3)*Q743</f>
        <v>0.1990166366454261</v>
      </c>
      <c r="Z743" s="12">
        <f>0.004919*R743*SQRT(1-P743^2)*1/3*N743^(-2/3)*K743^(2/3)*O743</f>
        <v>2.2393022216966495E-2</v>
      </c>
      <c r="AA743" s="12">
        <f>0.004919*R743*SQRT(1-P743^2)*N743^(1/3)*2/3*K743^(-1/3)*M743</f>
        <v>0.45790859533412231</v>
      </c>
      <c r="AB743" s="12">
        <v>1.789041095890411</v>
      </c>
      <c r="AC743" s="12">
        <v>8</v>
      </c>
      <c r="AD743" s="12" t="s">
        <v>1400</v>
      </c>
    </row>
    <row r="744" spans="1:30" s="7" customFormat="1">
      <c r="A744" s="12" t="s">
        <v>1417</v>
      </c>
      <c r="B744" s="12" t="s">
        <v>1534</v>
      </c>
      <c r="C744" s="12">
        <v>7.0000000000000007E-2</v>
      </c>
      <c r="D744" s="12"/>
      <c r="E744" s="12">
        <v>7.0000000000000007E-2</v>
      </c>
      <c r="F744" s="12">
        <v>0.04</v>
      </c>
      <c r="G744" s="12">
        <v>0.04</v>
      </c>
      <c r="H744" s="12">
        <v>1.38</v>
      </c>
      <c r="I744" s="12"/>
      <c r="J744" s="12"/>
      <c r="K744" s="12">
        <v>1.38</v>
      </c>
      <c r="L744" s="12">
        <v>0.13</v>
      </c>
      <c r="M744" s="12">
        <v>0.13</v>
      </c>
      <c r="N744" s="12">
        <v>406.2</v>
      </c>
      <c r="O744" s="12">
        <v>3.2</v>
      </c>
      <c r="P744" s="12">
        <v>0.498</v>
      </c>
      <c r="Q744" s="12">
        <v>4.3999999999999997E-2</v>
      </c>
      <c r="R744" s="28">
        <v>62.1</v>
      </c>
      <c r="S744" s="28">
        <v>5.95</v>
      </c>
      <c r="T744" s="12">
        <f>(N744/365)^(2/3)*K744^(1/3)</f>
        <v>1.1956142022237026</v>
      </c>
      <c r="U744" s="12">
        <f>SQRT((2/3*(N744/365)^(-1/3)*K744^(1/3)*(O744/365))^2+(1/3*(N744/365)^(2/3)*K744^(-2/3)*M744)^2)</f>
        <v>3.8064935732867795E-2</v>
      </c>
      <c r="V744" s="12">
        <f>0.004919*R744*SQRT(1-P744^2)*N744^(1/3)*K744^(2/3)</f>
        <v>2.4316937876688121</v>
      </c>
      <c r="W744" s="12">
        <f>SQRT(X744^2+Y744^2+Z744^2+AA744^2)</f>
        <v>0.28751833598921711</v>
      </c>
      <c r="X744" s="12">
        <f>0.004919*SQRT(1-P744^2)*N744^(1/3)*K744^(2/3)*S744</f>
        <v>0.23298837418082816</v>
      </c>
      <c r="Y744" s="12">
        <f>0.004919*R744*P744/SQRT(1-P744^2)*N744^(1/3)*K744^(2/3)*Q744</f>
        <v>7.0855794811939168E-2</v>
      </c>
      <c r="Z744" s="12">
        <f>0.004919*R744*SQRT(1-P744^2)*1/3*N744^(-2/3)*K744^(2/3)*O744</f>
        <v>6.3855408834237685E-3</v>
      </c>
      <c r="AA744" s="12">
        <f>0.004919*R744*SQRT(1-P744^2)*N744^(1/3)*2/3*K744^(-1/3)*M744</f>
        <v>0.15271506879079497</v>
      </c>
      <c r="AB744" s="28">
        <f>1182.79283/365</f>
        <v>3.2405283013698631</v>
      </c>
      <c r="AC744" s="28">
        <v>33.6</v>
      </c>
      <c r="AD744" s="12" t="s">
        <v>1400</v>
      </c>
    </row>
    <row r="745" spans="1:30" s="28" customFormat="1">
      <c r="A745" s="7" t="s">
        <v>1406</v>
      </c>
      <c r="B745" s="7" t="s">
        <v>1405</v>
      </c>
      <c r="C745" s="7">
        <v>0.28000000000000003</v>
      </c>
      <c r="D745" s="7"/>
      <c r="E745" s="7">
        <v>0.28000000000000003</v>
      </c>
      <c r="F745" s="7">
        <v>0.04</v>
      </c>
      <c r="G745" s="7">
        <v>0.04</v>
      </c>
      <c r="H745" s="7">
        <v>1.1000000000000001</v>
      </c>
      <c r="I745" s="7"/>
      <c r="J745" s="7"/>
      <c r="K745" s="7">
        <v>1.1000000000000001</v>
      </c>
      <c r="L745" s="7">
        <v>0.11</v>
      </c>
      <c r="M745" s="7">
        <v>0.11</v>
      </c>
      <c r="N745" s="7">
        <v>523.9</v>
      </c>
      <c r="O745" s="7">
        <v>0.7</v>
      </c>
      <c r="P745" s="7">
        <v>2.1000000000000001E-2</v>
      </c>
      <c r="Q745" s="7">
        <v>8.0000000000000002E-3</v>
      </c>
      <c r="R745" s="7">
        <v>110.4</v>
      </c>
      <c r="S745" s="7">
        <v>0.96</v>
      </c>
      <c r="T745" s="7">
        <f>(N745/365)^(2/3)*K745^(1/3)</f>
        <v>1.313513632027911</v>
      </c>
      <c r="U745" s="7">
        <f>SQRT((2/3*(N745/365)^(-1/3)*K745^(1/3)*(O745/365))^2+(1/3*(N745/365)^(2/3)*K745^(-2/3)*M745)^2)</f>
        <v>4.3799417954474583E-2</v>
      </c>
      <c r="V745" s="7">
        <f>0.004919*R745*SQRT(1-P745^2)*N745^(1/3)*K745^(2/3)</f>
        <v>4.6640303642885073</v>
      </c>
      <c r="W745" s="7">
        <f>SQRT(X745^2+Y745^2+Z745^2+AA745^2)</f>
        <v>0.31357707024130643</v>
      </c>
      <c r="X745" s="7">
        <f>0.004919*SQRT(1-P745^2)*N745^(1/3)*K745^(2/3)*S745</f>
        <v>4.0556785776421786E-2</v>
      </c>
      <c r="Y745" s="7">
        <f>0.004919*R745*P745/SQRT(1-P745^2)*N745^(1/3)*K745^(2/3)*Q745</f>
        <v>7.8390280233629956E-4</v>
      </c>
      <c r="Z745" s="7">
        <f>0.004919*R745*SQRT(1-P745^2)*1/3*N745^(-2/3)*K745^(2/3)*O745</f>
        <v>2.0772547273665187E-3</v>
      </c>
      <c r="AA745" s="7">
        <f>0.004919*R745*SQRT(1-P745^2)*N745^(1/3)*2/3*K745^(-1/3)*M745</f>
        <v>0.31093535761923374</v>
      </c>
      <c r="AB745" s="7">
        <v>1.0027397260273969</v>
      </c>
      <c r="AC745" s="7"/>
      <c r="AD745" s="7" t="s">
        <v>1400</v>
      </c>
    </row>
    <row r="746" spans="1:30" s="7" customFormat="1">
      <c r="A746" s="28" t="s">
        <v>1408</v>
      </c>
      <c r="B746" s="28" t="s">
        <v>1407</v>
      </c>
      <c r="C746" s="28">
        <v>0.26</v>
      </c>
      <c r="D746" s="28"/>
      <c r="E746" s="28">
        <v>0.26</v>
      </c>
      <c r="F746" s="28">
        <v>0.04</v>
      </c>
      <c r="G746" s="28">
        <v>0.04</v>
      </c>
      <c r="H746" s="28">
        <v>0.88</v>
      </c>
      <c r="I746" s="28"/>
      <c r="J746" s="28"/>
      <c r="K746" s="28">
        <v>0.88</v>
      </c>
      <c r="L746" s="28">
        <v>0.06</v>
      </c>
      <c r="M746" s="28">
        <v>0.06</v>
      </c>
      <c r="N746" s="28">
        <v>982</v>
      </c>
      <c r="O746" s="28">
        <v>8</v>
      </c>
      <c r="P746" s="28">
        <v>0</v>
      </c>
      <c r="Q746" s="28">
        <v>0</v>
      </c>
      <c r="R746" s="28">
        <v>45.83</v>
      </c>
      <c r="S746" s="28">
        <v>0.8</v>
      </c>
      <c r="T746" s="28">
        <f>(N746/365)^(2/3)*K746^(1/3)</f>
        <v>1.8537022323352295</v>
      </c>
      <c r="U746" s="28">
        <f>SQRT((2/3*(N746/365)^(-1/3)*K746^(1/3)*(O746/365))^2+(1/3*(N746/365)^(2/3)*K746^(-2/3)*M746)^2)</f>
        <v>4.3315817358527443E-2</v>
      </c>
      <c r="V746" s="28">
        <f>0.004919*R746*SQRT(1-P746^2)*N746^(1/3)*K746^(2/3)</f>
        <v>2.0577168970905251</v>
      </c>
      <c r="W746" s="28">
        <f>SQRT(X746^2+Y746^2+Z746^2+AA746^2)</f>
        <v>0.10034815422384605</v>
      </c>
      <c r="X746" s="28">
        <f>0.004919*SQRT(1-P746^2)*N746^(1/3)*K746^(2/3)*S746</f>
        <v>3.5919125412882828E-2</v>
      </c>
      <c r="Y746" s="28">
        <f>0.004919*R746*P746/SQRT(1-P746^2)*N746^(1/3)*K746^(2/3)*Q746</f>
        <v>0</v>
      </c>
      <c r="Z746" s="28">
        <f>0.004919*R746*SQRT(1-P746^2)*1/3*N746^(-2/3)*K746^(2/3)*O746</f>
        <v>5.5878259255682985E-3</v>
      </c>
      <c r="AA746" s="28">
        <f>0.004919*R746*SQRT(1-P746^2)*N746^(1/3)*2/3*K746^(-1/3)*M746</f>
        <v>9.353258623138748E-2</v>
      </c>
      <c r="AB746" s="28">
        <f>1134.724453/365</f>
        <v>3.1088341178082195</v>
      </c>
      <c r="AC746" s="28">
        <v>4.55</v>
      </c>
      <c r="AD746" s="28" t="s">
        <v>1400</v>
      </c>
    </row>
    <row r="747" spans="1:30" s="7" customFormat="1">
      <c r="A747" s="7" t="s">
        <v>1411</v>
      </c>
      <c r="B747" s="7" t="s">
        <v>1410</v>
      </c>
      <c r="C747" s="7">
        <v>0.15</v>
      </c>
      <c r="E747" s="7">
        <v>0.15</v>
      </c>
      <c r="F747" s="7">
        <v>0.04</v>
      </c>
      <c r="G747" s="7">
        <v>0.04</v>
      </c>
      <c r="H747" s="7">
        <v>1.0900000000000001</v>
      </c>
      <c r="K747" s="7">
        <v>1.0900000000000001</v>
      </c>
      <c r="L747" s="7">
        <v>0.1</v>
      </c>
      <c r="M747" s="7">
        <v>0.1</v>
      </c>
      <c r="N747" s="7">
        <v>625</v>
      </c>
      <c r="O747" s="7">
        <v>16</v>
      </c>
      <c r="P747" s="7">
        <v>0.18</v>
      </c>
      <c r="Q747" s="7">
        <v>0.05</v>
      </c>
      <c r="R747" s="7">
        <v>19.059999999999999</v>
      </c>
      <c r="S747" s="7">
        <v>0.57999999999999996</v>
      </c>
      <c r="T747" s="7">
        <f>(N747/365)^(2/3)*K747^(1/3)</f>
        <v>1.4729915921927257</v>
      </c>
      <c r="U747" s="7">
        <f>SQRT((2/3*(N747/365)^(-1/3)*K747^(1/3)*(O747/365))^2+(1/3*(N747/365)^(2/3)*K747^(-2/3)*M747)^2)</f>
        <v>5.1585652485357007E-2</v>
      </c>
      <c r="V747" s="7">
        <f>0.004919*R747*SQRT(1-P747^2)*N747^(1/3)*K747^(2/3)</f>
        <v>0.83513878447265111</v>
      </c>
      <c r="W747" s="7">
        <f>SQRT(X747^2+Y747^2+Z747^2+AA747^2)</f>
        <v>5.8017395110425349E-2</v>
      </c>
      <c r="X747" s="7">
        <f>0.004919*SQRT(1-P747^2)*N747^(1/3)*K747^(2/3)*S747</f>
        <v>2.5413457239986236E-2</v>
      </c>
      <c r="Y747" s="7">
        <f>0.004919*R747*P747/SQRT(1-P747^2)*N747^(1/3)*K747^(2/3)*Q747</f>
        <v>7.7679299919944812E-3</v>
      </c>
      <c r="Z747" s="7">
        <f>0.004919*R747*SQRT(1-P747^2)*1/3*N747^(-2/3)*K747^(2/3)*O747</f>
        <v>7.1265176274999641E-3</v>
      </c>
      <c r="AA747" s="7">
        <f>0.004919*R747*SQRT(1-P747^2)*N747^(1/3)*2/3*K747^(-1/3)*M747</f>
        <v>5.1078824738388443E-2</v>
      </c>
      <c r="AB747" s="7">
        <v>2.2958904109589038</v>
      </c>
      <c r="AD747" s="7" t="s">
        <v>1525</v>
      </c>
    </row>
    <row r="748" spans="1:30">
      <c r="A748" s="7" t="s">
        <v>1413</v>
      </c>
      <c r="B748" s="7" t="s">
        <v>1412</v>
      </c>
      <c r="C748" s="7">
        <v>0.27</v>
      </c>
      <c r="D748" s="7"/>
      <c r="E748" s="7">
        <v>0.27</v>
      </c>
      <c r="F748" s="7">
        <v>0.04</v>
      </c>
      <c r="G748" s="7">
        <v>0.04</v>
      </c>
      <c r="H748" s="7">
        <v>0.96</v>
      </c>
      <c r="I748" s="7"/>
      <c r="J748" s="7"/>
      <c r="K748" s="7">
        <v>0.96</v>
      </c>
      <c r="L748" s="7">
        <v>0.08</v>
      </c>
      <c r="M748" s="7">
        <v>0.08</v>
      </c>
      <c r="N748" s="7">
        <v>22.339500000000001</v>
      </c>
      <c r="O748" s="7">
        <v>1.8E-3</v>
      </c>
      <c r="P748" s="7">
        <v>5.6279999999999997E-2</v>
      </c>
      <c r="Q748" s="7">
        <v>2.0999999999999999E-3</v>
      </c>
      <c r="R748" s="7">
        <v>48.2</v>
      </c>
      <c r="S748" s="7">
        <v>1.3</v>
      </c>
      <c r="T748" s="7">
        <f>(N748/365)^(2/3)*K748^(1/3)</f>
        <v>0.15320659731017822</v>
      </c>
      <c r="U748" s="7">
        <f>SQRT((2/3*(N748/365)^(-1/3)*K748^(1/3)*(O748/365))^2+(1/3*(N748/365)^(2/3)*K748^(-2/3)*M748)^2)</f>
        <v>4.2557467714611609E-3</v>
      </c>
      <c r="V748" s="7">
        <f>0.004919*R748*SQRT(1-P748^2)*N748^(1/3)*K748^(2/3)</f>
        <v>0.64879417232091208</v>
      </c>
      <c r="W748" s="7">
        <f>SQRT(X748^2+Y748^2+Z748^2+AA748^2)</f>
        <v>4.0067265804317874E-2</v>
      </c>
      <c r="X748" s="7">
        <f>0.004919*SQRT(1-P748^2)*N748^(1/3)*K748^(2/3)*S748</f>
        <v>1.7498598008655306E-2</v>
      </c>
      <c r="Y748" s="7">
        <f>0.004919*R748*P748/SQRT(1-P748^2)*N748^(1/3)*K748^(2/3)*Q748</f>
        <v>7.692333556518921E-5</v>
      </c>
      <c r="Z748" s="7">
        <f>0.004919*R748*SQRT(1-P748^2)*1/3*N748^(-2/3)*K748^(2/3)*O748</f>
        <v>1.7425479683634254E-5</v>
      </c>
      <c r="AA748" s="7">
        <f>0.004919*R748*SQRT(1-P748^2)*N748^(1/3)*2/3*K748^(-1/3)*M748</f>
        <v>3.6044120684495112E-2</v>
      </c>
      <c r="AB748" s="7"/>
      <c r="AC748" s="7"/>
      <c r="AD748" s="7" t="s">
        <v>1400</v>
      </c>
    </row>
    <row r="749" spans="1:30">
      <c r="A749" s="12" t="s">
        <v>1415</v>
      </c>
      <c r="B749" s="12" t="s">
        <v>1414</v>
      </c>
      <c r="C749" s="12">
        <v>0.32</v>
      </c>
      <c r="D749" s="12"/>
      <c r="E749" s="12">
        <v>0.32</v>
      </c>
      <c r="F749" s="12">
        <v>0.04</v>
      </c>
      <c r="G749" s="12">
        <v>0.04</v>
      </c>
      <c r="H749" s="12">
        <v>0.78</v>
      </c>
      <c r="I749" s="12"/>
      <c r="J749" s="12"/>
      <c r="K749" s="12">
        <v>0.78</v>
      </c>
      <c r="L749" s="12">
        <v>0.05</v>
      </c>
      <c r="M749" s="12">
        <v>0.05</v>
      </c>
      <c r="N749" s="12">
        <v>820</v>
      </c>
      <c r="O749" s="12">
        <v>3</v>
      </c>
      <c r="P749" s="28">
        <v>0.38</v>
      </c>
      <c r="Q749" s="28">
        <v>0.05</v>
      </c>
      <c r="R749" s="12">
        <v>262.7</v>
      </c>
      <c r="S749" s="12">
        <v>13.9</v>
      </c>
      <c r="T749" s="12">
        <f>(N749/365)^(2/3)*K749^(1/3)</f>
        <v>1.5789881092445306</v>
      </c>
      <c r="U749" s="12">
        <f>SQRT((2/3*(N749/365)^(-1/3)*K749^(1/3)*(O749/365))^2+(1/3*(N749/365)^(2/3)*K749^(-2/3)*M749)^2)</f>
        <v>3.3958150479804779E-2</v>
      </c>
      <c r="V749" s="12">
        <f>0.004919*R749*SQRT(1-P749^2)*N749^(1/3)*K749^(2/3)</f>
        <v>9.4799628598575989</v>
      </c>
      <c r="W749" s="12">
        <f>SQRT(X749^2+Y749^2+Z749^2+AA749^2)</f>
        <v>0.67837018669009641</v>
      </c>
      <c r="X749" s="12">
        <f>0.004919*SQRT(1-P749^2)*N749^(1/3)*K749^(2/3)*S749</f>
        <v>0.501604429965819</v>
      </c>
      <c r="Y749" s="12">
        <f>0.004919*R749*P749/SQRT(1-P749^2)*N749^(1/3)*K749^(2/3)*Q749</f>
        <v>0.21051810932362602</v>
      </c>
      <c r="Z749" s="12">
        <f>0.004919*R749*SQRT(1-P749^2)*1/3*N749^(-2/3)*K749^(2/3)*O749</f>
        <v>1.1560930316899521E-2</v>
      </c>
      <c r="AA749" s="12">
        <f>0.004919*R749*SQRT(1-P749^2)*N749^(1/3)*2/3*K749^(-1/3)*M749</f>
        <v>0.40512661794263249</v>
      </c>
      <c r="AB749" s="28">
        <f>798.920181/365</f>
        <v>2.1888224136986301</v>
      </c>
      <c r="AC749" s="28">
        <v>2.91</v>
      </c>
      <c r="AD749" s="12" t="s">
        <v>1400</v>
      </c>
    </row>
    <row r="750" spans="1:30" s="7" customFormat="1">
      <c r="A750" s="7" t="s">
        <v>1419</v>
      </c>
      <c r="B750" s="7" t="s">
        <v>1418</v>
      </c>
      <c r="G750" s="7">
        <v>4.1492940386763918E-2</v>
      </c>
      <c r="M750" s="7">
        <v>3.6275189713696337E-2</v>
      </c>
      <c r="N750" s="7">
        <v>9.8693000000000008</v>
      </c>
      <c r="O750" s="7">
        <v>1.6000000000000001E-3</v>
      </c>
      <c r="R750" s="7">
        <v>1.9</v>
      </c>
      <c r="S750" s="7">
        <v>0.31</v>
      </c>
      <c r="T750" s="7">
        <f>(N750/365)^(2/3)*K750^(1/3)</f>
        <v>0</v>
      </c>
      <c r="U750" s="7" t="e">
        <f>SQRT((2/3*(N750/365)^(-1/3)*K750^(1/3)*(O750/365))^2+(1/3*(N750/365)^(2/3)*K750^(-2/3)*M750)^2)</f>
        <v>#DIV/0!</v>
      </c>
      <c r="V750" s="7">
        <f>0.004919*R750*SQRT(1-P750^2)*N750^(1/3)*K750^(2/3)</f>
        <v>0</v>
      </c>
      <c r="W750" s="7" t="e">
        <f>SQRT(X750^2+Y750^2+Z750^2+AA750^2)</f>
        <v>#DIV/0!</v>
      </c>
      <c r="X750" s="7">
        <f>0.004919*SQRT(1-P750^2)*N750^(1/3)*K750^(2/3)*S750</f>
        <v>0</v>
      </c>
      <c r="Y750" s="7">
        <f>0.004919*R750*P750/SQRT(1-P750^2)*N750^(1/3)*K750^(2/3)*Q750</f>
        <v>0</v>
      </c>
      <c r="Z750" s="7">
        <f>0.004919*R750*SQRT(1-P750^2)*1/3*N750^(-2/3)*K750^(2/3)*O750</f>
        <v>0</v>
      </c>
      <c r="AA750" s="7" t="e">
        <f>0.004919*R750*SQRT(1-P750^2)*N750^(1/3)*2/3*K750^(-1/3)*M750</f>
        <v>#DIV/0!</v>
      </c>
      <c r="AD750" s="7" t="s">
        <v>1420</v>
      </c>
    </row>
    <row r="751" spans="1:30">
      <c r="A751" s="12" t="s">
        <v>1422</v>
      </c>
      <c r="B751" s="12" t="s">
        <v>1421</v>
      </c>
      <c r="C751" s="12">
        <v>-0.04</v>
      </c>
      <c r="D751" s="12"/>
      <c r="E751" s="12">
        <v>-0.04</v>
      </c>
      <c r="F751" s="12">
        <v>0.06</v>
      </c>
      <c r="G751" s="12">
        <v>0.06</v>
      </c>
      <c r="H751" s="12">
        <v>2.65</v>
      </c>
      <c r="I751" s="12"/>
      <c r="J751" s="12"/>
      <c r="K751" s="12">
        <v>2.65</v>
      </c>
      <c r="L751" s="12">
        <v>0.5</v>
      </c>
      <c r="M751" s="12">
        <v>0.5</v>
      </c>
      <c r="N751" s="12">
        <v>121.71</v>
      </c>
      <c r="O751" s="12">
        <v>0.30499999999999999</v>
      </c>
      <c r="P751" s="12">
        <v>0.35</v>
      </c>
      <c r="Q751" s="12">
        <v>0.08</v>
      </c>
      <c r="R751" s="12">
        <v>67.42</v>
      </c>
      <c r="S751" s="12">
        <v>5.85</v>
      </c>
      <c r="T751" s="12">
        <f>(N751/365)^(2/3)*K751^(1/3)</f>
        <v>0.6654328296051476</v>
      </c>
      <c r="U751" s="12">
        <f>SQRT((2/3*(N751/365)^(-1/3)*K751^(1/3)*(O751/365))^2+(1/3*(N751/365)^(2/3)*K751^(-2/3)*M751)^2)</f>
        <v>4.1865883841400983E-2</v>
      </c>
      <c r="V751" s="12">
        <f>0.004919*R751*SQRT(1-P751^2)*N751^(1/3)*K751^(2/3)</f>
        <v>2.9482330027653374</v>
      </c>
      <c r="W751" s="12">
        <f>SQRT(X751^2+Y751^2+Z751^2+AA751^2)</f>
        <v>0.46024530254513668</v>
      </c>
      <c r="X751" s="12">
        <f>0.004919*SQRT(1-P751^2)*N751^(1/3)*K751^(2/3)*S751</f>
        <v>0.25581671708954651</v>
      </c>
      <c r="Y751" s="12">
        <f>0.004919*R751*P751/SQRT(1-P751^2)*N751^(1/3)*K751^(2/3)*Q751</f>
        <v>9.4074671313309891E-2</v>
      </c>
      <c r="Z751" s="12">
        <f>0.004919*R751*SQRT(1-P751^2)*1/3*N751^(-2/3)*K751^(2/3)*O751</f>
        <v>2.4627148299055908E-3</v>
      </c>
      <c r="AA751" s="12">
        <f>0.004919*R751*SQRT(1-P751^2)*N751^(1/3)*2/3*K751^(-1/3)*M751</f>
        <v>0.37084691858683499</v>
      </c>
      <c r="AB751" s="12">
        <v>10.21643835616438</v>
      </c>
      <c r="AC751" s="12">
        <v>15</v>
      </c>
      <c r="AD751" s="12" t="s">
        <v>137</v>
      </c>
    </row>
    <row r="752" spans="1:30">
      <c r="A752" s="12" t="s">
        <v>1424</v>
      </c>
      <c r="B752" s="12" t="s">
        <v>1423</v>
      </c>
      <c r="C752" s="12">
        <v>0</v>
      </c>
      <c r="D752" s="12"/>
      <c r="E752" s="12">
        <v>0</v>
      </c>
      <c r="F752" s="12">
        <v>0.02</v>
      </c>
      <c r="G752" s="12">
        <v>0.02</v>
      </c>
      <c r="H752" s="12">
        <v>1.04</v>
      </c>
      <c r="I752" s="12"/>
      <c r="J752" s="12"/>
      <c r="K752" s="12">
        <v>1.04</v>
      </c>
      <c r="L752" s="12">
        <v>0.09</v>
      </c>
      <c r="M752" s="12">
        <v>0.09</v>
      </c>
      <c r="N752" s="12">
        <v>6.9580000000000002</v>
      </c>
      <c r="O752" s="12">
        <v>1E-3</v>
      </c>
      <c r="P752" s="12">
        <v>0.24</v>
      </c>
      <c r="Q752" s="12">
        <v>0.08</v>
      </c>
      <c r="R752" s="28">
        <v>37.700000000000003</v>
      </c>
      <c r="S752" s="28">
        <v>4.3</v>
      </c>
      <c r="T752" s="12">
        <f>(N752/365)^(2/3)*K752^(1/3)</f>
        <v>7.2300086974543598E-2</v>
      </c>
      <c r="U752" s="12">
        <f>SQRT((2/3*(N752/365)^(-1/3)*K752^(1/3)*(O752/365))^2+(1/3*(N752/365)^(2/3)*K752^(-2/3)*M752)^2)</f>
        <v>2.0855909364737623E-3</v>
      </c>
      <c r="V752" s="12">
        <f>0.004919*R752*SQRT(1-P752^2)*N752^(1/3)*K752^(2/3)</f>
        <v>0.35279263694240764</v>
      </c>
      <c r="W752" s="12">
        <f>SQRT(X752^2+Y752^2+Z752^2+AA752^2)</f>
        <v>4.5662861793021758E-2</v>
      </c>
      <c r="X752" s="12">
        <f>0.004919*SQRT(1-P752^2)*N752^(1/3)*K752^(2/3)*S752</f>
        <v>4.0238947980168499E-2</v>
      </c>
      <c r="Y752" s="12">
        <f>0.004919*R752*P752/SQRT(1-P752^2)*N752^(1/3)*K752^(2/3)*Q752</f>
        <v>7.1876258799811413E-3</v>
      </c>
      <c r="Z752" s="12">
        <f>0.004919*R752*SQRT(1-P752^2)*1/3*N752^(-2/3)*K752^(2/3)*O752</f>
        <v>1.6901055712484796E-5</v>
      </c>
      <c r="AA752" s="12">
        <f>0.004919*R752*SQRT(1-P752^2)*N752^(1/3)*2/3*K752^(-1/3)*M752</f>
        <v>2.0353421362061981E-2</v>
      </c>
      <c r="AB752" s="12">
        <v>5.1753424657534248</v>
      </c>
      <c r="AC752" s="12">
        <v>11.55</v>
      </c>
      <c r="AD752" s="12" t="s">
        <v>1525</v>
      </c>
    </row>
    <row r="753" spans="1:30">
      <c r="A753" s="12" t="s">
        <v>1427</v>
      </c>
      <c r="B753" s="12" t="s">
        <v>1426</v>
      </c>
      <c r="C753" s="12">
        <v>0.09</v>
      </c>
      <c r="D753" s="12"/>
      <c r="E753" s="12">
        <v>0.09</v>
      </c>
      <c r="F753" s="12">
        <v>0.02</v>
      </c>
      <c r="G753" s="12">
        <v>0.02</v>
      </c>
      <c r="H753" s="12">
        <v>1.24</v>
      </c>
      <c r="I753" s="12"/>
      <c r="J753" s="12"/>
      <c r="K753" s="12">
        <v>1.24</v>
      </c>
      <c r="L753" s="12">
        <v>0.15</v>
      </c>
      <c r="M753" s="12">
        <v>0.15</v>
      </c>
      <c r="N753" s="12">
        <v>5.1180000000000003</v>
      </c>
      <c r="O753" s="12">
        <v>1E-3</v>
      </c>
      <c r="P753" s="12">
        <v>0.39</v>
      </c>
      <c r="Q753" s="12">
        <v>0.17</v>
      </c>
      <c r="R753" s="28">
        <v>52</v>
      </c>
      <c r="S753" s="28">
        <v>10.4</v>
      </c>
      <c r="T753" s="12">
        <f>(N753/365)^(2/3)*K753^(1/3)</f>
        <v>6.2471054926410495E-2</v>
      </c>
      <c r="U753" s="12">
        <f>SQRT((2/3*(N753/365)^(-1/3)*K753^(1/3)*(O753/365))^2+(1/3*(N753/365)^(2/3)*K753^(-2/3)*M753)^2)</f>
        <v>2.51900729391832E-3</v>
      </c>
      <c r="V753" s="12">
        <f>0.004919*R753*SQRT(1-P753^2)*N753^(1/3)*K753^(2/3)</f>
        <v>0.46849004590368792</v>
      </c>
      <c r="W753" s="12">
        <f>SQRT(X753^2+Y753^2+Z753^2+AA753^2)</f>
        <v>0.10746493837283412</v>
      </c>
      <c r="X753" s="12">
        <f>0.004919*SQRT(1-P753^2)*N753^(1/3)*K753^(2/3)*S753</f>
        <v>9.3698009180737576E-2</v>
      </c>
      <c r="Y753" s="12">
        <f>0.004919*R753*P753/SQRT(1-P753^2)*N753^(1/3)*K753^(2/3)*Q753</f>
        <v>3.663272796723023E-2</v>
      </c>
      <c r="Z753" s="12">
        <f>0.004919*R753*SQRT(1-P753^2)*1/3*N753^(-2/3)*K753^(2/3)*O753</f>
        <v>3.0512573004017704E-5</v>
      </c>
      <c r="AA753" s="12">
        <f>0.004919*R753*SQRT(1-P753^2)*N753^(1/3)*2/3*K753^(-1/3)*M753</f>
        <v>3.7781455314813542E-2</v>
      </c>
      <c r="AB753" s="12">
        <v>4.1260273972602741</v>
      </c>
      <c r="AC753" s="12">
        <v>14.6</v>
      </c>
      <c r="AD753" s="12" t="s">
        <v>1525</v>
      </c>
    </row>
    <row r="754" spans="1:30">
      <c r="A754" s="12" t="s">
        <v>1429</v>
      </c>
      <c r="B754" s="12" t="s">
        <v>1428</v>
      </c>
      <c r="C754" s="12">
        <v>0.3</v>
      </c>
      <c r="D754" s="12"/>
      <c r="E754" s="12">
        <v>0.3</v>
      </c>
      <c r="F754" s="12">
        <v>0.02</v>
      </c>
      <c r="G754" s="12">
        <v>0.02</v>
      </c>
      <c r="H754" s="12">
        <v>1.1599999999999999</v>
      </c>
      <c r="I754" s="12"/>
      <c r="J754" s="12"/>
      <c r="K754" s="12">
        <v>1.1599999999999999</v>
      </c>
      <c r="L754" s="12">
        <v>0.1</v>
      </c>
      <c r="M754" s="12">
        <v>0.1</v>
      </c>
      <c r="N754" s="12">
        <v>643.25</v>
      </c>
      <c r="O754" s="12">
        <v>0.9</v>
      </c>
      <c r="P754" s="12">
        <v>0.128</v>
      </c>
      <c r="Q754" s="12">
        <v>1.7000000000000001E-2</v>
      </c>
      <c r="R754" s="12">
        <v>37.78</v>
      </c>
      <c r="S754" s="12">
        <v>0.4</v>
      </c>
      <c r="T754" s="12">
        <f>(N754/365)^(2/3)*K754^(1/3)</f>
        <v>1.533006336723767</v>
      </c>
      <c r="U754" s="12">
        <f>SQRT((2/3*(N754/365)^(-1/3)*K754^(1/3)*(O754/365))^2+(1/3*(N754/365)^(2/3)*K754^(-2/3)*M754)^2)</f>
        <v>4.4075108031739849E-2</v>
      </c>
      <c r="V754" s="12">
        <f>0.004919*R754*SQRT(1-P754^2)*N754^(1/3)*K754^(2/3)</f>
        <v>1.7565081109177421</v>
      </c>
      <c r="W754" s="12">
        <f>SQRT(X754^2+Y754^2+Z754^2+AA754^2)</f>
        <v>0.10272427229538798</v>
      </c>
      <c r="X754" s="12">
        <f>0.004919*SQRT(1-P754^2)*N754^(1/3)*K754^(2/3)*S754</f>
        <v>1.8597227219880805E-2</v>
      </c>
      <c r="Y754" s="12">
        <f>0.004919*R754*P754/SQRT(1-P754^2)*N754^(1/3)*K754^(2/3)*Q754</f>
        <v>3.8858270395733772E-3</v>
      </c>
      <c r="Z754" s="12">
        <f>0.004919*R754*SQRT(1-P754^2)*1/3*N754^(-2/3)*K754^(2/3)*O754</f>
        <v>8.1920316094103774E-4</v>
      </c>
      <c r="AA754" s="12">
        <f>0.004919*R754*SQRT(1-P754^2)*N754^(1/3)*2/3*K754^(-1/3)*M754</f>
        <v>0.1009487420067668</v>
      </c>
      <c r="AB754" s="12">
        <v>7.0904109589041093</v>
      </c>
      <c r="AC754" s="12">
        <v>4.7</v>
      </c>
      <c r="AD754" s="12" t="s">
        <v>1525</v>
      </c>
    </row>
    <row r="755" spans="1:30">
      <c r="A755" s="12" t="s">
        <v>1429</v>
      </c>
      <c r="B755" s="12" t="s">
        <v>1430</v>
      </c>
      <c r="C755" s="12">
        <v>0.3</v>
      </c>
      <c r="D755" s="12"/>
      <c r="E755" s="12">
        <v>0.3</v>
      </c>
      <c r="F755" s="12">
        <v>0.02</v>
      </c>
      <c r="G755" s="12">
        <v>0.02</v>
      </c>
      <c r="H755" s="12">
        <v>1.1599999999999999</v>
      </c>
      <c r="I755" s="12"/>
      <c r="J755" s="12"/>
      <c r="K755" s="12">
        <v>1.1599999999999999</v>
      </c>
      <c r="L755" s="12">
        <v>0.1</v>
      </c>
      <c r="M755" s="12">
        <v>0.1</v>
      </c>
      <c r="N755" s="12">
        <v>9.6386000000000003</v>
      </c>
      <c r="O755" s="12">
        <v>1.5E-3</v>
      </c>
      <c r="P755" s="12">
        <v>0.17199999999999999</v>
      </c>
      <c r="Q755" s="12">
        <v>0.04</v>
      </c>
      <c r="R755" s="12">
        <v>21.79</v>
      </c>
      <c r="S755" s="12">
        <v>2.2999999999999998</v>
      </c>
      <c r="T755" s="12">
        <f>(N755/365)^(2/3)*K755^(1/3)</f>
        <v>9.3175140959092628E-2</v>
      </c>
      <c r="U755" s="12">
        <f>SQRT((2/3*(N755/365)^(-1/3)*K755^(1/3)*(O755/365))^2+(1/3*(N755/365)^(2/3)*K755^(-2/3)*M755)^2)</f>
        <v>2.6774640302705244E-3</v>
      </c>
      <c r="V755" s="12">
        <f>0.004919*R755*SQRT(1-P755^2)*N755^(1/3)*K755^(2/3)</f>
        <v>0.24807881135780357</v>
      </c>
      <c r="W755" s="12">
        <f>SQRT(X755^2+Y755^2+Z755^2+AA755^2)</f>
        <v>2.9867133659330494E-2</v>
      </c>
      <c r="X755" s="12">
        <f>0.004919*SQRT(1-P755^2)*N755^(1/3)*K755^(2/3)*S755</f>
        <v>2.6185464255298215E-2</v>
      </c>
      <c r="Y755" s="12">
        <f>0.004919*R755*P755/SQRT(1-P755^2)*N755^(1/3)*K755^(2/3)*Q755</f>
        <v>1.758815005257218E-3</v>
      </c>
      <c r="Z755" s="12">
        <f>0.004919*R755*SQRT(1-P755^2)*1/3*N755^(-2/3)*K755^(2/3)*O755</f>
        <v>1.2869027211306806E-5</v>
      </c>
      <c r="AA755" s="12">
        <f>0.004919*R755*SQRT(1-P755^2)*N755^(1/3)*2/3*K755^(-1/3)*M755</f>
        <v>1.4257402951597907E-2</v>
      </c>
      <c r="AB755" s="12">
        <v>7.0904109589041093</v>
      </c>
      <c r="AC755" s="12">
        <v>4.7</v>
      </c>
      <c r="AD755" s="12" t="s">
        <v>1525</v>
      </c>
    </row>
    <row r="756" spans="1:30">
      <c r="A756" s="12" t="s">
        <v>1429</v>
      </c>
      <c r="B756" s="12" t="s">
        <v>1431</v>
      </c>
      <c r="C756" s="12">
        <v>0.3</v>
      </c>
      <c r="D756" s="12"/>
      <c r="E756" s="12">
        <v>0.3</v>
      </c>
      <c r="F756" s="12">
        <v>0.02</v>
      </c>
      <c r="G756" s="12">
        <v>0.02</v>
      </c>
      <c r="H756" s="12">
        <v>1.1599999999999999</v>
      </c>
      <c r="I756" s="12"/>
      <c r="J756" s="12"/>
      <c r="K756" s="12">
        <v>1.1599999999999999</v>
      </c>
      <c r="L756" s="12">
        <v>0.1</v>
      </c>
      <c r="M756" s="12">
        <v>0.1</v>
      </c>
      <c r="N756" s="12">
        <v>310.55</v>
      </c>
      <c r="O756" s="12">
        <v>0.83</v>
      </c>
      <c r="P756" s="12">
        <v>6.6600000000000006E-2</v>
      </c>
      <c r="Q756" s="12">
        <v>1.2200000000000001E-2</v>
      </c>
      <c r="R756" s="12">
        <v>3.06</v>
      </c>
      <c r="S756" s="12">
        <v>0.13</v>
      </c>
      <c r="T756" s="12">
        <f>(N756/365)^(2/3)*K756^(1/3)</f>
        <v>0.94343454805373117</v>
      </c>
      <c r="U756" s="12">
        <f>SQRT((2/3*(N756/365)^(-1/3)*K756^(1/3)*(O756/365))^2+(1/3*(N756/365)^(2/3)*K756^(-2/3)*M756)^2)</f>
        <v>2.716225423088911E-2</v>
      </c>
      <c r="V756" s="12">
        <f>0.004919*R756*SQRT(1-P756^2)*N756^(1/3)*K756^(2/3)</f>
        <v>0.11228337057156701</v>
      </c>
      <c r="W756" s="12">
        <f>SQRT(X756^2+Y756^2+Z756^2+AA756^2)</f>
        <v>8.0259187058586094E-3</v>
      </c>
      <c r="X756" s="12">
        <f>0.004919*SQRT(1-P756^2)*N756^(1/3)*K756^(2/3)*S756</f>
        <v>4.7702085536940235E-3</v>
      </c>
      <c r="Y756" s="12">
        <f>0.004919*R756*P756/SQRT(1-P756^2)*N756^(1/3)*K756^(2/3)*Q756</f>
        <v>9.1638954337109154E-5</v>
      </c>
      <c r="Z756" s="12">
        <f>0.004919*R756*SQRT(1-P756^2)*1/3*N756^(-2/3)*K756^(2/3)*O756</f>
        <v>1.0003241300316707E-4</v>
      </c>
      <c r="AA756" s="12">
        <f>0.004919*R756*SQRT(1-P756^2)*N756^(1/3)*2/3*K756^(-1/3)*M756</f>
        <v>6.4530672742279908E-3</v>
      </c>
      <c r="AB756" s="12">
        <v>7.0904109589041093</v>
      </c>
      <c r="AC756" s="12">
        <v>1.73</v>
      </c>
      <c r="AD756" s="12" t="s">
        <v>1525</v>
      </c>
    </row>
    <row r="757" spans="1:30">
      <c r="A757" s="12" t="s">
        <v>1429</v>
      </c>
      <c r="B757" s="12" t="s">
        <v>1432</v>
      </c>
      <c r="C757" s="12">
        <v>0.3</v>
      </c>
      <c r="D757" s="12"/>
      <c r="E757" s="12">
        <v>0.3</v>
      </c>
      <c r="F757" s="12">
        <v>0.02</v>
      </c>
      <c r="G757" s="12">
        <v>0.02</v>
      </c>
      <c r="H757" s="12">
        <v>1.1599999999999999</v>
      </c>
      <c r="I757" s="12"/>
      <c r="J757" s="12"/>
      <c r="K757" s="12">
        <v>1.1599999999999999</v>
      </c>
      <c r="L757" s="12">
        <v>0.1</v>
      </c>
      <c r="M757" s="12">
        <v>0.1</v>
      </c>
      <c r="N757" s="12">
        <v>4205.8</v>
      </c>
      <c r="O757" s="12">
        <v>758.9</v>
      </c>
      <c r="P757" s="12">
        <v>9.8500000000000004E-2</v>
      </c>
      <c r="Q757" s="12">
        <v>6.2700000000000006E-2</v>
      </c>
      <c r="R757" s="12">
        <v>14.91</v>
      </c>
      <c r="S757" s="12">
        <v>0.59</v>
      </c>
      <c r="T757" s="12">
        <f>(N757/365)^(2/3)*K757^(1/3)</f>
        <v>5.3603090678224428</v>
      </c>
      <c r="U757" s="12">
        <f>SQRT((2/3*(N757/365)^(-1/3)*K757^(1/3)*(O757/365))^2+(1/3*(N757/365)^(2/3)*K757^(-2/3)*M757)^2)</f>
        <v>0.66295626366303462</v>
      </c>
      <c r="V757" s="12">
        <f>0.004919*R757*SQRT(1-P757^2)*N757^(1/3)*K757^(2/3)</f>
        <v>1.3006453537840998</v>
      </c>
      <c r="W757" s="12">
        <f>SQRT(X757^2+Y757^2+Z757^2+AA757^2)</f>
        <v>0.12009231189606204</v>
      </c>
      <c r="X757" s="12">
        <f>0.004919*SQRT(1-P757^2)*N757^(1/3)*K757^(2/3)*S757</f>
        <v>5.1467522383140105E-2</v>
      </c>
      <c r="Y757" s="12">
        <f>0.004919*R757*P757/SQRT(1-P757^2)*N757^(1/3)*K757^(2/3)*Q757</f>
        <v>8.1114196944332279E-3</v>
      </c>
      <c r="Z757" s="12">
        <f>0.004919*R757*SQRT(1-P757^2)*1/3*N757^(-2/3)*K757^(2/3)*O757</f>
        <v>7.8230044144336694E-2</v>
      </c>
      <c r="AA757" s="12">
        <f>0.004919*R757*SQRT(1-P757^2)*N757^(1/3)*2/3*K757^(-1/3)*M757</f>
        <v>7.4749732976097702E-2</v>
      </c>
      <c r="AB757" s="12">
        <v>7.0904109589041093</v>
      </c>
      <c r="AC757" s="12">
        <v>1.73</v>
      </c>
      <c r="AD757" s="12" t="s">
        <v>1525</v>
      </c>
    </row>
    <row r="758" spans="1:30">
      <c r="A758" s="12" t="s">
        <v>1434</v>
      </c>
      <c r="B758" s="12" t="s">
        <v>1433</v>
      </c>
      <c r="C758" s="12">
        <v>0.25</v>
      </c>
      <c r="D758" s="12"/>
      <c r="E758" s="12">
        <v>0.25</v>
      </c>
      <c r="F758" s="12">
        <v>0.06</v>
      </c>
      <c r="G758" s="12">
        <v>0.06</v>
      </c>
      <c r="H758" s="12">
        <v>2.27</v>
      </c>
      <c r="I758" s="12"/>
      <c r="J758" s="12"/>
      <c r="K758" s="12">
        <v>2.27</v>
      </c>
      <c r="L758" s="12">
        <v>0.54</v>
      </c>
      <c r="M758" s="12">
        <v>0.54</v>
      </c>
      <c r="N758" s="12">
        <v>357.8</v>
      </c>
      <c r="O758" s="12">
        <v>1.2</v>
      </c>
      <c r="P758" s="12">
        <v>0.09</v>
      </c>
      <c r="Q758" s="12">
        <v>0.08</v>
      </c>
      <c r="R758" s="12">
        <v>52</v>
      </c>
      <c r="S758" s="12">
        <v>5.4</v>
      </c>
      <c r="T758" s="12">
        <f>(N758/365)^(2/3)*K758^(1/3)</f>
        <v>1.2969013238757157</v>
      </c>
      <c r="U758" s="12">
        <f>SQRT((2/3*(N758/365)^(-1/3)*K758^(1/3)*(O758/365))^2+(1/3*(N758/365)^(2/3)*K758^(-2/3)*M758)^2)</f>
        <v>0.10287886407741272</v>
      </c>
      <c r="V758" s="12">
        <f>0.004919*R758*SQRT(1-P758^2)*N758^(1/3)*K758^(2/3)</f>
        <v>3.123763371711517</v>
      </c>
      <c r="W758" s="12">
        <f>SQRT(X758^2+Y758^2+Z758^2+AA758^2)</f>
        <v>0.59260063130419316</v>
      </c>
      <c r="X758" s="12">
        <f>0.004919*SQRT(1-P758^2)*N758^(1/3)*K758^(2/3)*S758</f>
        <v>0.32439081167773443</v>
      </c>
      <c r="Y758" s="12">
        <f>0.004919*R758*P758/SQRT(1-P758^2)*N758^(1/3)*K758^(2/3)*Q758</f>
        <v>2.2674761847285931E-2</v>
      </c>
      <c r="Z758" s="12">
        <f>0.004919*R758*SQRT(1-P758^2)*1/3*N758^(-2/3)*K758^(2/3)*O758</f>
        <v>3.492189347916732E-3</v>
      </c>
      <c r="AA758" s="12">
        <f>0.004919*R758*SQRT(1-P758^2)*N758^(1/3)*2/3*K758^(-1/3)*M758</f>
        <v>0.49539859639477801</v>
      </c>
      <c r="AB758" s="12">
        <v>9.5890410958904102</v>
      </c>
      <c r="AC758" s="12">
        <v>14.2</v>
      </c>
      <c r="AD758" s="12" t="s">
        <v>137</v>
      </c>
    </row>
    <row r="759" spans="1:30">
      <c r="A759" s="12" t="s">
        <v>1436</v>
      </c>
      <c r="B759" s="12" t="s">
        <v>1435</v>
      </c>
      <c r="C759" s="12">
        <v>-0.08</v>
      </c>
      <c r="D759" s="12"/>
      <c r="E759" s="12">
        <v>-0.08</v>
      </c>
      <c r="F759" s="12">
        <v>0.05</v>
      </c>
      <c r="G759" s="12">
        <v>0.05</v>
      </c>
      <c r="H759" s="12">
        <v>2.85</v>
      </c>
      <c r="I759" s="12"/>
      <c r="J759" s="12"/>
      <c r="K759" s="12">
        <v>2.85</v>
      </c>
      <c r="L759" s="12">
        <v>0.52</v>
      </c>
      <c r="M759" s="12">
        <v>0.52</v>
      </c>
      <c r="N759" s="12">
        <v>714.3</v>
      </c>
      <c r="O759" s="12">
        <v>5.3</v>
      </c>
      <c r="P759" s="12">
        <v>0.21</v>
      </c>
      <c r="Q759" s="12">
        <v>7.0000000000000007E-2</v>
      </c>
      <c r="R759" s="12">
        <v>137.6</v>
      </c>
      <c r="S759" s="12">
        <v>9.1</v>
      </c>
      <c r="T759" s="12">
        <f>(N759/365)^(2/3)*K759^(1/3)</f>
        <v>2.2182312050229855</v>
      </c>
      <c r="U759" s="12">
        <f>SQRT((2/3*(N759/365)^(-1/3)*K759^(1/3)*(O759/365))^2+(1/3*(N759/365)^(2/3)*K759^(-2/3)*M759)^2)</f>
        <v>0.13535545094859686</v>
      </c>
      <c r="V759" s="12">
        <f>0.004919*R759*SQRT(1-P759^2)*N759^(1/3)*K759^(2/3)</f>
        <v>11.89117974760924</v>
      </c>
      <c r="W759" s="12">
        <f>SQRT(X759^2+Y759^2+Z759^2+AA759^2)</f>
        <v>1.6567592094932482</v>
      </c>
      <c r="X759" s="12">
        <f>0.004919*SQRT(1-P759^2)*N759^(1/3)*K759^(2/3)*S759</f>
        <v>0.78640796295962268</v>
      </c>
      <c r="Y759" s="12">
        <f>0.004919*R759*P759/SQRT(1-P759^2)*N759^(1/3)*K759^(2/3)*Q759</f>
        <v>0.18286467443232118</v>
      </c>
      <c r="Z759" s="12">
        <f>0.004919*R759*SQRT(1-P759^2)*1/3*N759^(-2/3)*K759^(2/3)*O759</f>
        <v>2.9410263037159465E-2</v>
      </c>
      <c r="AA759" s="12">
        <f>0.004919*R759*SQRT(1-P759^2)*N759^(1/3)*2/3*K759^(-1/3)*M759</f>
        <v>1.446412507311533</v>
      </c>
      <c r="AB759" s="12">
        <v>4.1890410958904107</v>
      </c>
      <c r="AC759" s="12">
        <v>18.3</v>
      </c>
      <c r="AD759" s="12" t="s">
        <v>25</v>
      </c>
    </row>
    <row r="760" spans="1:30">
      <c r="A760" s="12" t="s">
        <v>1438</v>
      </c>
      <c r="B760" s="12" t="s">
        <v>1437</v>
      </c>
      <c r="C760" s="12">
        <v>-0.25</v>
      </c>
      <c r="D760" s="12"/>
      <c r="E760" s="12">
        <v>-0.25</v>
      </c>
      <c r="F760" s="12">
        <v>0.06</v>
      </c>
      <c r="G760" s="12">
        <v>0.06</v>
      </c>
      <c r="H760" s="12">
        <v>4</v>
      </c>
      <c r="I760" s="12"/>
      <c r="J760" s="12"/>
      <c r="K760" s="12">
        <v>4</v>
      </c>
      <c r="L760" s="12">
        <v>0.77</v>
      </c>
      <c r="M760" s="12">
        <v>0.77</v>
      </c>
      <c r="N760" s="12">
        <v>677.8</v>
      </c>
      <c r="O760" s="12">
        <v>6.2</v>
      </c>
      <c r="P760" s="12">
        <v>0.19</v>
      </c>
      <c r="Q760" s="12">
        <v>7.0000000000000007E-2</v>
      </c>
      <c r="R760" s="12">
        <v>188</v>
      </c>
      <c r="S760" s="12">
        <v>13</v>
      </c>
      <c r="T760" s="12">
        <f>(N760/365)^(2/3)*K760^(1/3)</f>
        <v>2.3982390145636772</v>
      </c>
      <c r="U760" s="12">
        <f>SQRT((2/3*(N760/365)^(-1/3)*K760^(1/3)*(O760/365))^2+(1/3*(N760/365)^(2/3)*K760^(-2/3)*M760)^2)</f>
        <v>0.15458038677093897</v>
      </c>
      <c r="V760" s="12">
        <f>0.004919*R760*SQRT(1-P760^2)*N760^(1/3)*K760^(2/3)</f>
        <v>20.096688964653115</v>
      </c>
      <c r="W760" s="12">
        <f>SQRT(X760^2+Y760^2+Z760^2+AA760^2)</f>
        <v>2.9433729348896116</v>
      </c>
      <c r="X760" s="12">
        <f>0.004919*SQRT(1-P760^2)*N760^(1/3)*K760^(2/3)*S760</f>
        <v>1.3896646624494173</v>
      </c>
      <c r="Y760" s="12">
        <f>0.004919*R760*P760/SQRT(1-P760^2)*N760^(1/3)*K760^(2/3)*Q760</f>
        <v>0.27729636189426959</v>
      </c>
      <c r="Z760" s="12">
        <f>0.004919*R760*SQRT(1-P760^2)*1/3*N760^(-2/3)*K760^(2/3)*O760</f>
        <v>6.1276419583382202E-2</v>
      </c>
      <c r="AA760" s="12">
        <f>0.004919*R760*SQRT(1-P760^2)*N760^(1/3)*2/3*K760^(-1/3)*M760</f>
        <v>2.5790750837971501</v>
      </c>
      <c r="AB760" s="12">
        <v>2.1479452054794521</v>
      </c>
      <c r="AC760" s="12">
        <v>12.6</v>
      </c>
      <c r="AD760" s="12" t="s">
        <v>25</v>
      </c>
    </row>
    <row r="761" spans="1:30">
      <c r="A761" s="12" t="s">
        <v>1440</v>
      </c>
      <c r="B761" s="12" t="s">
        <v>1439</v>
      </c>
      <c r="C761" s="12">
        <v>0.14000000000000001</v>
      </c>
      <c r="D761" s="12"/>
      <c r="E761" s="12">
        <v>0.14000000000000001</v>
      </c>
      <c r="F761" s="12">
        <v>0.05</v>
      </c>
      <c r="G761" s="12">
        <v>0.05</v>
      </c>
      <c r="H761" s="12">
        <v>2.34</v>
      </c>
      <c r="I761" s="12"/>
      <c r="J761" s="12"/>
      <c r="K761" s="12">
        <v>2.34</v>
      </c>
      <c r="L761" s="12">
        <v>0.3</v>
      </c>
      <c r="M761" s="12">
        <v>0.3</v>
      </c>
      <c r="N761" s="12">
        <v>530.32000000000005</v>
      </c>
      <c r="O761" s="12">
        <v>0.35</v>
      </c>
      <c r="P761" s="12">
        <v>0.13</v>
      </c>
      <c r="Q761" s="12">
        <v>4.4999999999999997E-3</v>
      </c>
      <c r="R761" s="12">
        <v>288.39999999999998</v>
      </c>
      <c r="S761" s="12">
        <v>1.2</v>
      </c>
      <c r="T761" s="12">
        <f>(N761/365)^(2/3)*K761^(1/3)</f>
        <v>1.703081299203437</v>
      </c>
      <c r="U761" s="12">
        <f>SQRT((2/3*(N761/365)^(-1/3)*K761^(1/3)*(O761/365))^2+(1/3*(N761/365)^(2/3)*K761^(-2/3)*M761)^2)</f>
        <v>7.2785109437126086E-2</v>
      </c>
      <c r="V761" s="12">
        <f>0.004919*R761*SQRT(1-P761^2)*N761^(1/3)*K761^(2/3)</f>
        <v>20.067541368613689</v>
      </c>
      <c r="W761" s="12">
        <f>SQRT(X761^2+Y761^2+Z761^2+AA761^2)</f>
        <v>1.7172529268956018</v>
      </c>
      <c r="X761" s="12">
        <f>0.004919*SQRT(1-P761^2)*N761^(1/3)*K761^(2/3)*S761</f>
        <v>8.3498785167602035E-2</v>
      </c>
      <c r="Y761" s="12">
        <f>0.004919*R761*P761/SQRT(1-P761^2)*N761^(1/3)*K761^(2/3)*Q761</f>
        <v>1.1941320008787518E-2</v>
      </c>
      <c r="Z761" s="12">
        <f>0.004919*R761*SQRT(1-P761^2)*1/3*N761^(-2/3)*K761^(2/3)*O761</f>
        <v>4.4147178301244469E-3</v>
      </c>
      <c r="AA761" s="12">
        <f>0.004919*R761*SQRT(1-P761^2)*N761^(1/3)*2/3*K761^(-1/3)*M761</f>
        <v>1.7151744759498881</v>
      </c>
      <c r="AB761" s="12">
        <v>9.6136986301369856</v>
      </c>
      <c r="AC761" s="12">
        <v>7.8</v>
      </c>
      <c r="AD761" s="12" t="s">
        <v>25</v>
      </c>
    </row>
    <row r="762" spans="1:30" s="7" customFormat="1">
      <c r="A762" s="12" t="s">
        <v>1440</v>
      </c>
      <c r="B762" s="12" t="s">
        <v>1441</v>
      </c>
      <c r="C762" s="12">
        <v>0.14000000000000001</v>
      </c>
      <c r="D762" s="12"/>
      <c r="E762" s="12">
        <v>0.14000000000000001</v>
      </c>
      <c r="F762" s="12">
        <v>0.05</v>
      </c>
      <c r="G762" s="12">
        <v>0.05</v>
      </c>
      <c r="H762" s="12">
        <v>2.34</v>
      </c>
      <c r="I762" s="12"/>
      <c r="J762" s="12"/>
      <c r="K762" s="12">
        <v>2.34</v>
      </c>
      <c r="L762" s="12">
        <v>0.3</v>
      </c>
      <c r="M762" s="12">
        <v>0.3</v>
      </c>
      <c r="N762" s="12">
        <v>3186</v>
      </c>
      <c r="O762" s="12">
        <v>14</v>
      </c>
      <c r="P762" s="12">
        <v>0.18</v>
      </c>
      <c r="Q762" s="12">
        <v>1.2E-2</v>
      </c>
      <c r="R762" s="12">
        <v>175.2</v>
      </c>
      <c r="S762" s="12">
        <v>1.4</v>
      </c>
      <c r="T762" s="12">
        <f>(N762/365)^(2/3)*K762^(1/3)</f>
        <v>5.6282566152383957</v>
      </c>
      <c r="U762" s="12">
        <f>SQRT((2/3*(N762/365)^(-1/3)*K762^(1/3)*(O762/365))^2+(1/3*(N762/365)^(2/3)*K762^(-2/3)*M762)^2)</f>
        <v>0.24108824605404658</v>
      </c>
      <c r="V762" s="12">
        <f>0.004919*R762*SQRT(1-P762^2)*N762^(1/3)*K762^(2/3)</f>
        <v>21.986259505000131</v>
      </c>
      <c r="W762" s="12">
        <f>SQRT(X762^2+Y762^2+Z762^2+AA762^2)</f>
        <v>1.8882751781773972</v>
      </c>
      <c r="X762" s="12">
        <f>0.004919*SQRT(1-P762^2)*N762^(1/3)*K762^(2/3)*S762</f>
        <v>0.17568928828196451</v>
      </c>
      <c r="Y762" s="12">
        <f>0.004919*R762*P762/SQRT(1-P762^2)*N762^(1/3)*K762^(2/3)*Q762</f>
        <v>4.9080529692848582E-2</v>
      </c>
      <c r="Z762" s="12">
        <f>0.004919*R762*SQRT(1-P762^2)*1/3*N762^(-2/3)*K762^(2/3)*O762</f>
        <v>3.2204188435865477E-2</v>
      </c>
      <c r="AA762" s="12">
        <f>0.004919*R762*SQRT(1-P762^2)*N762^(1/3)*2/3*K762^(-1/3)*M762</f>
        <v>1.8791674790598401</v>
      </c>
      <c r="AB762" s="12">
        <v>9.6136986301369856</v>
      </c>
      <c r="AC762" s="12">
        <v>7.8</v>
      </c>
      <c r="AD762" s="12" t="s">
        <v>25</v>
      </c>
    </row>
    <row r="763" spans="1:30" s="7" customFormat="1">
      <c r="A763" s="12" t="s">
        <v>1443</v>
      </c>
      <c r="B763" s="12" t="s">
        <v>1442</v>
      </c>
      <c r="C763" s="12">
        <v>-0.11</v>
      </c>
      <c r="D763" s="12"/>
      <c r="E763" s="12">
        <v>-0.11</v>
      </c>
      <c r="F763" s="12">
        <v>0.03</v>
      </c>
      <c r="G763" s="12">
        <v>0.03</v>
      </c>
      <c r="H763" s="12">
        <v>2.2000000000000002</v>
      </c>
      <c r="I763" s="12"/>
      <c r="J763" s="12"/>
      <c r="K763" s="12">
        <v>2.2000000000000002</v>
      </c>
      <c r="L763" s="12">
        <v>0.18</v>
      </c>
      <c r="M763" s="12">
        <v>0.18</v>
      </c>
      <c r="N763" s="12">
        <v>277.02</v>
      </c>
      <c r="O763" s="12">
        <v>0.51500000000000001</v>
      </c>
      <c r="P763" s="12">
        <v>0.106</v>
      </c>
      <c r="Q763" s="12">
        <v>7.3999999999999996E-2</v>
      </c>
      <c r="R763" s="12">
        <v>31.8</v>
      </c>
      <c r="S763" s="12">
        <v>2.2999999999999998</v>
      </c>
      <c r="T763" s="12">
        <f>(N763/365)^(2/3)*K763^(1/3)</f>
        <v>1.082147350812745</v>
      </c>
      <c r="U763" s="12">
        <f>SQRT((2/3*(N763/365)^(-1/3)*K763^(1/3)*(O763/365))^2+(1/3*(N763/365)^(2/3)*K763^(-2/3)*M763)^2)</f>
        <v>2.9543568415899429E-2</v>
      </c>
      <c r="V763" s="12">
        <f>0.004919*R763*SQRT(1-P763^2)*N763^(1/3)*K763^(2/3)</f>
        <v>1.7151512636167838</v>
      </c>
      <c r="W763" s="12">
        <f>SQRT(X763^2+Y763^2+Z763^2+AA763^2)</f>
        <v>0.15597248916751805</v>
      </c>
      <c r="X763" s="12">
        <f>0.004919*SQRT(1-P763^2)*N763^(1/3)*K763^(2/3)*S763</f>
        <v>0.12405182095341519</v>
      </c>
      <c r="Y763" s="12">
        <f>0.004919*R763*P763/SQRT(1-P763^2)*N763^(1/3)*K763^(2/3)*Q763</f>
        <v>1.360652947701378E-2</v>
      </c>
      <c r="Z763" s="12">
        <f>0.004919*R763*SQRT(1-P763^2)*1/3*N763^(-2/3)*K763^(2/3)*O763</f>
        <v>1.0628629711003344E-3</v>
      </c>
      <c r="AA763" s="12">
        <f>0.004919*R763*SQRT(1-P763^2)*N763^(1/3)*2/3*K763^(-1/3)*M763</f>
        <v>9.355370528818821E-2</v>
      </c>
      <c r="AB763" s="12">
        <v>11.91232876712329</v>
      </c>
      <c r="AC763" s="12">
        <v>17</v>
      </c>
      <c r="AD763" s="12" t="s">
        <v>137</v>
      </c>
    </row>
    <row r="764" spans="1:30" s="7" customFormat="1">
      <c r="A764" s="30" t="s">
        <v>1445</v>
      </c>
      <c r="B764" s="30" t="s">
        <v>1444</v>
      </c>
      <c r="C764" s="30"/>
      <c r="D764" s="30"/>
      <c r="E764" s="30">
        <v>-0.23</v>
      </c>
      <c r="F764" s="30"/>
      <c r="G764" s="30">
        <v>0.03</v>
      </c>
      <c r="H764" s="30"/>
      <c r="I764" s="30"/>
      <c r="J764" s="30"/>
      <c r="K764" s="30">
        <v>2.11</v>
      </c>
      <c r="L764" s="30"/>
      <c r="M764" s="30">
        <v>0.28000000000000003</v>
      </c>
      <c r="N764" s="30">
        <v>187.83</v>
      </c>
      <c r="O764" s="30">
        <v>0.54</v>
      </c>
      <c r="P764" s="30">
        <v>0.191</v>
      </c>
      <c r="Q764" s="30">
        <v>8.5000000000000006E-2</v>
      </c>
      <c r="R764" s="30">
        <v>32.25</v>
      </c>
      <c r="S764" s="30">
        <v>2.8</v>
      </c>
      <c r="T764" s="30">
        <f>(N764/365)^(2/3)*K764^(1/3)</f>
        <v>0.823649073927196</v>
      </c>
      <c r="U764" s="30">
        <f>SQRT((2/3*(N764/365)^(-1/3)*K764^(1/3)*(O764/365))^2+(1/3*(N764/365)^(2/3)*K764^(-2/3)*M764)^2)</f>
        <v>3.6467318895869349E-2</v>
      </c>
      <c r="V764" s="30">
        <f>0.004919*R764*SQRT(1-P764^2)*N764^(1/3)*K764^(2/3)</f>
        <v>1.4670558227649202</v>
      </c>
      <c r="W764" s="30">
        <f>SQRT(X764^2+Y764^2+Z764^2+AA764^2)</f>
        <v>0.18352485975463584</v>
      </c>
      <c r="X764" s="30">
        <f>0.004919*SQRT(1-P764^2)*N764^(1/3)*K764^(2/3)*S764</f>
        <v>0.1273722884881171</v>
      </c>
      <c r="Y764" s="30">
        <f>0.004919*R764*P764/SQRT(1-P764^2)*N764^(1/3)*K764^(2/3)*Q764</f>
        <v>2.4719441217649556E-2</v>
      </c>
      <c r="Z764" s="30">
        <f>0.004919*R764*SQRT(1-P764^2)*1/3*N764^(-2/3)*K764^(2/3)*O764</f>
        <v>1.4058992072495645E-3</v>
      </c>
      <c r="AA764" s="30">
        <f>0.004919*R764*SQRT(1-P764^2)*N764^(1/3)*2/3*K764^(-1/3)*M764</f>
        <v>0.12978692902817623</v>
      </c>
      <c r="AB764" s="30">
        <v>9.5972602739726032</v>
      </c>
      <c r="AC764" s="30">
        <v>16.399999999999999</v>
      </c>
      <c r="AD764" s="30" t="s">
        <v>1558</v>
      </c>
    </row>
    <row r="765" spans="1:30">
      <c r="A765" s="12" t="s">
        <v>1447</v>
      </c>
      <c r="B765" s="12" t="s">
        <v>1446</v>
      </c>
      <c r="C765" s="12">
        <v>-0.01</v>
      </c>
      <c r="D765" s="12"/>
      <c r="E765" s="12">
        <v>-0.01</v>
      </c>
      <c r="F765" s="12">
        <v>0.05</v>
      </c>
      <c r="G765" s="12">
        <v>0.05</v>
      </c>
      <c r="H765" s="12">
        <v>1.63</v>
      </c>
      <c r="I765" s="12"/>
      <c r="J765" s="12"/>
      <c r="K765" s="12">
        <v>1.63</v>
      </c>
      <c r="L765" s="12">
        <v>0.14000000000000001</v>
      </c>
      <c r="M765" s="12">
        <v>0.14000000000000001</v>
      </c>
      <c r="N765" s="12">
        <v>1630</v>
      </c>
      <c r="O765" s="12">
        <v>35</v>
      </c>
      <c r="P765" s="12">
        <v>0.13</v>
      </c>
      <c r="Q765" s="12">
        <v>6.5000000000000002E-2</v>
      </c>
      <c r="R765" s="12">
        <v>33.6</v>
      </c>
      <c r="S765" s="12">
        <v>2.1</v>
      </c>
      <c r="T765" s="12">
        <f>(N765/365)^(2/3)*K765^(1/3)</f>
        <v>3.1914817213886266</v>
      </c>
      <c r="U765" s="12">
        <f>SQRT((2/3*(N765/365)^(-1/3)*K765^(1/3)*(O765/365))^2+(1/3*(N765/365)^(2/3)*K765^(-2/3)*M765)^2)</f>
        <v>0.10215662688304927</v>
      </c>
      <c r="V765" s="12">
        <f>0.004919*R765*SQRT(1-P765^2)*N765^(1/3)*K765^(2/3)</f>
        <v>2.6711762976420328</v>
      </c>
      <c r="W765" s="12">
        <f>SQRT(X765^2+Y765^2+Z765^2+AA765^2)</f>
        <v>0.22838217743237166</v>
      </c>
      <c r="X765" s="12">
        <f>0.004919*SQRT(1-P765^2)*N765^(1/3)*K765^(2/3)*S765</f>
        <v>0.16694851860262708</v>
      </c>
      <c r="Y765" s="12">
        <f>0.004919*R765*P765/SQRT(1-P765^2)*N765^(1/3)*K765^(2/3)*Q765</f>
        <v>2.295945449605857E-2</v>
      </c>
      <c r="Z765" s="12">
        <f>0.004919*R765*SQRT(1-P765^2)*1/3*N765^(-2/3)*K765^(2/3)*O765</f>
        <v>1.911884875612908E-2</v>
      </c>
      <c r="AA765" s="12">
        <f>0.004919*R765*SQRT(1-P765^2)*N765^(1/3)*2/3*K765^(-1/3)*M765</f>
        <v>0.15295079004903259</v>
      </c>
      <c r="AB765" s="12">
        <v>7.1917808219178081</v>
      </c>
      <c r="AC765" s="12">
        <v>7.6</v>
      </c>
      <c r="AD765" s="12" t="s">
        <v>137</v>
      </c>
    </row>
    <row r="766" spans="1:30" s="7" customFormat="1">
      <c r="A766" s="30" t="s">
        <v>1449</v>
      </c>
      <c r="B766" s="30" t="s">
        <v>1448</v>
      </c>
      <c r="C766" s="30"/>
      <c r="D766" s="30"/>
      <c r="E766" s="30">
        <v>0.19</v>
      </c>
      <c r="F766" s="30"/>
      <c r="G766" s="30">
        <v>0.04</v>
      </c>
      <c r="H766" s="30"/>
      <c r="I766" s="30"/>
      <c r="J766" s="30"/>
      <c r="K766" s="30">
        <v>1.23</v>
      </c>
      <c r="L766" s="30">
        <v>0.03</v>
      </c>
      <c r="M766" s="30">
        <v>3.6275189713696337E-2</v>
      </c>
      <c r="N766" s="30">
        <v>4.4264000000000001</v>
      </c>
      <c r="O766" s="30">
        <v>7.0000000000000001E-3</v>
      </c>
      <c r="P766" s="30">
        <v>0</v>
      </c>
      <c r="Q766" s="30">
        <v>0</v>
      </c>
      <c r="R766" s="30">
        <v>58.1</v>
      </c>
      <c r="S766" s="30">
        <v>4.0999999999999996</v>
      </c>
      <c r="T766" s="30">
        <f>(N766/365)^(2/3)*K766^(1/3)</f>
        <v>5.6555333230945228E-2</v>
      </c>
      <c r="U766" s="30">
        <f>SQRT((2/3*(N766/365)^(-1/3)*K766^(1/3)*(O766/365))^2+(1/3*(N766/365)^(2/3)*K766^(-2/3)*M766)^2)</f>
        <v>5.5916516387890917E-4</v>
      </c>
      <c r="V766" s="30">
        <f>0.004919*R766*SQRT(1-P766^2)*N766^(1/3)*K766^(2/3)</f>
        <v>0.53869124212436525</v>
      </c>
      <c r="W766" s="30">
        <f>SQRT(X766^2+Y766^2+Z766^2+AA766^2)</f>
        <v>3.9463268943733247E-2</v>
      </c>
      <c r="X766" s="30">
        <f>0.004919*SQRT(1-P766^2)*N766^(1/3)*K766^(2/3)*S766</f>
        <v>3.8014356156796852E-2</v>
      </c>
      <c r="Y766" s="30">
        <f>0.004919*R766*P766/SQRT(1-P766^2)*N766^(1/3)*K766^(2/3)*Q766</f>
        <v>0</v>
      </c>
      <c r="Z766" s="30">
        <f>0.004919*R766*SQRT(1-P766^2)*1/3*N766^(-2/3)*K766^(2/3)*O766</f>
        <v>2.8396580327659477E-4</v>
      </c>
      <c r="AA766" s="30">
        <f>0.004919*R766*SQRT(1-P766^2)*N766^(1/3)*2/3*K766^(-1/3)*M766</f>
        <v>1.0591396750768605E-2</v>
      </c>
      <c r="AB766" s="30">
        <v>0.15068493150684931</v>
      </c>
      <c r="AC766" s="30">
        <v>9</v>
      </c>
      <c r="AD766" s="30" t="s">
        <v>1559</v>
      </c>
    </row>
    <row r="767" spans="1:30">
      <c r="A767" s="12" t="s">
        <v>1451</v>
      </c>
      <c r="B767" s="12" t="s">
        <v>1450</v>
      </c>
      <c r="C767" s="12">
        <v>0.19</v>
      </c>
      <c r="D767" s="12"/>
      <c r="E767" s="12">
        <v>0.19</v>
      </c>
      <c r="F767" s="12">
        <v>0.04</v>
      </c>
      <c r="G767" s="12">
        <v>0.04</v>
      </c>
      <c r="H767" s="12">
        <v>0.87</v>
      </c>
      <c r="I767" s="12"/>
      <c r="J767" s="12"/>
      <c r="K767" s="12">
        <v>0.87</v>
      </c>
      <c r="L767" s="12">
        <v>0.06</v>
      </c>
      <c r="M767" s="12">
        <v>0.06</v>
      </c>
      <c r="N767" s="12">
        <v>2.1450999999999998</v>
      </c>
      <c r="O767" s="12">
        <v>1.1999999999999999E-3</v>
      </c>
      <c r="P767" s="12">
        <v>0</v>
      </c>
      <c r="Q767" s="12">
        <v>0</v>
      </c>
      <c r="R767" s="28">
        <v>299.89999999999998</v>
      </c>
      <c r="S767" s="28">
        <v>6.1</v>
      </c>
      <c r="T767" s="12">
        <f>(N767/365)^(2/3)*K767^(1/3)</f>
        <v>3.1089199265762233E-2</v>
      </c>
      <c r="U767" s="12">
        <f>SQRT((2/3*(N767/365)^(-1/3)*K767^(1/3)*(O767/365))^2+(1/3*(N767/365)^(2/3)*K767^(-2/3)*M767)^2)</f>
        <v>7.1478827869980569E-4</v>
      </c>
      <c r="V767" s="12">
        <f>0.004919*R767*SQRT(1-P767^2)*N767^(1/3)*K767^(2/3)</f>
        <v>1.7338650973636192</v>
      </c>
      <c r="W767" s="12">
        <f>SQRT(X767^2+Y767^2+Z767^2+AA767^2)</f>
        <v>8.7171187653564713E-2</v>
      </c>
      <c r="X767" s="12">
        <f>0.004919*SQRT(1-P767^2)*N767^(1/3)*K767^(2/3)*S767</f>
        <v>3.5267012650610462E-2</v>
      </c>
      <c r="Y767" s="12">
        <f>0.004919*R767*P767/SQRT(1-P767^2)*N767^(1/3)*K767^(2/3)*Q767</f>
        <v>0</v>
      </c>
      <c r="Z767" s="12">
        <f>0.004919*R767*SQRT(1-P767^2)*1/3*N767^(-2/3)*K767^(2/3)*O767</f>
        <v>3.2331641366157654E-4</v>
      </c>
      <c r="AA767" s="12">
        <f>0.004919*R767*SQRT(1-P767^2)*N767^(1/3)*2/3*K767^(-1/3)*M767</f>
        <v>7.9717935510971005E-2</v>
      </c>
      <c r="AB767" s="12">
        <v>0.1013698630136986</v>
      </c>
      <c r="AC767" s="12">
        <v>9</v>
      </c>
      <c r="AD767" s="12" t="s">
        <v>1452</v>
      </c>
    </row>
    <row r="768" spans="1:30" s="7" customFormat="1">
      <c r="A768" s="30" t="s">
        <v>1451</v>
      </c>
      <c r="B768" s="30" t="s">
        <v>1453</v>
      </c>
      <c r="C768" s="30">
        <v>0.19</v>
      </c>
      <c r="D768" s="30"/>
      <c r="E768" s="30">
        <v>0.19</v>
      </c>
      <c r="F768" s="30">
        <v>0.04</v>
      </c>
      <c r="G768" s="30">
        <v>0.04</v>
      </c>
      <c r="H768" s="30">
        <v>0.87</v>
      </c>
      <c r="I768" s="30"/>
      <c r="J768" s="30"/>
      <c r="K768" s="30">
        <v>0.87</v>
      </c>
      <c r="L768" s="30">
        <v>0.06</v>
      </c>
      <c r="M768" s="30">
        <v>0.06</v>
      </c>
      <c r="N768" s="30">
        <v>5300</v>
      </c>
      <c r="O768" s="30">
        <v>3125</v>
      </c>
      <c r="P768" s="30">
        <v>0.7</v>
      </c>
      <c r="Q768" s="30">
        <v>0.1</v>
      </c>
      <c r="R768" s="30">
        <v>135</v>
      </c>
      <c r="S768" s="30">
        <v>4</v>
      </c>
      <c r="T768" s="30">
        <f>(N768/365)^(2/3)*K768^(1/3)</f>
        <v>5.6819196462657624</v>
      </c>
      <c r="U768" s="30">
        <f>SQRT((2/3*(N768/365)^(-1/3)*K768^(1/3)*(O768/365))^2+(1/3*(N768/365)^(2/3)*K768^(-2/3)*M768)^2)</f>
        <v>2.2372751952666805</v>
      </c>
      <c r="V768" s="30">
        <f>0.004919*R768*SQRT(1-P768^2)*N768^(1/3)*K768^(2/3)</f>
        <v>7.5352986695855213</v>
      </c>
      <c r="W768" s="30">
        <f>SQRT(X768^2+Y768^2+Z768^2+AA768^2)</f>
        <v>1.8528106790320698</v>
      </c>
      <c r="X768" s="30">
        <f>0.004919*SQRT(1-P768^2)*N768^(1/3)*K768^(2/3)*S768</f>
        <v>0.22326810872845987</v>
      </c>
      <c r="Y768" s="30">
        <f>0.004919*R768*P768/SQRT(1-P768^2)*N768^(1/3)*K768^(2/3)*Q768</f>
        <v>1.0342566801391893</v>
      </c>
      <c r="Z768" s="30">
        <f>0.004919*R768*SQRT(1-P768^2)*1/3*N768^(-2/3)*K768^(2/3)*O768</f>
        <v>1.4809942353745154</v>
      </c>
      <c r="AA768" s="30">
        <f>0.004919*R768*SQRT(1-P768^2)*N768^(1/3)*2/3*K768^(-1/3)*M768</f>
        <v>0.3464505135441619</v>
      </c>
      <c r="AB768" s="30">
        <v>0.1013698630136986</v>
      </c>
      <c r="AC768" s="30">
        <v>9</v>
      </c>
      <c r="AD768" s="30" t="s">
        <v>1560</v>
      </c>
    </row>
    <row r="769" spans="1:30" s="7" customFormat="1">
      <c r="A769" s="7" t="s">
        <v>1455</v>
      </c>
      <c r="B769" s="7" t="s">
        <v>1454</v>
      </c>
      <c r="G769" s="7">
        <v>4.1492940386763918E-2</v>
      </c>
      <c r="M769" s="7">
        <v>3.6275189713696337E-2</v>
      </c>
      <c r="N769" s="7">
        <v>11.186</v>
      </c>
      <c r="O769" s="7">
        <v>1E-3</v>
      </c>
      <c r="P769" s="7">
        <v>0</v>
      </c>
      <c r="Q769" s="7">
        <v>0</v>
      </c>
      <c r="T769" s="7">
        <f>(N769/365)^(2/3)*K769^(1/3)</f>
        <v>0</v>
      </c>
      <c r="U769" s="7" t="e">
        <f>SQRT((2/3*(N769/365)^(-1/3)*K769^(1/3)*(O769/365))^2+(1/3*(N769/365)^(2/3)*K769^(-2/3)*M769)^2)</f>
        <v>#DIV/0!</v>
      </c>
      <c r="V769" s="7">
        <f>0.004919*R769*SQRT(1-P769^2)*N769^(1/3)*K769^(2/3)</f>
        <v>0</v>
      </c>
      <c r="W769" s="7" t="e">
        <f>SQRT(X769^2+Y769^2+Z769^2+AA769^2)</f>
        <v>#DIV/0!</v>
      </c>
      <c r="X769" s="7">
        <f>0.004919*SQRT(1-P769^2)*N769^(1/3)*K769^(2/3)*S769</f>
        <v>0</v>
      </c>
      <c r="Y769" s="7">
        <f>0.004919*R769*P769/SQRT(1-P769^2)*N769^(1/3)*K769^(2/3)*Q769</f>
        <v>0</v>
      </c>
      <c r="Z769" s="7">
        <f>0.004919*R769*SQRT(1-P769^2)*1/3*N769^(-2/3)*K769^(2/3)*O769</f>
        <v>0</v>
      </c>
      <c r="AA769" s="7" t="e">
        <f>0.004919*R769*SQRT(1-P769^2)*N769^(1/3)*2/3*K769^(-1/3)*M769</f>
        <v>#DIV/0!</v>
      </c>
    </row>
    <row r="770" spans="1:30" s="7" customFormat="1">
      <c r="A770" s="7" t="s">
        <v>1457</v>
      </c>
      <c r="B770" s="7" t="s">
        <v>1456</v>
      </c>
      <c r="C770" s="7">
        <v>-0.02</v>
      </c>
      <c r="E770" s="7">
        <v>-0.02</v>
      </c>
      <c r="F770" s="7">
        <v>0.08</v>
      </c>
      <c r="G770" s="7">
        <v>0.08</v>
      </c>
      <c r="M770" s="7">
        <v>3.6275189713696337E-2</v>
      </c>
      <c r="N770" s="7">
        <v>9.8658000000000001</v>
      </c>
      <c r="O770" s="7">
        <v>6.9999999999999993E-3</v>
      </c>
      <c r="P770" s="7">
        <v>0.11600000000000001</v>
      </c>
      <c r="Q770" s="7">
        <v>9.6999999999999989E-2</v>
      </c>
      <c r="R770" s="7">
        <v>1.39</v>
      </c>
      <c r="S770" s="7">
        <v>0.18</v>
      </c>
      <c r="T770" s="7">
        <f>(N770/365)^(2/3)*K770^(1/3)</f>
        <v>0</v>
      </c>
      <c r="U770" s="7" t="e">
        <f>SQRT((2/3*(N770/365)^(-1/3)*K770^(1/3)*(O770/365))^2+(1/3*(N770/365)^(2/3)*K770^(-2/3)*M770)^2)</f>
        <v>#DIV/0!</v>
      </c>
      <c r="V770" s="7">
        <f>0.004919*R770*SQRT(1-P770^2)*N770^(1/3)*K770^(2/3)</f>
        <v>0</v>
      </c>
      <c r="W770" s="7" t="e">
        <f>SQRT(X770^2+Y770^2+Z770^2+AA770^2)</f>
        <v>#DIV/0!</v>
      </c>
      <c r="X770" s="7">
        <f>0.004919*SQRT(1-P770^2)*N770^(1/3)*K770^(2/3)*S770</f>
        <v>0</v>
      </c>
      <c r="Y770" s="7">
        <f>0.004919*R770*P770/SQRT(1-P770^2)*N770^(1/3)*K770^(2/3)*Q770</f>
        <v>0</v>
      </c>
      <c r="Z770" s="7">
        <f>0.004919*R770*SQRT(1-P770^2)*1/3*N770^(-2/3)*K770^(2/3)*O770</f>
        <v>0</v>
      </c>
      <c r="AA770" s="7" t="e">
        <f>0.004919*R770*SQRT(1-P770^2)*N770^(1/3)*2/3*K770^(-1/3)*M770</f>
        <v>#DIV/0!</v>
      </c>
      <c r="AD770" s="7" t="s">
        <v>1458</v>
      </c>
    </row>
    <row r="771" spans="1:30">
      <c r="A771" s="12" t="s">
        <v>1460</v>
      </c>
      <c r="B771" s="12" t="s">
        <v>1459</v>
      </c>
      <c r="C771" s="12">
        <v>-0.21</v>
      </c>
      <c r="D771" s="12"/>
      <c r="E771" s="12">
        <v>-0.21</v>
      </c>
      <c r="F771" s="12">
        <v>0.06</v>
      </c>
      <c r="G771" s="12">
        <v>0.06</v>
      </c>
      <c r="H771" s="12">
        <v>3.36</v>
      </c>
      <c r="I771" s="12"/>
      <c r="J771" s="12"/>
      <c r="K771" s="12">
        <v>3.36</v>
      </c>
      <c r="L771" s="12">
        <v>0.33</v>
      </c>
      <c r="M771" s="12">
        <v>0.33</v>
      </c>
      <c r="N771" s="12">
        <v>579.79999999999995</v>
      </c>
      <c r="O771" s="12">
        <v>2.4</v>
      </c>
      <c r="P771" s="12">
        <v>0.3</v>
      </c>
      <c r="Q771" s="12">
        <v>0.1</v>
      </c>
      <c r="R771" s="12">
        <v>96</v>
      </c>
      <c r="S771" s="12">
        <v>0.1</v>
      </c>
      <c r="T771" s="12">
        <f>(N771/365)^(2/3)*K771^(1/3)</f>
        <v>2.0390912303048476</v>
      </c>
      <c r="U771" s="12">
        <f>SQRT((2/3*(N771/365)^(-1/3)*K771^(1/3)*(O771/365))^2+(1/3*(N771/365)^(2/3)*K771^(-2/3)*M771)^2)</f>
        <v>6.6992700587113319E-2</v>
      </c>
      <c r="V771" s="12">
        <f>0.004919*R771*SQRT(1-P771^2)*N771^(1/3)*K771^(2/3)</f>
        <v>8.4266380562043963</v>
      </c>
      <c r="W771" s="12">
        <f>SQRT(X771^2+Y771^2+Z771^2+AA771^2)</f>
        <v>0.6179056468846752</v>
      </c>
      <c r="X771" s="12">
        <f>0.004919*SQRT(1-P771^2)*N771^(1/3)*K771^(2/3)*S771</f>
        <v>8.7777479752129128E-3</v>
      </c>
      <c r="Y771" s="12">
        <f>0.004919*R771*P771/SQRT(1-P771^2)*N771^(1/3)*K771^(2/3)*Q771</f>
        <v>0.27780125460014493</v>
      </c>
      <c r="Z771" s="12">
        <f>0.004919*R771*SQRT(1-P771^2)*1/3*N771^(-2/3)*K771^(2/3)*O771</f>
        <v>1.1626958339019526E-2</v>
      </c>
      <c r="AA771" s="12">
        <f>0.004919*R771*SQRT(1-P771^2)*N771^(1/3)*2/3*K771^(-1/3)*M771</f>
        <v>0.55174415844195457</v>
      </c>
      <c r="AB771" s="28">
        <f>3701.794303/365</f>
        <v>10.141902200000001</v>
      </c>
      <c r="AC771" s="28">
        <v>7.88</v>
      </c>
      <c r="AD771" s="12" t="s">
        <v>142</v>
      </c>
    </row>
    <row r="772" spans="1:30" s="7" customFormat="1">
      <c r="A772" s="7" t="s">
        <v>1462</v>
      </c>
      <c r="B772" s="7" t="s">
        <v>1461</v>
      </c>
      <c r="G772" s="7">
        <v>4.1492940386763918E-2</v>
      </c>
      <c r="M772" s="7">
        <v>3.6275189713696337E-2</v>
      </c>
      <c r="N772" s="7">
        <v>10.91</v>
      </c>
      <c r="O772" s="7">
        <v>0.11</v>
      </c>
      <c r="R772" s="7">
        <v>154</v>
      </c>
      <c r="S772" s="7">
        <v>22</v>
      </c>
      <c r="T772" s="7">
        <f>(N772/365)^(2/3)*K772^(1/3)</f>
        <v>0</v>
      </c>
      <c r="U772" s="7" t="e">
        <f>SQRT((2/3*(N772/365)^(-1/3)*K772^(1/3)*(O772/365))^2+(1/3*(N772/365)^(2/3)*K772^(-2/3)*M772)^2)</f>
        <v>#DIV/0!</v>
      </c>
      <c r="V772" s="7">
        <f>0.004919*R772*SQRT(1-P772^2)*N772^(1/3)*K772^(2/3)</f>
        <v>0</v>
      </c>
      <c r="W772" s="7" t="e">
        <f>SQRT(X772^2+Y772^2+Z772^2+AA772^2)</f>
        <v>#DIV/0!</v>
      </c>
      <c r="X772" s="7">
        <f>0.004919*SQRT(1-P772^2)*N772^(1/3)*K772^(2/3)*S772</f>
        <v>0</v>
      </c>
      <c r="Y772" s="7">
        <f>0.004919*R772*P772/SQRT(1-P772^2)*N772^(1/3)*K772^(2/3)*Q772</f>
        <v>0</v>
      </c>
      <c r="Z772" s="7">
        <f>0.004919*R772*SQRT(1-P772^2)*1/3*N772^(-2/3)*K772^(2/3)*O772</f>
        <v>0</v>
      </c>
      <c r="AA772" s="7" t="e">
        <f>0.004919*R772*SQRT(1-P772^2)*N772^(1/3)*2/3*K772^(-1/3)*M772</f>
        <v>#DIV/0!</v>
      </c>
      <c r="AD772" s="7" t="s">
        <v>1463</v>
      </c>
    </row>
    <row r="773" spans="1:30">
      <c r="A773" s="12" t="s">
        <v>1465</v>
      </c>
      <c r="B773" s="12" t="s">
        <v>1464</v>
      </c>
      <c r="C773" s="12">
        <v>0.4</v>
      </c>
      <c r="D773" s="12">
        <v>0.17</v>
      </c>
      <c r="E773" s="12">
        <v>0.4</v>
      </c>
      <c r="F773" s="12">
        <v>0.06</v>
      </c>
      <c r="G773" s="12">
        <v>0.06</v>
      </c>
      <c r="H773" s="12">
        <v>1.38</v>
      </c>
      <c r="I773" s="12">
        <v>1.3</v>
      </c>
      <c r="J773" s="12">
        <v>1.3</v>
      </c>
      <c r="K773" s="12">
        <v>1.38</v>
      </c>
      <c r="L773" s="12">
        <v>0.1</v>
      </c>
      <c r="M773" s="12">
        <v>0.1</v>
      </c>
      <c r="N773" s="12">
        <v>3.3124899999999999</v>
      </c>
      <c r="O773" s="12">
        <v>3.1259500000000001E-5</v>
      </c>
      <c r="P773" s="12">
        <v>7.8700000000000006E-2</v>
      </c>
      <c r="Q773" s="12">
        <v>3.1399999999999997E-2</v>
      </c>
      <c r="R773" s="12">
        <v>469.59</v>
      </c>
      <c r="S773" s="12">
        <v>14.86</v>
      </c>
      <c r="T773" s="12">
        <f>(N773/365)^(2/3)*K773^(1/3)</f>
        <v>4.8439632144413214E-2</v>
      </c>
      <c r="U773" s="12">
        <f>SQRT((2/3*(N773/365)^(-1/3)*K773^(1/3)*(O773/365))^2+(1/3*(N773/365)^(2/3)*K773^(-2/3)*M773)^2)</f>
        <v>1.1700394634646663E-3</v>
      </c>
      <c r="V773" s="12">
        <f>0.004919*R773*SQRT(1-P773^2)*N773^(1/3)*K773^(2/3)</f>
        <v>4.2548486894978925</v>
      </c>
      <c r="W773" s="12">
        <f>SQRT(X773^2+Y773^2+Z773^2+AA773^2)</f>
        <v>0.2459487382792758</v>
      </c>
      <c r="X773" s="12">
        <f>0.004919*SQRT(1-P773^2)*N773^(1/3)*K773^(2/3)*S773</f>
        <v>0.13464309616034981</v>
      </c>
      <c r="Y773" s="12">
        <f>0.004919*R773*P773/SQRT(1-P773^2)*N773^(1/3)*K773^(2/3)*Q773</f>
        <v>1.0580026388153443E-2</v>
      </c>
      <c r="Z773" s="12">
        <f>0.004919*R773*SQRT(1-P773^2)*1/3*N773^(-2/3)*K773^(2/3)*O773</f>
        <v>1.3384135258708641E-5</v>
      </c>
      <c r="AA773" s="12">
        <f>0.004919*R773*SQRT(1-P773^2)*N773^(1/3)*2/3*K773^(-1/3)*M773</f>
        <v>0.20554824586946344</v>
      </c>
      <c r="AB773" s="28">
        <f>25.025/365</f>
        <v>6.8561643835616429E-2</v>
      </c>
      <c r="AC773" s="12">
        <v>62</v>
      </c>
      <c r="AD773" s="12" t="s">
        <v>1525</v>
      </c>
    </row>
    <row r="774" spans="1:30">
      <c r="A774" s="29" t="s">
        <v>1467</v>
      </c>
      <c r="B774" s="29" t="s">
        <v>1466</v>
      </c>
      <c r="C774" s="29">
        <v>-0.52</v>
      </c>
      <c r="D774" s="29">
        <v>-0.39</v>
      </c>
      <c r="E774" s="29">
        <v>-0.52</v>
      </c>
      <c r="F774" s="29">
        <v>0.01</v>
      </c>
      <c r="G774" s="29">
        <v>0.01</v>
      </c>
      <c r="H774" s="29">
        <v>0.76</v>
      </c>
      <c r="I774" s="29">
        <v>0.84</v>
      </c>
      <c r="J774" s="29">
        <v>0.83</v>
      </c>
      <c r="K774" s="29">
        <v>0.76</v>
      </c>
      <c r="L774" s="29">
        <v>0.04</v>
      </c>
      <c r="M774" s="29">
        <v>0.04</v>
      </c>
      <c r="N774" s="29">
        <v>20</v>
      </c>
      <c r="O774" s="29">
        <v>1.4999999999999999E-2</v>
      </c>
      <c r="P774" s="29">
        <v>0.06</v>
      </c>
      <c r="Q774" s="29">
        <v>6.5000000000000006E-3</v>
      </c>
      <c r="R774" s="29">
        <v>0.49</v>
      </c>
      <c r="S774" s="29">
        <v>0.09</v>
      </c>
      <c r="T774" s="29">
        <f>(N774/365)^(2/3)*K774^(1/3)</f>
        <v>0.13165255286572985</v>
      </c>
      <c r="U774" s="29">
        <f>SQRT((2/3*(N774/365)^(-1/3)*K774^(1/3)*(O774/365))^2+(1/3*(N774/365)^(2/3)*K774^(-2/3)*M774)^2)</f>
        <v>2.3106317439639847E-3</v>
      </c>
      <c r="V774" s="29">
        <f>0.004919*R774*SQRT(1-P774^2)*N774^(1/3)*K774^(2/3)</f>
        <v>5.438871799284364E-3</v>
      </c>
      <c r="W774" s="29">
        <f>SQRT(X774^2+Y774^2+Z774^2+AA774^2)</f>
        <v>1.017044407326593E-3</v>
      </c>
      <c r="X774" s="29">
        <f>0.004919*SQRT(1-P774^2)*N774^(1/3)*K774^(2/3)*S774</f>
        <v>9.9897645292978108E-4</v>
      </c>
      <c r="Y774" s="29">
        <f>0.004919*R774*P774/SQRT(1-P774^2)*N774^(1/3)*K774^(2/3)*Q774</f>
        <v>2.1288237672831214E-6</v>
      </c>
      <c r="Z774" s="29">
        <f>0.004919*R774*SQRT(1-P774^2)*1/3*N774^(-2/3)*K774^(2/3)*O774</f>
        <v>1.3597179498210912E-6</v>
      </c>
      <c r="AA774" s="29">
        <f>0.004919*R774*SQRT(1-P774^2)*N774^(1/3)*2/3*K774^(-1/3)*M774</f>
        <v>1.9083760699243387E-4</v>
      </c>
      <c r="AB774" s="29"/>
      <c r="AC774" s="29"/>
      <c r="AD774" s="29" t="s">
        <v>292</v>
      </c>
    </row>
    <row r="775" spans="1:30" s="30" customFormat="1">
      <c r="A775" s="29" t="s">
        <v>1467</v>
      </c>
      <c r="B775" s="29" t="s">
        <v>1468</v>
      </c>
      <c r="C775" s="29">
        <v>-0.52</v>
      </c>
      <c r="D775" s="29">
        <v>-0.39</v>
      </c>
      <c r="E775" s="29">
        <v>-0.52</v>
      </c>
      <c r="F775" s="29">
        <v>0.01</v>
      </c>
      <c r="G775" s="29">
        <v>0.01</v>
      </c>
      <c r="H775" s="29">
        <v>0.76</v>
      </c>
      <c r="I775" s="29">
        <v>0.84</v>
      </c>
      <c r="J775" s="29">
        <v>0.83</v>
      </c>
      <c r="K775" s="29">
        <v>0.76</v>
      </c>
      <c r="L775" s="29">
        <v>0.04</v>
      </c>
      <c r="M775" s="29">
        <v>0.04</v>
      </c>
      <c r="N775" s="29">
        <v>49.41</v>
      </c>
      <c r="O775" s="29">
        <v>0.09</v>
      </c>
      <c r="P775" s="29">
        <v>0.23</v>
      </c>
      <c r="Q775" s="29">
        <v>0.155</v>
      </c>
      <c r="R775" s="29">
        <v>0.39</v>
      </c>
      <c r="S775" s="29">
        <v>0.105</v>
      </c>
      <c r="T775" s="29">
        <f>(N775/365)^(2/3)*K775^(1/3)</f>
        <v>0.2405945897025254</v>
      </c>
      <c r="U775" s="29">
        <f>SQRT((2/3*(N775/365)^(-1/3)*K775^(1/3)*(O775/365))^2+(1/3*(N775/365)^(2/3)*K775^(-2/3)*M775)^2)</f>
        <v>4.2310568512333169E-3</v>
      </c>
      <c r="V775" s="29">
        <f>0.004919*R775*SQRT(1-P775^2)*N775^(1/3)*K775^(2/3)</f>
        <v>5.705407833175997E-3</v>
      </c>
      <c r="W775" s="29">
        <f>SQRT(X775^2+Y775^2+Z775^2+AA775^2)</f>
        <v>1.5638811706241856E-3</v>
      </c>
      <c r="X775" s="29">
        <f>0.004919*SQRT(1-P775^2)*N775^(1/3)*K775^(2/3)*S775</f>
        <v>1.5360713397012298E-3</v>
      </c>
      <c r="Y775" s="29">
        <f>0.004919*R775*P775/SQRT(1-P775^2)*N775^(1/3)*K775^(2/3)*Q775</f>
        <v>2.1475851467925701E-4</v>
      </c>
      <c r="Z775" s="29">
        <f>0.004919*R775*SQRT(1-P775^2)*1/3*N775^(-2/3)*K775^(2/3)*O775</f>
        <v>3.4641213316186995E-6</v>
      </c>
      <c r="AA775" s="29">
        <f>0.004919*R775*SQRT(1-P775^2)*N775^(1/3)*2/3*K775^(-1/3)*M775</f>
        <v>2.0018974853249115E-4</v>
      </c>
      <c r="AB775" s="29"/>
      <c r="AC775" s="29"/>
      <c r="AD775" s="29" t="s">
        <v>292</v>
      </c>
    </row>
    <row r="776" spans="1:30" s="7" customFormat="1">
      <c r="A776" s="30" t="s">
        <v>1470</v>
      </c>
      <c r="B776" s="30" t="s">
        <v>1469</v>
      </c>
      <c r="C776" s="30">
        <v>0.14000000000000001</v>
      </c>
      <c r="D776" s="30"/>
      <c r="E776" s="30">
        <v>0.14000000000000001</v>
      </c>
      <c r="F776" s="30"/>
      <c r="G776" s="30">
        <v>4.1492940386763918E-2</v>
      </c>
      <c r="H776" s="30"/>
      <c r="I776" s="30"/>
      <c r="J776" s="30"/>
      <c r="K776" s="30"/>
      <c r="L776" s="30"/>
      <c r="M776" s="30">
        <v>3.6275189713696337E-2</v>
      </c>
      <c r="N776" s="30">
        <v>305.5</v>
      </c>
      <c r="O776" s="30">
        <v>0.1</v>
      </c>
      <c r="P776" s="30">
        <v>3.1E-2</v>
      </c>
      <c r="Q776" s="30">
        <v>9.0000000000000011E-3</v>
      </c>
      <c r="R776" s="30">
        <v>350.5</v>
      </c>
      <c r="S776" s="30">
        <v>3.4</v>
      </c>
      <c r="T776" s="30">
        <v>1.17</v>
      </c>
      <c r="U776" s="30">
        <v>0</v>
      </c>
      <c r="V776" s="30">
        <v>20.6</v>
      </c>
      <c r="W776" s="30">
        <v>0</v>
      </c>
      <c r="X776" s="30">
        <f>0.004919*SQRT(1-P776^2)*N776^(1/3)*K776^(2/3)*S776</f>
        <v>0</v>
      </c>
      <c r="Y776" s="30">
        <f>0.004919*R776*P776/SQRT(1-P776^2)*N776^(1/3)*K776^(2/3)*Q776</f>
        <v>0</v>
      </c>
      <c r="Z776" s="30">
        <f>0.004919*R776*SQRT(1-P776^2)*1/3*N776^(-2/3)*K776^(2/3)*O776</f>
        <v>0</v>
      </c>
      <c r="AA776" s="30" t="e">
        <f>0.004919*R776*SQRT(1-P776^2)*N776^(1/3)*2/3*K776^(-1/3)*M776</f>
        <v>#DIV/0!</v>
      </c>
      <c r="AB776" s="30"/>
      <c r="AC776" s="30"/>
      <c r="AD776" s="30" t="s">
        <v>1471</v>
      </c>
    </row>
    <row r="777" spans="1:30">
      <c r="A777" s="12" t="s">
        <v>1473</v>
      </c>
      <c r="B777" s="12" t="s">
        <v>1472</v>
      </c>
      <c r="C777" s="12">
        <v>-7.0000000000000007E-2</v>
      </c>
      <c r="D777" s="12"/>
      <c r="E777" s="12">
        <v>-7.0000000000000007E-2</v>
      </c>
      <c r="F777" s="12">
        <v>0.03</v>
      </c>
      <c r="G777" s="12">
        <v>0.03</v>
      </c>
      <c r="H777" s="12">
        <v>1.88</v>
      </c>
      <c r="I777" s="12"/>
      <c r="J777" s="12"/>
      <c r="K777" s="12">
        <v>1.88</v>
      </c>
      <c r="L777" s="12">
        <v>0.22</v>
      </c>
      <c r="M777" s="12">
        <v>0.22</v>
      </c>
      <c r="N777" s="12">
        <v>198.4</v>
      </c>
      <c r="O777" s="12">
        <v>0.42</v>
      </c>
      <c r="P777" s="12">
        <v>0.06</v>
      </c>
      <c r="Q777" s="12">
        <v>0.04</v>
      </c>
      <c r="R777" s="12">
        <v>82</v>
      </c>
      <c r="S777" s="12">
        <v>6.05</v>
      </c>
      <c r="T777" s="12">
        <f>(N777/365)^(2/3)*K777^(1/3)</f>
        <v>0.82202523884428491</v>
      </c>
      <c r="U777" s="12">
        <f>SQRT((2/3*(N777/365)^(-1/3)*K777^(1/3)*(O777/365))^2+(1/3*(N777/365)^(2/3)*K777^(-2/3)*M777)^2)</f>
        <v>3.2085794125008636E-2</v>
      </c>
      <c r="V777" s="12">
        <f>0.004919*R777*SQRT(1-P777^2)*N777^(1/3)*K777^(2/3)</f>
        <v>3.5770635550297114</v>
      </c>
      <c r="W777" s="12">
        <f>SQRT(X777^2+Y777^2+Z777^2+AA777^2)</f>
        <v>0.38419849023883024</v>
      </c>
      <c r="X777" s="12">
        <f>0.004919*SQRT(1-P777^2)*N777^(1/3)*K777^(2/3)*S777</f>
        <v>0.26391749399914333</v>
      </c>
      <c r="Y777" s="12">
        <f>0.004919*R777*P777/SQRT(1-P777^2)*N777^(1/3)*K777^(2/3)*Q777</f>
        <v>8.6159700241582766E-3</v>
      </c>
      <c r="Z777" s="12">
        <f>0.004919*R777*SQRT(1-P777^2)*1/3*N777^(-2/3)*K777^(2/3)*O777</f>
        <v>2.5241375892346755E-3</v>
      </c>
      <c r="AA777" s="12">
        <f>0.004919*R777*SQRT(1-P777^2)*N777^(1/3)*2/3*K777^(-1/3)*M777</f>
        <v>0.27906169578245976</v>
      </c>
      <c r="AB777" s="12">
        <v>10.0027397260274</v>
      </c>
      <c r="AC777" s="12">
        <v>17.170000000000002</v>
      </c>
      <c r="AD777" s="12" t="s">
        <v>137</v>
      </c>
    </row>
    <row r="778" spans="1:30">
      <c r="A778" s="12" t="s">
        <v>1473</v>
      </c>
      <c r="B778" s="12" t="s">
        <v>1474</v>
      </c>
      <c r="C778" s="12">
        <v>-7.0000000000000007E-2</v>
      </c>
      <c r="D778" s="12"/>
      <c r="E778" s="12">
        <v>-7.0000000000000007E-2</v>
      </c>
      <c r="F778" s="12">
        <v>0.03</v>
      </c>
      <c r="G778" s="12">
        <v>0.03</v>
      </c>
      <c r="H778" s="12">
        <v>1.88</v>
      </c>
      <c r="I778" s="12"/>
      <c r="J778" s="12"/>
      <c r="K778" s="12">
        <v>1.88</v>
      </c>
      <c r="L778" s="12">
        <v>0.22</v>
      </c>
      <c r="M778" s="12">
        <v>0.22</v>
      </c>
      <c r="N778" s="12">
        <v>559.29999999999995</v>
      </c>
      <c r="O778" s="12">
        <v>1.2</v>
      </c>
      <c r="P778" s="12">
        <v>4.8000000000000001E-2</v>
      </c>
      <c r="Q778" s="12">
        <v>1.7000000000000001E-2</v>
      </c>
      <c r="R778" s="12">
        <v>233</v>
      </c>
      <c r="S778" s="12">
        <v>4.25</v>
      </c>
      <c r="T778" s="12">
        <f>(N778/365)^(2/3)*K778^(1/3)</f>
        <v>1.6404157094886642</v>
      </c>
      <c r="U778" s="12">
        <f>SQRT((2/3*(N778/365)^(-1/3)*K778^(1/3)*(O778/365))^2+(1/3*(N778/365)^(2/3)*K778^(-2/3)*M778)^2)</f>
        <v>6.4030852399606375E-2</v>
      </c>
      <c r="V778" s="12">
        <f>0.004919*R778*SQRT(1-P778^2)*N778^(1/3)*K778^(2/3)</f>
        <v>14.36763759851479</v>
      </c>
      <c r="W778" s="12">
        <f>SQRT(X778^2+Y778^2+Z778^2+AA778^2)</f>
        <v>1.1512148420697845</v>
      </c>
      <c r="X778" s="12">
        <f>0.004919*SQRT(1-P778^2)*N778^(1/3)*K778^(2/3)*S778</f>
        <v>0.26207064289136422</v>
      </c>
      <c r="Y778" s="12">
        <f>0.004919*R778*P778/SQRT(1-P778^2)*N778^(1/3)*K778^(2/3)*Q778</f>
        <v>1.1751066738152774E-2</v>
      </c>
      <c r="Z778" s="12">
        <f>0.004919*R778*SQRT(1-P778^2)*1/3*N778^(-2/3)*K778^(2/3)*O778</f>
        <v>1.0275442587888282E-2</v>
      </c>
      <c r="AA778" s="12">
        <f>0.004919*R778*SQRT(1-P778^2)*N778^(1/3)*2/3*K778^(-1/3)*M778</f>
        <v>1.1208795289621469</v>
      </c>
      <c r="AB778" s="12">
        <v>10.0027397260274</v>
      </c>
      <c r="AC778" s="12">
        <v>17.170000000000002</v>
      </c>
      <c r="AD778" s="12" t="s">
        <v>137</v>
      </c>
    </row>
    <row r="779" spans="1:30">
      <c r="A779" s="12" t="s">
        <v>1476</v>
      </c>
      <c r="B779" s="12" t="s">
        <v>1475</v>
      </c>
      <c r="C779" s="12">
        <v>-0.06</v>
      </c>
      <c r="D779" s="12"/>
      <c r="E779" s="12">
        <v>-0.06</v>
      </c>
      <c r="F779" s="12">
        <v>0.06</v>
      </c>
      <c r="G779" s="12">
        <v>0.06</v>
      </c>
      <c r="H779" s="12">
        <v>1.71</v>
      </c>
      <c r="I779" s="12"/>
      <c r="J779" s="12"/>
      <c r="K779" s="12">
        <v>1.71</v>
      </c>
      <c r="L779" s="12">
        <v>0.12</v>
      </c>
      <c r="M779" s="12">
        <v>0.12</v>
      </c>
      <c r="N779" s="12">
        <v>562</v>
      </c>
      <c r="O779" s="12">
        <v>4</v>
      </c>
      <c r="P779" s="12">
        <v>9.8000000000000004E-2</v>
      </c>
      <c r="Q779" s="12">
        <v>5.7000000000000002E-2</v>
      </c>
      <c r="R779" s="12">
        <v>75.42</v>
      </c>
      <c r="S779" s="12">
        <v>0.8</v>
      </c>
      <c r="T779" s="12">
        <f>(N779/365)^(2/3)*K779^(1/3)</f>
        <v>1.5945115552414812</v>
      </c>
      <c r="U779" s="12">
        <f>SQRT((2/3*(N779/365)^(-1/3)*K779^(1/3)*(O779/365))^2+(1/3*(N779/365)^(2/3)*K779^(-2/3)*M779)^2)</f>
        <v>3.805813970500467E-2</v>
      </c>
      <c r="V779" s="12">
        <f>0.004919*R779*SQRT(1-P779^2)*N779^(1/3)*K779^(2/3)</f>
        <v>4.3568970856113145</v>
      </c>
      <c r="W779" s="12">
        <f>SQRT(X779^2+Y779^2+Z779^2+AA779^2)</f>
        <v>0.21069829449556332</v>
      </c>
      <c r="X779" s="12">
        <f>0.004919*SQRT(1-P779^2)*N779^(1/3)*K779^(2/3)*S779</f>
        <v>4.6214766222342239E-2</v>
      </c>
      <c r="Y779" s="12">
        <f>0.004919*R779*P779/SQRT(1-P779^2)*N779^(1/3)*K779^(2/3)*Q779</f>
        <v>2.4573632284686935E-2</v>
      </c>
      <c r="Z779" s="12">
        <f>0.004919*R779*SQRT(1-P779^2)*1/3*N779^(-2/3)*K779^(2/3)*O779</f>
        <v>1.0336647889943812E-2</v>
      </c>
      <c r="AA779" s="12">
        <f>0.004919*R779*SQRT(1-P779^2)*N779^(1/3)*2/3*K779^(-1/3)*M779</f>
        <v>0.20383144260169894</v>
      </c>
      <c r="AB779" s="28">
        <f>3514/365</f>
        <v>9.6273972602739732</v>
      </c>
      <c r="AC779" s="28">
        <v>3.61</v>
      </c>
      <c r="AD779" s="12" t="s">
        <v>925</v>
      </c>
    </row>
    <row r="780" spans="1:30">
      <c r="A780" s="12" t="s">
        <v>1478</v>
      </c>
      <c r="B780" s="12" t="s">
        <v>1477</v>
      </c>
      <c r="C780" s="12">
        <v>-0.08</v>
      </c>
      <c r="D780" s="12"/>
      <c r="E780" s="12">
        <v>-0.08</v>
      </c>
      <c r="F780" s="12">
        <v>0.05</v>
      </c>
      <c r="G780" s="12">
        <v>0.05</v>
      </c>
      <c r="H780" s="12">
        <v>1.71</v>
      </c>
      <c r="I780" s="12"/>
      <c r="J780" s="12"/>
      <c r="K780" s="12">
        <v>1.71</v>
      </c>
      <c r="L780" s="12">
        <v>0.16</v>
      </c>
      <c r="M780" s="12">
        <v>0.16</v>
      </c>
      <c r="N780" s="12">
        <v>26.468</v>
      </c>
      <c r="O780" s="12">
        <v>5.0000000000000001E-3</v>
      </c>
      <c r="P780" s="12">
        <v>3.5999999999999997E-2</v>
      </c>
      <c r="Q780" s="12">
        <v>2.8500000000000001E-2</v>
      </c>
      <c r="R780" s="28">
        <v>242.4</v>
      </c>
      <c r="S780" s="28">
        <v>1.1000000000000001</v>
      </c>
      <c r="T780" s="12">
        <f>(N780/365)^(2/3)*K780^(1/3)</f>
        <v>0.20794614700146277</v>
      </c>
      <c r="U780" s="12">
        <f>SQRT((2/3*(N780/365)^(-1/3)*K780^(1/3)*(O780/365))^2+(1/3*(N780/365)^(2/3)*K780^(-2/3)*M780)^2)</f>
        <v>6.4857026817422272E-3</v>
      </c>
      <c r="V780" s="12">
        <f>0.004919*R780*SQRT(1-P780^2)*N780^(1/3)*K780^(2/3)</f>
        <v>5.0780730993664909</v>
      </c>
      <c r="W780" s="12">
        <f>SQRT(X780^2+Y780^2+Z780^2+AA780^2)</f>
        <v>0.31764101014564311</v>
      </c>
      <c r="X780" s="12">
        <f>0.004919*SQRT(1-P780^2)*N780^(1/3)*K780^(2/3)*S780</f>
        <v>2.30440610944849E-2</v>
      </c>
      <c r="Y780" s="12">
        <f>0.004919*R780*P780/SQRT(1-P780^2)*N780^(1/3)*K780^(2/3)*Q780</f>
        <v>5.2168640557662925E-3</v>
      </c>
      <c r="Z780" s="12">
        <f>0.004919*R780*SQRT(1-P780^2)*1/3*N780^(-2/3)*K780^(2/3)*O780</f>
        <v>3.1976179407627387E-4</v>
      </c>
      <c r="AA780" s="12">
        <f>0.004919*R780*SQRT(1-P780^2)*N780^(1/3)*2/3*K780^(-1/3)*M780</f>
        <v>0.31676089508718863</v>
      </c>
      <c r="AB780" s="28">
        <f>2844.0541222/365</f>
        <v>7.791929101917809</v>
      </c>
      <c r="AC780" s="28">
        <v>28.3</v>
      </c>
      <c r="AD780" s="12" t="s">
        <v>118</v>
      </c>
    </row>
    <row r="781" spans="1:30">
      <c r="A781" s="12" t="s">
        <v>1480</v>
      </c>
      <c r="B781" s="12" t="s">
        <v>1479</v>
      </c>
      <c r="C781" s="12">
        <v>-7.0000000000000007E-2</v>
      </c>
      <c r="D781" s="12"/>
      <c r="E781" s="12">
        <v>-7.0000000000000007E-2</v>
      </c>
      <c r="F781" s="12">
        <v>0.16</v>
      </c>
      <c r="G781" s="12">
        <v>0.16</v>
      </c>
      <c r="H781" s="12">
        <v>3.03</v>
      </c>
      <c r="I781" s="12"/>
      <c r="J781" s="12"/>
      <c r="K781" s="12">
        <v>3.03</v>
      </c>
      <c r="L781" s="12">
        <v>0.56999999999999995</v>
      </c>
      <c r="M781" s="12">
        <v>0.56999999999999995</v>
      </c>
      <c r="N781" s="12">
        <v>101.54</v>
      </c>
      <c r="O781" s="12">
        <v>0.05</v>
      </c>
      <c r="P781" s="12">
        <v>0.28000000000000003</v>
      </c>
      <c r="Q781" s="12">
        <v>0.01</v>
      </c>
      <c r="R781" s="12">
        <v>495.2</v>
      </c>
      <c r="S781" s="12">
        <v>5.0999999999999996</v>
      </c>
      <c r="T781" s="12">
        <f>(N781/365)^(2/3)*K781^(1/3)</f>
        <v>0.61665710432275966</v>
      </c>
      <c r="U781" s="12">
        <f>SQRT((2/3*(N781/365)^(-1/3)*K781^(1/3)*(O781/365))^2+(1/3*(N781/365)^(2/3)*K781^(-2/3)*M781)^2)</f>
        <v>3.8668797154401489E-2</v>
      </c>
      <c r="V781" s="12">
        <f>0.004919*R781*SQRT(1-P781^2)*N781^(1/3)*K781^(2/3)</f>
        <v>22.843860371788296</v>
      </c>
      <c r="W781" s="12">
        <f>SQRT(X781^2+Y781^2+Z781^2+AA781^2)</f>
        <v>2.8753905410549341</v>
      </c>
      <c r="X781" s="12">
        <f>0.004919*SQRT(1-P781^2)*N781^(1/3)*K781^(2/3)*S781</f>
        <v>0.23526592870783578</v>
      </c>
      <c r="Y781" s="12">
        <f>0.004919*R781*P781/SQRT(1-P781^2)*N781^(1/3)*K781^(2/3)*Q781</f>
        <v>6.9404089671231808E-2</v>
      </c>
      <c r="Z781" s="12">
        <f>0.004919*R781*SQRT(1-P781^2)*1/3*N781^(-2/3)*K781^(2/3)*O781</f>
        <v>3.7495667342571544E-3</v>
      </c>
      <c r="AA781" s="12">
        <f>0.004919*R781*SQRT(1-P781^2)*N781^(1/3)*2/3*K781^(-1/3)*M781</f>
        <v>2.8649065812803807</v>
      </c>
      <c r="AB781" s="28">
        <f>1203.087/365</f>
        <v>3.2961287671232875</v>
      </c>
      <c r="AC781" s="28">
        <v>1.6999999999999999E-3</v>
      </c>
      <c r="AD781" s="12" t="s">
        <v>1481</v>
      </c>
    </row>
    <row r="782" spans="1:30">
      <c r="A782" s="12" t="s">
        <v>1483</v>
      </c>
      <c r="B782" s="12" t="s">
        <v>1482</v>
      </c>
      <c r="C782" s="12">
        <v>0.13</v>
      </c>
      <c r="D782" s="12">
        <v>0.13</v>
      </c>
      <c r="E782" s="12">
        <v>0.13</v>
      </c>
      <c r="F782" s="12">
        <v>0.08</v>
      </c>
      <c r="G782" s="12">
        <v>0.08</v>
      </c>
      <c r="H782" s="12">
        <v>1.26</v>
      </c>
      <c r="I782" s="12">
        <v>1.3</v>
      </c>
      <c r="J782" s="12">
        <v>1.28</v>
      </c>
      <c r="K782" s="12">
        <v>1.26</v>
      </c>
      <c r="L782" s="12">
        <v>0.15</v>
      </c>
      <c r="M782" s="12">
        <v>0.15</v>
      </c>
      <c r="N782" s="12">
        <v>4.6170330000000002</v>
      </c>
      <c r="O782" s="12">
        <v>2.3000000000000001E-4</v>
      </c>
      <c r="P782" s="12">
        <v>2.1499999999999998E-2</v>
      </c>
      <c r="Q782" s="12">
        <v>7.0000000000000001E-3</v>
      </c>
      <c r="R782" s="12">
        <v>70.510000000000005</v>
      </c>
      <c r="S782" s="12">
        <v>0.45</v>
      </c>
      <c r="T782" s="12">
        <f>(N782/365)^(2/3)*K782^(1/3)</f>
        <v>5.8636799516239631E-2</v>
      </c>
      <c r="U782" s="12">
        <f>SQRT((2/3*(N782/365)^(-1/3)*K782^(1/3)*(O782/365))^2+(1/3*(N782/365)^(2/3)*K782^(-2/3)*M782)^2)</f>
        <v>2.3268579385295417E-3</v>
      </c>
      <c r="V782" s="12">
        <f>0.004919*R782*SQRT(1-P782^2)*N782^(1/3)*K782^(2/3)</f>
        <v>0.67358927041588146</v>
      </c>
      <c r="W782" s="12">
        <f>SQRT(X782^2+Y782^2+Z782^2+AA782^2)</f>
        <v>5.3632130436086327E-2</v>
      </c>
      <c r="X782" s="12">
        <f>0.004919*SQRT(1-P782^2)*N782^(1/3)*K782^(2/3)*S782</f>
        <v>4.2988962088660711E-3</v>
      </c>
      <c r="Y782" s="12">
        <f>0.004919*R782*P782/SQRT(1-P782^2)*N782^(1/3)*K782^(2/3)*Q782</f>
        <v>1.0142206754831435E-4</v>
      </c>
      <c r="Z782" s="12">
        <f>0.004919*R782*SQRT(1-P782^2)*1/3*N782^(-2/3)*K782^(2/3)*O782</f>
        <v>1.1185071465856445E-5</v>
      </c>
      <c r="AA782" s="12">
        <f>0.004919*R782*SQRT(1-P782^2)*N782^(1/3)*2/3*K782^(-1/3)*M782</f>
        <v>5.3459465906022338E-2</v>
      </c>
      <c r="AB782" s="12">
        <v>1.0739726027397261</v>
      </c>
      <c r="AC782" s="28">
        <v>13.7</v>
      </c>
      <c r="AD782" s="12" t="s">
        <v>33</v>
      </c>
    </row>
    <row r="783" spans="1:30">
      <c r="A783" s="12" t="s">
        <v>1483</v>
      </c>
      <c r="B783" s="12" t="s">
        <v>1484</v>
      </c>
      <c r="C783" s="12">
        <v>0.13</v>
      </c>
      <c r="D783" s="12">
        <v>0.13</v>
      </c>
      <c r="E783" s="12">
        <v>0.13</v>
      </c>
      <c r="F783" s="12">
        <v>0.08</v>
      </c>
      <c r="G783" s="12">
        <v>0.08</v>
      </c>
      <c r="H783" s="12">
        <v>1.26</v>
      </c>
      <c r="I783" s="12">
        <v>1.3</v>
      </c>
      <c r="J783" s="12">
        <v>1.28</v>
      </c>
      <c r="K783" s="12">
        <v>1.26</v>
      </c>
      <c r="L783" s="12">
        <v>0.15</v>
      </c>
      <c r="M783" s="12">
        <v>0.15</v>
      </c>
      <c r="N783" s="12">
        <v>1276.46</v>
      </c>
      <c r="O783" s="12">
        <v>0.56999999999999995</v>
      </c>
      <c r="P783" s="12">
        <v>0.29870000000000002</v>
      </c>
      <c r="Q783" s="12">
        <v>7.1999999999999998E-3</v>
      </c>
      <c r="R783" s="12">
        <v>68.14</v>
      </c>
      <c r="S783" s="12">
        <v>0.45</v>
      </c>
      <c r="T783" s="12">
        <f>(N783/365)^(2/3)*K783^(1/3)</f>
        <v>2.4884738351054958</v>
      </c>
      <c r="U783" s="12">
        <f>SQRT((2/3*(N783/365)^(-1/3)*K783^(1/3)*(O783/365))^2+(1/3*(N783/365)^(2/3)*K783^(-2/3)*M783)^2)</f>
        <v>9.8751740465724394E-2</v>
      </c>
      <c r="V783" s="12">
        <f>0.004919*R783*SQRT(1-P783^2)*N783^(1/3)*K783^(2/3)</f>
        <v>4.0479461359323583</v>
      </c>
      <c r="W783" s="12">
        <f>SQRT(X783^2+Y783^2+Z783^2+AA783^2)</f>
        <v>0.32251811866008523</v>
      </c>
      <c r="X783" s="12">
        <f>0.004919*SQRT(1-P783^2)*N783^(1/3)*K783^(2/3)*S783</f>
        <v>2.6732840639412406E-2</v>
      </c>
      <c r="Y783" s="12">
        <f>0.004919*R783*P783/SQRT(1-P783^2)*N783^(1/3)*K783^(2/3)*Q783</f>
        <v>9.5585004409926774E-3</v>
      </c>
      <c r="Z783" s="12">
        <f>0.004919*R783*SQRT(1-P783^2)*1/3*N783^(-2/3)*K783^(2/3)*O783</f>
        <v>6.0253338594797165E-4</v>
      </c>
      <c r="AA783" s="12">
        <f>0.004919*R783*SQRT(1-P783^2)*N783^(1/3)*2/3*K783^(-1/3)*M783</f>
        <v>0.32126556634383796</v>
      </c>
      <c r="AB783" s="12">
        <v>1.0739726027397261</v>
      </c>
      <c r="AC783" s="28">
        <v>13.7</v>
      </c>
      <c r="AD783" s="12" t="s">
        <v>33</v>
      </c>
    </row>
    <row r="784" spans="1:30">
      <c r="A784" s="12" t="s">
        <v>1483</v>
      </c>
      <c r="B784" s="12" t="s">
        <v>1485</v>
      </c>
      <c r="C784" s="12">
        <v>0.13</v>
      </c>
      <c r="D784" s="12">
        <v>0.13</v>
      </c>
      <c r="E784" s="12">
        <v>0.13</v>
      </c>
      <c r="F784" s="12">
        <v>0.08</v>
      </c>
      <c r="G784" s="12">
        <v>0.08</v>
      </c>
      <c r="H784" s="12">
        <v>1.26</v>
      </c>
      <c r="I784" s="12">
        <v>1.3</v>
      </c>
      <c r="J784" s="12">
        <v>1.28</v>
      </c>
      <c r="K784" s="12">
        <v>1.26</v>
      </c>
      <c r="L784" s="12">
        <v>0.15</v>
      </c>
      <c r="M784" s="12">
        <v>0.15</v>
      </c>
      <c r="N784" s="12">
        <v>241.25800000000001</v>
      </c>
      <c r="O784" s="12">
        <v>6.4000000000000001E-2</v>
      </c>
      <c r="P784" s="12">
        <v>0.2596</v>
      </c>
      <c r="Q784" s="12">
        <v>7.9000000000000008E-3</v>
      </c>
      <c r="R784" s="12">
        <v>56.26</v>
      </c>
      <c r="S784" s="12">
        <v>0.52</v>
      </c>
      <c r="T784" s="12">
        <f>(N784/365)^(2/3)*K784^(1/3)</f>
        <v>0.81956377509053435</v>
      </c>
      <c r="U784" s="12">
        <f>SQRT((2/3*(N784/365)^(-1/3)*K784^(1/3)*(O784/365))^2+(1/3*(N784/365)^(2/3)*K784^(-2/3)*M784)^2)</f>
        <v>3.2522694999590589E-2</v>
      </c>
      <c r="V784" s="12">
        <f>0.004919*R784*SQRT(1-P784^2)*N784^(1/3)*K784^(2/3)</f>
        <v>1.9408874532642295</v>
      </c>
      <c r="W784" s="12">
        <f>SQRT(X784^2+Y784^2+Z784^2+AA784^2)</f>
        <v>0.15513858079628048</v>
      </c>
      <c r="X784" s="12">
        <f>0.004919*SQRT(1-P784^2)*N784^(1/3)*K784^(2/3)*S784</f>
        <v>1.7939237036924977E-2</v>
      </c>
      <c r="Y784" s="12">
        <f>0.004919*R784*P784/SQRT(1-P784^2)*N784^(1/3)*K784^(2/3)*Q784</f>
        <v>4.2680850985044386E-3</v>
      </c>
      <c r="Z784" s="12">
        <f>0.004919*R784*SQRT(1-P784^2)*1/3*N784^(-2/3)*K784^(2/3)*O784</f>
        <v>1.7162373476929357E-4</v>
      </c>
      <c r="AA784" s="12">
        <f>0.004919*R784*SQRT(1-P784^2)*N784^(1/3)*2/3*K784^(-1/3)*M784</f>
        <v>0.15403868676700233</v>
      </c>
      <c r="AB784" s="12">
        <v>1.0739726027397261</v>
      </c>
      <c r="AC784" s="28">
        <v>13.7</v>
      </c>
      <c r="AD784" s="12" t="s">
        <v>33</v>
      </c>
    </row>
    <row r="785" spans="1:30">
      <c r="A785" s="12" t="s">
        <v>1483</v>
      </c>
      <c r="B785" s="12" t="s">
        <v>1486</v>
      </c>
      <c r="C785" s="12">
        <v>0.13</v>
      </c>
      <c r="D785" s="12">
        <v>0.13</v>
      </c>
      <c r="E785" s="12">
        <v>0.13</v>
      </c>
      <c r="F785" s="12">
        <v>0.08</v>
      </c>
      <c r="G785" s="12">
        <v>0.08</v>
      </c>
      <c r="H785" s="12">
        <v>1.26</v>
      </c>
      <c r="I785" s="12">
        <v>1.3</v>
      </c>
      <c r="J785" s="12">
        <v>1.28</v>
      </c>
      <c r="K785" s="12">
        <v>1.26</v>
      </c>
      <c r="L785" s="12">
        <v>0.15</v>
      </c>
      <c r="M785" s="12">
        <v>0.15</v>
      </c>
      <c r="N785" s="12">
        <v>3848.86</v>
      </c>
      <c r="O785" s="12">
        <v>0.74</v>
      </c>
      <c r="P785" s="12">
        <v>5.3600000000000002E-3</v>
      </c>
      <c r="Q785" s="12">
        <v>4.4000000000000002E-4</v>
      </c>
      <c r="R785" s="12">
        <v>11.54</v>
      </c>
      <c r="S785" s="12">
        <v>0.31</v>
      </c>
      <c r="T785" s="12">
        <f>(N785/365)^(2/3)*K785^(1/3)</f>
        <v>5.1937736039337299</v>
      </c>
      <c r="U785" s="12">
        <f>SQRT((2/3*(N785/365)^(-1/3)*K785^(1/3)*(O785/365))^2+(1/3*(N785/365)^(2/3)*K785^(-2/3)*M785)^2)</f>
        <v>0.20610320229037826</v>
      </c>
      <c r="V785" s="12">
        <f>0.004919*R785*SQRT(1-P785^2)*N785^(1/3)*K785^(2/3)</f>
        <v>1.0377692408679904</v>
      </c>
      <c r="W785" s="12">
        <f>SQRT(X785^2+Y785^2+Z785^2+AA785^2)</f>
        <v>8.6952710239417932E-2</v>
      </c>
      <c r="X785" s="12">
        <f>0.004919*SQRT(1-P785^2)*N785^(1/3)*K785^(2/3)*S785</f>
        <v>2.7877683246887091E-2</v>
      </c>
      <c r="Y785" s="12">
        <f>0.004919*R785*P785/SQRT(1-P785^2)*N785^(1/3)*K785^(2/3)*Q785</f>
        <v>2.447545294660366E-6</v>
      </c>
      <c r="Z785" s="12">
        <f>0.004919*R785*SQRT(1-P785^2)*1/3*N785^(-2/3)*K785^(2/3)*O785</f>
        <v>6.6508805052432291E-5</v>
      </c>
      <c r="AA785" s="12">
        <f>0.004919*R785*SQRT(1-P785^2)*N785^(1/3)*2/3*K785^(-1/3)*M785</f>
        <v>8.2362638164126215E-2</v>
      </c>
      <c r="AB785" s="12">
        <v>1.0739726027397261</v>
      </c>
      <c r="AC785" s="28">
        <v>13.7</v>
      </c>
      <c r="AD785" s="12" t="s">
        <v>33</v>
      </c>
    </row>
    <row r="786" spans="1:30" s="7" customFormat="1">
      <c r="A786" s="7" t="s">
        <v>1488</v>
      </c>
      <c r="B786" s="7" t="s">
        <v>1487</v>
      </c>
      <c r="G786" s="7">
        <v>4.1492940386763918E-2</v>
      </c>
      <c r="M786" s="7">
        <v>3.6275189713696337E-2</v>
      </c>
      <c r="N786" s="7">
        <v>4.93</v>
      </c>
      <c r="O786" s="7">
        <v>0.05</v>
      </c>
      <c r="P786" s="7">
        <v>0</v>
      </c>
      <c r="Q786" s="7">
        <v>0</v>
      </c>
      <c r="R786" s="7">
        <v>75</v>
      </c>
      <c r="S786" s="7">
        <v>11</v>
      </c>
      <c r="T786" s="7">
        <f>(N786/365)^(2/3)*K786^(1/3)</f>
        <v>0</v>
      </c>
      <c r="U786" s="7" t="e">
        <f>SQRT((2/3*(N786/365)^(-1/3)*K786^(1/3)*(O786/365))^2+(1/3*(N786/365)^(2/3)*K786^(-2/3)*M786)^2)</f>
        <v>#DIV/0!</v>
      </c>
      <c r="V786" s="7">
        <f>0.004919*R786*SQRT(1-P786^2)*N786^(1/3)*K786^(2/3)</f>
        <v>0</v>
      </c>
      <c r="W786" s="7" t="e">
        <f>SQRT(X786^2+Y786^2+Z786^2+AA786^2)</f>
        <v>#DIV/0!</v>
      </c>
      <c r="X786" s="7">
        <f>0.004919*SQRT(1-P786^2)*N786^(1/3)*K786^(2/3)*S786</f>
        <v>0</v>
      </c>
      <c r="Y786" s="7">
        <f>0.004919*R786*P786/SQRT(1-P786^2)*N786^(1/3)*K786^(2/3)*Q786</f>
        <v>0</v>
      </c>
      <c r="Z786" s="7">
        <f>0.004919*R786*SQRT(1-P786^2)*1/3*N786^(-2/3)*K786^(2/3)*O786</f>
        <v>0</v>
      </c>
      <c r="AA786" s="7" t="e">
        <f>0.004919*R786*SQRT(1-P786^2)*N786^(1/3)*2/3*K786^(-1/3)*M786</f>
        <v>#DIV/0!</v>
      </c>
      <c r="AD786" s="7" t="s">
        <v>1489</v>
      </c>
    </row>
    <row r="787" spans="1:30" s="7" customFormat="1">
      <c r="A787" s="7" t="s">
        <v>1491</v>
      </c>
      <c r="B787" s="7" t="s">
        <v>1490</v>
      </c>
      <c r="C787" s="7">
        <v>0.34</v>
      </c>
      <c r="E787" s="7">
        <v>0.34</v>
      </c>
      <c r="F787" s="7">
        <v>0.09</v>
      </c>
      <c r="G787" s="7">
        <v>0.09</v>
      </c>
      <c r="H787" s="7">
        <v>1.1000000000000001</v>
      </c>
      <c r="K787" s="7">
        <v>1.1000000000000001</v>
      </c>
      <c r="L787" s="7">
        <v>0.13</v>
      </c>
      <c r="M787" s="7">
        <v>0.13</v>
      </c>
      <c r="N787" s="7">
        <v>3.9516205000000002</v>
      </c>
      <c r="O787" s="7">
        <v>3.9999999999999998E-6</v>
      </c>
      <c r="P787" s="7">
        <v>0</v>
      </c>
      <c r="Q787" s="7">
        <v>0</v>
      </c>
      <c r="R787" s="7">
        <v>60</v>
      </c>
      <c r="S787" s="7">
        <v>4</v>
      </c>
      <c r="T787" s="7">
        <f>(N787/365)^(2/3)*K787^(1/3)</f>
        <v>5.0518735551289905E-2</v>
      </c>
      <c r="U787" s="7">
        <f>SQRT((2/3*(N787/365)^(-1/3)*K787^(1/3)*(O787/365))^2+(1/3*(N787/365)^(2/3)*K787^(-2/3)*M787)^2)</f>
        <v>1.9901320068579638E-3</v>
      </c>
      <c r="V787" s="7">
        <f>0.004919*R787*SQRT(1-P787^2)*N787^(1/3)*K787^(2/3)</f>
        <v>0.49721963792358448</v>
      </c>
      <c r="W787" s="7">
        <f>SQRT(X787^2+Y787^2+Z787^2+AA787^2)</f>
        <v>5.1317244381648495E-2</v>
      </c>
      <c r="X787" s="7">
        <f>0.004919*SQRT(1-P787^2)*N787^(1/3)*K787^(2/3)*S787</f>
        <v>3.3147975861572303E-2</v>
      </c>
      <c r="Y787" s="7">
        <f>0.004919*R787*P787/SQRT(1-P787^2)*N787^(1/3)*K787^(2/3)*Q787</f>
        <v>0</v>
      </c>
      <c r="Z787" s="7">
        <f>0.004919*R787*SQRT(1-P787^2)*1/3*N787^(-2/3)*K787^(2/3)*O787</f>
        <v>1.6776902469036333E-7</v>
      </c>
      <c r="AA787" s="7">
        <f>0.004919*R787*SQRT(1-P787^2)*N787^(1/3)*2/3*K787^(-1/3)*M787</f>
        <v>3.9174880563676358E-2</v>
      </c>
      <c r="AB787" s="7">
        <f>260.14794/365</f>
        <v>0.7127340821917808</v>
      </c>
      <c r="AD787" s="7" t="s">
        <v>1492</v>
      </c>
    </row>
    <row r="788" spans="1:30" s="7" customFormat="1">
      <c r="A788" s="7" t="s">
        <v>1494</v>
      </c>
      <c r="B788" s="7" t="s">
        <v>1493</v>
      </c>
      <c r="C788" s="7">
        <v>0.06</v>
      </c>
      <c r="E788" s="7">
        <v>0.06</v>
      </c>
      <c r="F788" s="7">
        <v>0.02</v>
      </c>
      <c r="G788" s="7">
        <v>0.02</v>
      </c>
      <c r="H788" s="7">
        <v>0.9</v>
      </c>
      <c r="K788" s="7">
        <v>0.9</v>
      </c>
      <c r="L788" s="7">
        <v>0.06</v>
      </c>
      <c r="M788" s="7">
        <v>0.06</v>
      </c>
      <c r="N788" s="7">
        <v>421</v>
      </c>
      <c r="O788" s="7">
        <v>2</v>
      </c>
      <c r="P788" s="7">
        <v>0.29399999999999998</v>
      </c>
      <c r="Q788" s="7">
        <v>2.4E-2</v>
      </c>
      <c r="R788" s="7">
        <v>94</v>
      </c>
      <c r="S788" s="7">
        <v>3</v>
      </c>
      <c r="T788" s="7">
        <f>(N788/365)^(2/3)*K788^(1/3)</f>
        <v>1.061875638615277</v>
      </c>
      <c r="U788" s="7">
        <f>SQRT((2/3*(N788/365)^(-1/3)*K788^(1/3)*(O788/365))^2+(1/3*(N788/365)^(2/3)*K788^(-2/3)*M788)^2)</f>
        <v>2.3835677335769703E-2</v>
      </c>
      <c r="V788" s="7">
        <f>0.004919*R788*SQRT(1-P788^2)*N788^(1/3)*K788^(2/3)</f>
        <v>3.0876628304936413</v>
      </c>
      <c r="W788" s="7">
        <f>SQRT(X788^2+Y788^2+Z788^2+AA788^2)</f>
        <v>0.1706902516574505</v>
      </c>
      <c r="X788" s="7">
        <f>0.004919*SQRT(1-P788^2)*N788^(1/3)*K788^(2/3)*S788</f>
        <v>9.8542430760435382E-2</v>
      </c>
      <c r="Y788" s="7">
        <f>0.004919*R788*P788/SQRT(1-P788^2)*N788^(1/3)*K788^(2/3)*Q788</f>
        <v>2.3847862801033241E-2</v>
      </c>
      <c r="Z788" s="7">
        <f>0.004919*R788*SQRT(1-P788^2)*1/3*N788^(-2/3)*K788^(2/3)*O788</f>
        <v>4.8894106579471814E-3</v>
      </c>
      <c r="AA788" s="7">
        <f>0.004919*R788*SQRT(1-P788^2)*N788^(1/3)*2/3*K788^(-1/3)*M788</f>
        <v>0.13722945913305071</v>
      </c>
      <c r="AB788" s="7">
        <v>1.5726027397260269</v>
      </c>
      <c r="AD788" s="7" t="s">
        <v>150</v>
      </c>
    </row>
    <row r="789" spans="1:30" s="7" customFormat="1">
      <c r="A789" s="12" t="s">
        <v>1496</v>
      </c>
      <c r="B789" s="12" t="s">
        <v>1495</v>
      </c>
      <c r="C789" s="12">
        <v>0.36</v>
      </c>
      <c r="D789" s="12"/>
      <c r="E789" s="12">
        <v>0.36</v>
      </c>
      <c r="F789" s="12">
        <v>0.05</v>
      </c>
      <c r="G789" s="12">
        <v>0.05</v>
      </c>
      <c r="H789" s="12">
        <v>1.08</v>
      </c>
      <c r="I789" s="12"/>
      <c r="J789" s="12"/>
      <c r="K789" s="12">
        <v>1.08</v>
      </c>
      <c r="L789" s="12">
        <v>0.12</v>
      </c>
      <c r="M789" s="12">
        <v>0.12</v>
      </c>
      <c r="N789" s="12">
        <v>596</v>
      </c>
      <c r="O789" s="12">
        <v>2</v>
      </c>
      <c r="P789" s="12">
        <v>0.28000000000000003</v>
      </c>
      <c r="Q789" s="12">
        <v>0.02</v>
      </c>
      <c r="R789" s="12">
        <v>29.4</v>
      </c>
      <c r="S789" s="12">
        <v>6.1</v>
      </c>
      <c r="T789" s="12">
        <f>(N789/365)^(2/3)*K789^(1/3)</f>
        <v>1.4226896826534752</v>
      </c>
      <c r="U789" s="12">
        <f>SQRT((2/3*(N789/365)^(-1/3)*K789^(1/3)*(O789/365))^2+(1/3*(N789/365)^(2/3)*K789^(-2/3)*M789)^2)</f>
        <v>5.2788246303470954E-2</v>
      </c>
      <c r="V789" s="12">
        <f>0.004919*R789*SQRT(1-P789^2)*N789^(1/3)*K789^(2/3)</f>
        <v>1.2298721756742503</v>
      </c>
      <c r="W789" s="12">
        <f>SQRT(X789^2+Y789^2+Z789^2+AA789^2)</f>
        <v>0.27105873447424905</v>
      </c>
      <c r="X789" s="12">
        <f>0.004919*SQRT(1-P789^2)*N789^(1/3)*K789^(2/3)*S789</f>
        <v>0.25517756025894317</v>
      </c>
      <c r="Y789" s="12">
        <f>0.004919*R789*P789/SQRT(1-P789^2)*N789^(1/3)*K789^(2/3)*Q789</f>
        <v>7.473181623020621E-3</v>
      </c>
      <c r="Z789" s="12">
        <f>0.004919*R789*SQRT(1-P789^2)*1/3*N789^(-2/3)*K789^(2/3)*O789</f>
        <v>1.3756959459443518E-3</v>
      </c>
      <c r="AA789" s="12">
        <f>0.004919*R789*SQRT(1-P789^2)*N789^(1/3)*2/3*K789^(-1/3)*M789</f>
        <v>9.1101642642537034E-2</v>
      </c>
      <c r="AB789" s="12">
        <v>2.8849315068493149</v>
      </c>
      <c r="AC789" s="12">
        <v>10.6</v>
      </c>
      <c r="AD789" s="12" t="s">
        <v>150</v>
      </c>
    </row>
    <row r="790" spans="1:30">
      <c r="A790" s="12" t="s">
        <v>1498</v>
      </c>
      <c r="B790" s="12" t="s">
        <v>1497</v>
      </c>
      <c r="C790" s="12">
        <v>0.22</v>
      </c>
      <c r="D790" s="12"/>
      <c r="E790" s="12">
        <v>0.22</v>
      </c>
      <c r="F790" s="12">
        <v>0.11</v>
      </c>
      <c r="G790" s="12">
        <v>0.11</v>
      </c>
      <c r="H790" s="12">
        <v>0.82</v>
      </c>
      <c r="I790" s="12"/>
      <c r="J790" s="12"/>
      <c r="K790" s="12">
        <v>0.82</v>
      </c>
      <c r="L790" s="12">
        <v>7.0000000000000007E-2</v>
      </c>
      <c r="M790" s="12">
        <v>7.0000000000000007E-2</v>
      </c>
      <c r="N790" s="12">
        <v>2840</v>
      </c>
      <c r="O790" s="12">
        <v>0</v>
      </c>
      <c r="P790" s="12">
        <v>0.83689999999999998</v>
      </c>
      <c r="Q790" s="12">
        <v>6.9499999999999996E-3</v>
      </c>
      <c r="R790" s="12">
        <v>3685</v>
      </c>
      <c r="S790" s="12">
        <v>0.25</v>
      </c>
      <c r="T790" s="12">
        <f>(N790/365)^(2/3)*K790^(1/3)</f>
        <v>3.6752616918903449</v>
      </c>
      <c r="U790" s="12">
        <f>SQRT((2/3*(N790/365)^(-1/3)*K790^(1/3)*(O790/365))^2+(1/3*(N790/365)^(2/3)*K790^(-2/3)*M790)^2)</f>
        <v>0.10458061724891225</v>
      </c>
      <c r="V790" s="12">
        <f>0.004919*R790*SQRT(1-P790^2)*N790^(1/3)*K790^(2/3)</f>
        <v>123.09282359088088</v>
      </c>
      <c r="W790" s="12">
        <f>SQRT(X790^2+Y790^2+Z790^2+AA790^2)</f>
        <v>7.4016847843679416</v>
      </c>
      <c r="X790" s="12">
        <f>0.004919*SQRT(1-P790^2)*N790^(1/3)*K790^(2/3)*S790</f>
        <v>8.3509378284179724E-3</v>
      </c>
      <c r="Y790" s="12">
        <f>0.004919*R790*P790/SQRT(1-P790^2)*N790^(1/3)*K790^(2/3)*Q790</f>
        <v>2.3897453829418014</v>
      </c>
      <c r="Z790" s="12">
        <f>0.004919*R790*SQRT(1-P790^2)*1/3*N790^(-2/3)*K790^(2/3)*O790</f>
        <v>0</v>
      </c>
      <c r="AA790" s="12">
        <f>0.004919*R790*SQRT(1-P790^2)*N790^(1/3)*2/3*K790^(-1/3)*M790</f>
        <v>7.005282643383465</v>
      </c>
      <c r="AB790" s="28">
        <f>2178.075913/365</f>
        <v>5.967331268493151</v>
      </c>
      <c r="AC790" s="28">
        <v>1.4999999999999999E-2</v>
      </c>
      <c r="AD790" s="12" t="s">
        <v>1499</v>
      </c>
    </row>
    <row r="791" spans="1:30">
      <c r="A791" s="12" t="s">
        <v>1501</v>
      </c>
      <c r="B791" s="12" t="s">
        <v>1500</v>
      </c>
      <c r="C791" s="12">
        <v>-0.33</v>
      </c>
      <c r="D791" s="12"/>
      <c r="E791" s="12">
        <v>-0.33</v>
      </c>
      <c r="F791" s="12">
        <v>0.03</v>
      </c>
      <c r="G791" s="12">
        <v>0.03</v>
      </c>
      <c r="H791" s="12">
        <v>0.93</v>
      </c>
      <c r="I791" s="12"/>
      <c r="J791" s="12"/>
      <c r="K791" s="12">
        <v>0.93</v>
      </c>
      <c r="L791" s="12">
        <v>7.0000000000000007E-2</v>
      </c>
      <c r="M791" s="12">
        <v>7.0000000000000007E-2</v>
      </c>
      <c r="N791" s="12">
        <v>2.7164761999999998</v>
      </c>
      <c r="O791" s="12">
        <v>2.3E-6</v>
      </c>
      <c r="P791" s="12">
        <v>0</v>
      </c>
      <c r="Q791" s="12">
        <v>3.3000000000000002E-2</v>
      </c>
      <c r="R791" s="12">
        <v>100.8</v>
      </c>
      <c r="S791" s="12">
        <v>3.35</v>
      </c>
      <c r="T791" s="12">
        <f>(N791/365)^(2/3)*K791^(1/3)</f>
        <v>3.7208001396241766E-2</v>
      </c>
      <c r="U791" s="12">
        <f>SQRT((2/3*(N791/365)^(-1/3)*K791^(1/3)*(O791/365))^2+(1/3*(N791/365)^(2/3)*K791^(-2/3)*M791)^2)</f>
        <v>9.3353408544661796E-4</v>
      </c>
      <c r="V791" s="12">
        <f>0.004919*R791*SQRT(1-P791^2)*N791^(1/3)*K791^(2/3)</f>
        <v>0.65916573228935216</v>
      </c>
      <c r="W791" s="12">
        <f>SQRT(X791^2+Y791^2+Z791^2+AA791^2)</f>
        <v>3.967312847920277E-2</v>
      </c>
      <c r="X791" s="12">
        <f>0.004919*SQRT(1-P791^2)*N791^(1/3)*K791^(2/3)*S791</f>
        <v>2.190679765048938E-2</v>
      </c>
      <c r="Y791" s="12">
        <f>0.004919*R791*P791/SQRT(1-P791^2)*N791^(1/3)*K791^(2/3)*Q791</f>
        <v>0</v>
      </c>
      <c r="Z791" s="12">
        <f>0.004919*R791*SQRT(1-P791^2)*1/3*N791^(-2/3)*K791^(2/3)*O791</f>
        <v>1.8603527421118945E-7</v>
      </c>
      <c r="AA791" s="12">
        <f>0.004919*R791*SQRT(1-P791^2)*N791^(1/3)*2/3*K791^(-1/3)*M791</f>
        <v>3.3076416674017665E-2</v>
      </c>
      <c r="AB791" s="28">
        <f>1848.998121/365</f>
        <v>5.0657482767123287</v>
      </c>
      <c r="AC791" s="28">
        <v>0.02</v>
      </c>
      <c r="AD791" s="12" t="s">
        <v>1525</v>
      </c>
    </row>
    <row r="792" spans="1:30">
      <c r="A792" s="12" t="s">
        <v>1503</v>
      </c>
      <c r="B792" s="12" t="s">
        <v>1502</v>
      </c>
      <c r="C792" s="12">
        <v>0.33</v>
      </c>
      <c r="D792" s="12"/>
      <c r="E792" s="12">
        <v>0.33</v>
      </c>
      <c r="F792" s="12">
        <v>0.02</v>
      </c>
      <c r="G792" s="12">
        <v>0.02</v>
      </c>
      <c r="H792" s="12">
        <v>1.22</v>
      </c>
      <c r="I792" s="12"/>
      <c r="J792" s="12"/>
      <c r="K792" s="12">
        <v>1.22</v>
      </c>
      <c r="L792" s="12">
        <v>0.11</v>
      </c>
      <c r="M792" s="12">
        <v>0.11</v>
      </c>
      <c r="N792" s="12">
        <v>2.0083899999999999</v>
      </c>
      <c r="O792" s="12">
        <v>2.4000000000000001E-4</v>
      </c>
      <c r="P792" s="12">
        <v>0</v>
      </c>
      <c r="Q792" s="12">
        <v>0</v>
      </c>
      <c r="R792" s="12">
        <v>86</v>
      </c>
      <c r="S792" s="12">
        <v>2.7</v>
      </c>
      <c r="T792" s="12">
        <f>(N792/365)^(2/3)*K792^(1/3)</f>
        <v>3.3303514553387585E-2</v>
      </c>
      <c r="U792" s="12">
        <f>SQRT((2/3*(N792/365)^(-1/3)*K792^(1/3)*(O792/365))^2+(1/3*(N792/365)^(2/3)*K792^(-2/3)*M792)^2)</f>
        <v>1.0009288171306447E-3</v>
      </c>
      <c r="V792" s="12">
        <f>0.004919*R792*SQRT(1-P792^2)*N792^(1/3)*K792^(2/3)</f>
        <v>0.60939353757352033</v>
      </c>
      <c r="W792" s="12">
        <f>SQRT(X792^2+Y792^2+Z792^2+AA792^2)</f>
        <v>4.1325672239220533E-2</v>
      </c>
      <c r="X792" s="12">
        <f>0.004919*SQRT(1-P792^2)*N792^(1/3)*K792^(2/3)*S792</f>
        <v>1.9132122691261688E-2</v>
      </c>
      <c r="Y792" s="12">
        <f>0.004919*R792*P792/SQRT(1-P792^2)*N792^(1/3)*K792^(2/3)*Q792</f>
        <v>0</v>
      </c>
      <c r="Z792" s="12">
        <f>0.004919*R792*SQRT(1-P792^2)*1/3*N792^(-2/3)*K792^(2/3)*O792</f>
        <v>2.4273912440253947E-5</v>
      </c>
      <c r="AA792" s="12">
        <f>0.004919*R792*SQRT(1-P792^2)*N792^(1/3)*2/3*K792^(-1/3)*M792</f>
        <v>3.6630212641031272E-2</v>
      </c>
      <c r="AB792" s="12">
        <v>1.71</v>
      </c>
      <c r="AC792" s="12">
        <v>7.16</v>
      </c>
      <c r="AD792" s="12" t="s">
        <v>137</v>
      </c>
    </row>
    <row r="793" spans="1:30">
      <c r="A793" s="12" t="s">
        <v>1505</v>
      </c>
      <c r="B793" s="12" t="s">
        <v>1504</v>
      </c>
      <c r="C793" s="12">
        <v>-0.27</v>
      </c>
      <c r="D793" s="12"/>
      <c r="E793" s="12">
        <v>-0.27</v>
      </c>
      <c r="F793" s="12">
        <v>0.04</v>
      </c>
      <c r="G793" s="12">
        <v>0.04</v>
      </c>
      <c r="H793" s="12">
        <v>2.23</v>
      </c>
      <c r="I793" s="12"/>
      <c r="J793" s="12"/>
      <c r="K793" s="12">
        <v>2.23</v>
      </c>
      <c r="L793" s="12">
        <v>0.26</v>
      </c>
      <c r="M793" s="12">
        <v>0.26</v>
      </c>
      <c r="N793" s="12">
        <v>136.75</v>
      </c>
      <c r="O793" s="12">
        <v>0.25</v>
      </c>
      <c r="P793" s="12">
        <v>0</v>
      </c>
      <c r="Q793" s="12">
        <v>0</v>
      </c>
      <c r="R793" s="12">
        <v>65.400000000000006</v>
      </c>
      <c r="S793" s="12">
        <v>1.7</v>
      </c>
      <c r="T793" s="12">
        <f>(N793/365)^(2/3)*K793^(1/3)</f>
        <v>0.67898148962173621</v>
      </c>
      <c r="U793" s="12">
        <f>SQRT((2/3*(N793/365)^(-1/3)*K793^(1/3)*(O793/365))^2+(1/3*(N793/365)^(2/3)*K793^(-2/3)*M793)^2)</f>
        <v>2.6400892668501558E-2</v>
      </c>
      <c r="V793" s="12">
        <f>0.004919*R793*SQRT(1-P793^2)*N793^(1/3)*K793^(2/3)</f>
        <v>2.8290041936849</v>
      </c>
      <c r="W793" s="12">
        <f>SQRT(X793^2+Y793^2+Z793^2+AA793^2)</f>
        <v>0.2318694342961847</v>
      </c>
      <c r="X793" s="12">
        <f>0.004919*SQRT(1-P793^2)*N793^(1/3)*K793^(2/3)*S793</f>
        <v>7.3536806257864365E-2</v>
      </c>
      <c r="Y793" s="12">
        <f>0.004919*R793*P793/SQRT(1-P793^2)*N793^(1/3)*K793^(2/3)*Q793</f>
        <v>0</v>
      </c>
      <c r="Z793" s="12">
        <f>0.004919*R793*SQRT(1-P793^2)*1/3*N793^(-2/3)*K793^(2/3)*O793</f>
        <v>1.7239513672668498E-3</v>
      </c>
      <c r="AA793" s="12">
        <f>0.004919*R793*SQRT(1-P793^2)*N793^(1/3)*2/3*K793^(-1/3)*M793</f>
        <v>0.21989270264815369</v>
      </c>
      <c r="AB793" s="12">
        <v>3.1643835616438358</v>
      </c>
      <c r="AC793" s="12">
        <v>22.3</v>
      </c>
      <c r="AD793" s="12" t="s">
        <v>25</v>
      </c>
    </row>
    <row r="794" spans="1:30">
      <c r="A794" s="12" t="s">
        <v>1507</v>
      </c>
      <c r="B794" s="12" t="s">
        <v>1506</v>
      </c>
      <c r="C794" s="12">
        <v>0.32</v>
      </c>
      <c r="D794" s="12"/>
      <c r="E794" s="12">
        <v>0.32</v>
      </c>
      <c r="F794" s="12">
        <v>0.08</v>
      </c>
      <c r="G794" s="12">
        <v>0.08</v>
      </c>
      <c r="H794" s="12">
        <v>0.93</v>
      </c>
      <c r="I794" s="12"/>
      <c r="J794" s="12"/>
      <c r="K794" s="12">
        <v>0.93</v>
      </c>
      <c r="L794" s="12">
        <v>0.08</v>
      </c>
      <c r="M794" s="12">
        <v>0.08</v>
      </c>
      <c r="N794" s="12">
        <v>18.157</v>
      </c>
      <c r="O794" s="12">
        <v>3.4000000000000002E-2</v>
      </c>
      <c r="P794" s="12">
        <v>0.18</v>
      </c>
      <c r="Q794" s="12">
        <v>3.5000000000000003E-2</v>
      </c>
      <c r="R794" s="12">
        <v>20.64</v>
      </c>
      <c r="S794" s="12">
        <v>0.85</v>
      </c>
      <c r="T794" s="12">
        <f>(N794/365)^(2/3)*K794^(1/3)</f>
        <v>0.13202671033970806</v>
      </c>
      <c r="U794" s="12">
        <f>SQRT((2/3*(N794/365)^(-1/3)*K794^(1/3)*(O794/365))^2+(1/3*(N794/365)^(2/3)*K794^(-2/3)*M794)^2)</f>
        <v>3.7892982665860523E-3</v>
      </c>
      <c r="V794" s="12">
        <f>0.004919*R794*SQRT(1-P794^2)*N794^(1/3)*K794^(2/3)</f>
        <v>0.25009467350015352</v>
      </c>
      <c r="W794" s="12">
        <f>SQRT(X794^2+Y794^2+Z794^2+AA794^2)</f>
        <v>1.7732944430958172E-2</v>
      </c>
      <c r="X794" s="12">
        <f>0.004919*SQRT(1-P794^2)*N794^(1/3)*K794^(2/3)*S794</f>
        <v>1.0299441495888108E-2</v>
      </c>
      <c r="Y794" s="12">
        <f>0.004919*R794*P794/SQRT(1-P794^2)*N794^(1/3)*K794^(2/3)*Q794</f>
        <v>1.6283551499079861E-3</v>
      </c>
      <c r="Z794" s="12">
        <f>0.004919*R794*SQRT(1-P794^2)*1/3*N794^(-2/3)*K794^(2/3)*O794</f>
        <v>1.5610543039425059E-4</v>
      </c>
      <c r="AA794" s="12">
        <f>0.004919*R794*SQRT(1-P794^2)*N794^(1/3)*2/3*K794^(-1/3)*M794</f>
        <v>1.4342346867392315E-2</v>
      </c>
      <c r="AB794" s="12">
        <v>1.0520547945205481</v>
      </c>
      <c r="AC794" s="12">
        <v>3.1</v>
      </c>
      <c r="AD794" s="12" t="s">
        <v>1508</v>
      </c>
    </row>
    <row r="795" spans="1:30" s="7" customFormat="1">
      <c r="A795" s="12" t="s">
        <v>1507</v>
      </c>
      <c r="B795" s="12" t="s">
        <v>1509</v>
      </c>
      <c r="C795" s="12">
        <v>0.32</v>
      </c>
      <c r="D795" s="12"/>
      <c r="E795" s="12">
        <v>0.32</v>
      </c>
      <c r="F795" s="12">
        <v>0.08</v>
      </c>
      <c r="G795" s="12">
        <v>0.08</v>
      </c>
      <c r="H795" s="12">
        <v>0.93</v>
      </c>
      <c r="I795" s="12"/>
      <c r="J795" s="12"/>
      <c r="K795" s="12">
        <v>0.93</v>
      </c>
      <c r="L795" s="12">
        <v>0.08</v>
      </c>
      <c r="M795" s="12">
        <v>0.08</v>
      </c>
      <c r="N795" s="12">
        <v>120.8</v>
      </c>
      <c r="O795" s="12">
        <v>0.34</v>
      </c>
      <c r="P795" s="12">
        <v>0.15279999999999999</v>
      </c>
      <c r="Q795" s="12">
        <v>9.6000000000000009E-3</v>
      </c>
      <c r="R795" s="12">
        <v>57.68</v>
      </c>
      <c r="S795" s="12">
        <v>0.69</v>
      </c>
      <c r="T795" s="12">
        <f>(N795/365)^(2/3)*K795^(1/3)</f>
        <v>0.46702883579609078</v>
      </c>
      <c r="U795" s="12">
        <f>SQRT((2/3*(N795/365)^(-1/3)*K795^(1/3)*(O795/365))^2+(1/3*(N795/365)^(2/3)*K795^(-2/3)*M795)^2)</f>
        <v>1.3420149957231365E-2</v>
      </c>
      <c r="V795" s="12">
        <f>0.004919*R795*SQRT(1-P795^2)*N795^(1/3)*K795^(2/3)</f>
        <v>1.3206355248078312</v>
      </c>
      <c r="W795" s="12">
        <f>SQRT(X795^2+Y795^2+Z795^2+AA795^2)</f>
        <v>7.7400891986228723E-2</v>
      </c>
      <c r="X795" s="12">
        <f>0.004919*SQRT(1-P795^2)*N795^(1/3)*K795^(2/3)*S795</f>
        <v>1.5798171153214344E-2</v>
      </c>
      <c r="Y795" s="12">
        <f>0.004919*R795*P795/SQRT(1-P795^2)*N795^(1/3)*K795^(2/3)*Q795</f>
        <v>1.9835248596901806E-3</v>
      </c>
      <c r="Z795" s="12">
        <f>0.004919*R795*SQRT(1-P795^2)*1/3*N795^(-2/3)*K795^(2/3)*O795</f>
        <v>1.2390068389477446E-3</v>
      </c>
      <c r="AA795" s="12">
        <f>0.004919*R795*SQRT(1-P795^2)*N795^(1/3)*2/3*K795^(-1/3)*M795</f>
        <v>7.5735370598298546E-2</v>
      </c>
      <c r="AB795" s="12">
        <v>1.0520547945205481</v>
      </c>
      <c r="AC795" s="12">
        <v>3.1</v>
      </c>
      <c r="AD795" s="12" t="s">
        <v>1508</v>
      </c>
    </row>
    <row r="796" spans="1:30">
      <c r="A796" s="12" t="s">
        <v>1511</v>
      </c>
      <c r="B796" s="12" t="s">
        <v>1510</v>
      </c>
      <c r="C796" s="12">
        <v>0.04</v>
      </c>
      <c r="D796" s="12"/>
      <c r="E796" s="12">
        <v>0.04</v>
      </c>
      <c r="F796" s="12">
        <v>0.03</v>
      </c>
      <c r="G796" s="12">
        <v>0.03</v>
      </c>
      <c r="H796" s="12">
        <v>1.1299999999999999</v>
      </c>
      <c r="I796" s="12"/>
      <c r="J796" s="12"/>
      <c r="K796" s="12">
        <v>1.1299999999999999</v>
      </c>
      <c r="L796" s="12">
        <v>0.1</v>
      </c>
      <c r="M796" s="12">
        <v>0.1</v>
      </c>
      <c r="N796" s="12">
        <v>4.0869999999999997</v>
      </c>
      <c r="O796" s="12">
        <v>7.0000000000000007E-2</v>
      </c>
      <c r="P796" s="12">
        <v>0.15</v>
      </c>
      <c r="Q796" s="12">
        <v>0.08</v>
      </c>
      <c r="R796" s="12">
        <v>49.06</v>
      </c>
      <c r="S796" s="12">
        <v>3.5</v>
      </c>
      <c r="T796" s="12">
        <f>(N796/365)^(2/3)*K796^(1/3)</f>
        <v>5.2131553068450374E-2</v>
      </c>
      <c r="U796" s="12">
        <f>SQRT((2/3*(N796/365)^(-1/3)*K796^(1/3)*(O796/365))^2+(1/3*(N796/365)^(2/3)*K796^(-2/3)*M796)^2)</f>
        <v>1.648990305367849E-3</v>
      </c>
      <c r="V796" s="12">
        <f>0.004919*R796*SQRT(1-P796^2)*N796^(1/3)*K796^(2/3)</f>
        <v>0.41385663700472791</v>
      </c>
      <c r="W796" s="12">
        <f>SQRT(X796^2+Y796^2+Z796^2+AA796^2)</f>
        <v>3.8720531371750792E-2</v>
      </c>
      <c r="X796" s="12">
        <f>0.004919*SQRT(1-P796^2)*N796^(1/3)*K796^(2/3)*S796</f>
        <v>2.9525035253089027E-2</v>
      </c>
      <c r="Y796" s="12">
        <f>0.004919*R796*P796/SQRT(1-P796^2)*N796^(1/3)*K796^(2/3)*Q796</f>
        <v>5.0805929862472975E-3</v>
      </c>
      <c r="Z796" s="12">
        <f>0.004919*R796*SQRT(1-P796^2)*1/3*N796^(-2/3)*K796^(2/3)*O796</f>
        <v>2.3627733945298878E-3</v>
      </c>
      <c r="AA796" s="12">
        <f>0.004919*R796*SQRT(1-P796^2)*N796^(1/3)*2/3*K796^(-1/3)*M796</f>
        <v>2.4416320767240589E-2</v>
      </c>
      <c r="AB796" s="28">
        <f>2492.4726/365</f>
        <v>6.8286920547945211</v>
      </c>
      <c r="AC796" s="28">
        <v>12.31</v>
      </c>
      <c r="AD796" s="12" t="s">
        <v>1525</v>
      </c>
    </row>
    <row r="797" spans="1:30" s="7" customFormat="1">
      <c r="A797" s="7" t="s">
        <v>1514</v>
      </c>
      <c r="B797" s="7" t="s">
        <v>1513</v>
      </c>
      <c r="C797" s="7">
        <v>-0.26</v>
      </c>
      <c r="E797" s="7">
        <v>-0.26</v>
      </c>
      <c r="F797" s="7">
        <v>0.08</v>
      </c>
      <c r="G797" s="7">
        <v>0.08</v>
      </c>
      <c r="M797" s="7">
        <v>3.6275189713696337E-2</v>
      </c>
      <c r="N797" s="7">
        <v>1.9687600000000001</v>
      </c>
      <c r="O797" s="7">
        <v>2.1000000000000001E-4</v>
      </c>
      <c r="P797" s="7">
        <v>0</v>
      </c>
      <c r="Q797" s="7">
        <v>0.06</v>
      </c>
      <c r="R797" s="7">
        <v>1.48</v>
      </c>
      <c r="S797" s="7">
        <v>0.25</v>
      </c>
      <c r="T797" s="7">
        <f>(N797/365)^(2/3)*K797^(1/3)</f>
        <v>0</v>
      </c>
      <c r="U797" s="7" t="e">
        <f>SQRT((2/3*(N797/365)^(-1/3)*K797^(1/3)*(O797/365))^2+(1/3*(N797/365)^(2/3)*K797^(-2/3)*M797)^2)</f>
        <v>#DIV/0!</v>
      </c>
      <c r="V797" s="7">
        <f>0.004919*R797*SQRT(1-P797^2)*N797^(1/3)*K797^(2/3)</f>
        <v>0</v>
      </c>
      <c r="W797" s="7" t="e">
        <f>SQRT(X797^2+Y797^2+Z797^2+AA797^2)</f>
        <v>#DIV/0!</v>
      </c>
      <c r="X797" s="7">
        <f>0.004919*SQRT(1-P797^2)*N797^(1/3)*K797^(2/3)*S797</f>
        <v>0</v>
      </c>
      <c r="Y797" s="7">
        <f>0.004919*R797*P797/SQRT(1-P797^2)*N797^(1/3)*K797^(2/3)*Q797</f>
        <v>0</v>
      </c>
      <c r="Z797" s="7">
        <f>0.004919*R797*SQRT(1-P797^2)*1/3*N797^(-2/3)*K797^(2/3)*O797</f>
        <v>0</v>
      </c>
      <c r="AA797" s="7" t="e">
        <f>0.004919*R797*SQRT(1-P797^2)*N797^(1/3)*2/3*K797^(-1/3)*M797</f>
        <v>#DIV/0!</v>
      </c>
      <c r="AD797" s="7" t="s">
        <v>193</v>
      </c>
    </row>
    <row r="798" spans="1:30" s="7" customFormat="1">
      <c r="A798" s="7" t="s">
        <v>1514</v>
      </c>
      <c r="B798" s="7" t="s">
        <v>1515</v>
      </c>
      <c r="C798" s="7">
        <v>-0.26</v>
      </c>
      <c r="E798" s="7">
        <v>-0.26</v>
      </c>
      <c r="F798" s="7">
        <v>0.08</v>
      </c>
      <c r="G798" s="7">
        <v>0.08</v>
      </c>
      <c r="M798" s="7">
        <v>3.6275189713696337E-2</v>
      </c>
      <c r="N798" s="7">
        <v>3.0600800000000001</v>
      </c>
      <c r="O798" s="7">
        <v>2.2000000000000001E-4</v>
      </c>
      <c r="P798" s="7">
        <v>0.04</v>
      </c>
      <c r="Q798" s="7">
        <v>7.4999999999999997E-2</v>
      </c>
      <c r="R798" s="7">
        <v>1.68</v>
      </c>
      <c r="S798" s="7">
        <v>0.23</v>
      </c>
      <c r="T798" s="7">
        <f>(N798/365)^(2/3)*K798^(1/3)</f>
        <v>0</v>
      </c>
      <c r="U798" s="7" t="e">
        <f>SQRT((2/3*(N798/365)^(-1/3)*K798^(1/3)*(O798/365))^2+(1/3*(N798/365)^(2/3)*K798^(-2/3)*M798)^2)</f>
        <v>#DIV/0!</v>
      </c>
      <c r="V798" s="7">
        <f>0.004919*R798*SQRT(1-P798^2)*N798^(1/3)*K798^(2/3)</f>
        <v>0</v>
      </c>
      <c r="W798" s="7" t="e">
        <f>SQRT(X798^2+Y798^2+Z798^2+AA798^2)</f>
        <v>#DIV/0!</v>
      </c>
      <c r="X798" s="7">
        <f>0.004919*SQRT(1-P798^2)*N798^(1/3)*K798^(2/3)*S798</f>
        <v>0</v>
      </c>
      <c r="Y798" s="7">
        <f>0.004919*R798*P798/SQRT(1-P798^2)*N798^(1/3)*K798^(2/3)*Q798</f>
        <v>0</v>
      </c>
      <c r="Z798" s="7">
        <f>0.004919*R798*SQRT(1-P798^2)*1/3*N798^(-2/3)*K798^(2/3)*O798</f>
        <v>0</v>
      </c>
      <c r="AA798" s="7" t="e">
        <f>0.004919*R798*SQRT(1-P798^2)*N798^(1/3)*2/3*K798^(-1/3)*M798</f>
        <v>#DIV/0!</v>
      </c>
      <c r="AD798" s="7" t="s">
        <v>193</v>
      </c>
    </row>
    <row r="799" spans="1:30" s="7" customFormat="1">
      <c r="A799" s="7" t="s">
        <v>1514</v>
      </c>
      <c r="B799" s="7" t="s">
        <v>1516</v>
      </c>
      <c r="C799" s="7">
        <v>-0.26</v>
      </c>
      <c r="E799" s="7">
        <v>-0.26</v>
      </c>
      <c r="F799" s="7">
        <v>0.08</v>
      </c>
      <c r="G799" s="7">
        <v>0.08</v>
      </c>
      <c r="M799" s="7">
        <v>3.6275189713696337E-2</v>
      </c>
      <c r="N799" s="7">
        <v>4.6562700000000001</v>
      </c>
      <c r="O799" s="7">
        <v>4.2000000000000002E-4</v>
      </c>
      <c r="P799" s="7">
        <v>0.129</v>
      </c>
      <c r="Q799" s="7">
        <v>9.6000000000000002E-2</v>
      </c>
      <c r="T799" s="7">
        <f>(N799/365)^(2/3)*K799^(1/3)</f>
        <v>0</v>
      </c>
      <c r="U799" s="7" t="e">
        <f>SQRT((2/3*(N799/365)^(-1/3)*K799^(1/3)*(O799/365))^2+(1/3*(N799/365)^(2/3)*K799^(-2/3)*M799)^2)</f>
        <v>#DIV/0!</v>
      </c>
      <c r="V799" s="7">
        <f>0.004919*R799*SQRT(1-P799^2)*N799^(1/3)*K799^(2/3)</f>
        <v>0</v>
      </c>
      <c r="W799" s="7" t="e">
        <f>SQRT(X799^2+Y799^2+Z799^2+AA799^2)</f>
        <v>#DIV/0!</v>
      </c>
      <c r="X799" s="7">
        <f>0.004919*SQRT(1-P799^2)*N799^(1/3)*K799^(2/3)*S799</f>
        <v>0</v>
      </c>
      <c r="Y799" s="7">
        <f>0.004919*R799*P799/SQRT(1-P799^2)*N799^(1/3)*K799^(2/3)*Q799</f>
        <v>0</v>
      </c>
      <c r="Z799" s="7">
        <f>0.004919*R799*SQRT(1-P799^2)*1/3*N799^(-2/3)*K799^(2/3)*O799</f>
        <v>0</v>
      </c>
      <c r="AA799" s="7" t="e">
        <f>0.004919*R799*SQRT(1-P799^2)*N799^(1/3)*2/3*K799^(-1/3)*M799</f>
        <v>#DIV/0!</v>
      </c>
      <c r="AD799" s="7" t="s">
        <v>193</v>
      </c>
    </row>
  </sheetData>
  <autoFilter ref="A1:AD799" xr:uid="{4DE32B59-CB81-034C-ACB7-31A991D7E3D3}">
    <sortState ref="A2:AD799">
      <sortCondition ref="B1:B799"/>
    </sortState>
  </autoFilter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2018-10-02</vt:lpstr>
      <vt:lpstr>2018-10-25</vt:lpstr>
      <vt:lpstr>2018-10-29</vt:lpstr>
      <vt:lpstr>2018-10-31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Shohei Goda</cp:lastModifiedBy>
  <dcterms:created xsi:type="dcterms:W3CDTF">2018-10-02T07:58:26Z</dcterms:created>
  <dcterms:modified xsi:type="dcterms:W3CDTF">2018-12-09T08:00:31Z</dcterms:modified>
</cp:coreProperties>
</file>