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-STP1B\User\jbeverly01\docs\Hamline\QMBE 1320\Class Demos\Chapter 8\"/>
    </mc:Choice>
  </mc:AlternateContent>
  <xr:revisionPtr revIDLastSave="0" documentId="13_ncr:1_{808F88AB-E3B5-4A7F-B487-47712E670D65}" xr6:coauthVersionLast="3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19" i="1" l="1"/>
  <c r="L19" i="1"/>
  <c r="K19" i="1"/>
  <c r="M20" i="1"/>
  <c r="L20" i="1"/>
  <c r="K20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H25" i="1"/>
  <c r="E25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5" i="1"/>
  <c r="D34" i="1"/>
  <c r="D35" i="1"/>
  <c r="D36" i="1"/>
  <c r="D37" i="1"/>
  <c r="D38" i="1"/>
  <c r="D39" i="1"/>
  <c r="D40" i="1"/>
  <c r="D26" i="1"/>
  <c r="D27" i="1"/>
  <c r="D28" i="1"/>
  <c r="D29" i="1"/>
  <c r="D30" i="1"/>
  <c r="D31" i="1"/>
  <c r="D32" i="1"/>
  <c r="D33" i="1"/>
  <c r="D25" i="1"/>
  <c r="A39" i="1"/>
  <c r="A40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5" i="1"/>
  <c r="M11" i="1" l="1"/>
  <c r="M8" i="1"/>
  <c r="M6" i="1"/>
  <c r="M4" i="1"/>
  <c r="M17" i="1"/>
  <c r="M16" i="1"/>
  <c r="M15" i="1"/>
  <c r="M14" i="1"/>
  <c r="M13" i="1"/>
  <c r="M12" i="1"/>
  <c r="M10" i="1"/>
  <c r="M9" i="1"/>
  <c r="M7" i="1"/>
  <c r="M5" i="1"/>
  <c r="M3" i="1"/>
  <c r="M2" i="1"/>
  <c r="L16" i="1"/>
  <c r="L15" i="1"/>
  <c r="L14" i="1"/>
  <c r="L13" i="1"/>
  <c r="L12" i="1"/>
  <c r="L11" i="1"/>
  <c r="L10" i="1"/>
  <c r="L8" i="1"/>
  <c r="L7" i="1"/>
  <c r="L6" i="1"/>
  <c r="L4" i="1"/>
  <c r="L3" i="1"/>
  <c r="L2" i="1"/>
  <c r="L17" i="1"/>
  <c r="L9" i="1"/>
  <c r="L5" i="1"/>
  <c r="K17" i="1"/>
  <c r="K13" i="1"/>
  <c r="K9" i="1"/>
  <c r="K5" i="1"/>
  <c r="K16" i="1"/>
  <c r="K12" i="1"/>
  <c r="K8" i="1"/>
  <c r="K4" i="1"/>
  <c r="K6" i="1"/>
  <c r="K7" i="1"/>
  <c r="K15" i="1"/>
  <c r="K11" i="1"/>
  <c r="K3" i="1"/>
  <c r="K14" i="1"/>
  <c r="K10" i="1"/>
  <c r="K2" i="1"/>
</calcChain>
</file>

<file path=xl/sharedStrings.xml><?xml version="1.0" encoding="utf-8"?>
<sst xmlns="http://schemas.openxmlformats.org/spreadsheetml/2006/main" count="151" uniqueCount="43">
  <si>
    <t>Year</t>
  </si>
  <si>
    <t>Quarter</t>
  </si>
  <si>
    <t>Sales (1000s)</t>
  </si>
  <si>
    <t>Time Period</t>
  </si>
  <si>
    <t>Quarter1</t>
  </si>
  <si>
    <t>Quarter2</t>
  </si>
  <si>
    <t>Quarter3</t>
  </si>
  <si>
    <t>Advertising Expenditures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</si>
  <si>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</si>
  <si>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</si>
  <si>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</si>
  <si>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</si>
  <si>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</si>
  <si>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</si>
  <si>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</si>
  <si>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</si>
  <si>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</si>
  <si>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</si>
  <si>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</si>
  <si>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</si>
  <si>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</si>
  <si>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</si>
  <si>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</si>
  <si>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</si>
  <si>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</si>
  <si>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</si>
  <si>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</si>
  <si>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</si>
  <si>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</si>
  <si>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</si>
  <si>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</si>
  <si>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</si>
  <si>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</t>
  </si>
  <si>
    <t>Price*Ad</t>
  </si>
  <si>
    <t>MSE</t>
  </si>
  <si>
    <t>MAPE</t>
  </si>
  <si>
    <t>Model 1 Expected (Seasonal)</t>
  </si>
  <si>
    <t>Model 2 Expected (Seaonal and Trend)</t>
  </si>
  <si>
    <t>Model 3 Expected (Seasonal + Trend + Interaction)</t>
  </si>
  <si>
    <t>Abs % Error</t>
  </si>
  <si>
    <t>Square Error</t>
  </si>
  <si>
    <t>Model 1</t>
  </si>
  <si>
    <t>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</si>
</sst>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" fontId="0" fillId="0" borderId="0" xfId="0" applyNumberFormat="1"/>
    <xf numFmtId="0" fontId="1" fillId="0" borderId="3" xfId="0" applyFont="1" applyBorder="1"/>
    <xf numFmtId="0" fontId="0" fillId="0" borderId="3" xfId="0" applyBorder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="80" zoomScaleNormal="80" workbookViewId="0">
      <selection activeCell="F18" sqref="F18"/>
    </sheetView>
  </sheetViews>
  <sheetFormatPr defaultRowHeight="15.75" x14ac:dyDescent="0.25"/>
  <cols>
    <col min="1" max="1" width="17.625" customWidth="1"/>
    <col min="2" max="2" width="15.75" customWidth="1"/>
    <col min="4" max="4" width="14.875" style="2" customWidth="1"/>
    <col min="5" max="5" width="13.25" customWidth="1"/>
    <col min="7" max="7" width="14.875" customWidth="1"/>
    <col min="8" max="8" width="23.625" customWidth="1"/>
    <col min="10" max="10" width="23.375" customWidth="1"/>
    <col min="11" max="11" width="27.125" customWidth="1"/>
    <col min="12" max="12" width="34.875" customWidth="1"/>
    <col min="13" max="13" width="43.875" customWidth="1"/>
    <col min="14" max="14" width="26.875" customWidth="1"/>
  </cols>
  <sheetData>
    <row r="1" spans="1:13" x14ac:dyDescent="0.25">
      <c r="A1" s="1" t="s">
        <v>2</v>
      </c>
      <c r="B1" s="1" t="s">
        <v>0</v>
      </c>
      <c r="C1" s="1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32</v>
      </c>
      <c r="J1" s="1" t="s">
        <v>7</v>
      </c>
      <c r="K1" s="1" t="s">
        <v>36</v>
      </c>
      <c r="L1" s="1" t="s">
        <v>37</v>
      </c>
      <c r="M1" s="1" t="s">
        <v>38</v>
      </c>
    </row>
    <row r="2" spans="1:13" x14ac:dyDescent="0.25">
      <c r="A2" s="3">
        <v>4.8</v>
      </c>
      <c r="B2" s="2">
        <v>1</v>
      </c>
      <c r="C2" s="2">
        <v>1</v>
      </c>
      <c r="D2" s="2">
        <v>1</v>
      </c>
      <c r="E2" s="2"/>
      <c r="F2" s="2"/>
      <c r="G2" s="2"/>
      <c r="H2" s="2"/>
      <c r="I2" s="9">
        <v>2</v>
      </c>
      <c r="J2">
        <v>50</v>
      </c>
      <c r="K2">
        <f>7.525 -1.8</f>
        <v>5.7250000000000005</v>
      </c>
      <c r="L2">
        <f>6.07 -1.4 + 0.146*1</f>
        <v>4.8159999999999998</v>
      </c>
      <c r="M2">
        <f>6.08 -1.4 + 0.146*1 - 0.0003*1</f>
        <v>4.8256999999999994</v>
      </c>
    </row>
    <row r="3" spans="1:13" x14ac:dyDescent="0.25">
      <c r="A3" s="3">
        <v>4.0999999999999996</v>
      </c>
      <c r="B3" s="2">
        <v>1</v>
      </c>
      <c r="C3" s="2">
        <v>2</v>
      </c>
      <c r="D3" s="2">
        <v>2</v>
      </c>
      <c r="E3" s="2"/>
      <c r="F3" s="2"/>
      <c r="G3" s="2"/>
      <c r="H3" s="2"/>
      <c r="I3" s="9">
        <v>2.5</v>
      </c>
      <c r="J3">
        <v>50</v>
      </c>
      <c r="K3">
        <f>7.525 -2.325</f>
        <v>5.2</v>
      </c>
      <c r="L3">
        <f>6.07 -2.03 + 0.146*2</f>
        <v>4.3320000000000007</v>
      </c>
      <c r="M3">
        <f>6.07 -2.03 + 0.146*2 - 0.0003*2</f>
        <v>4.3314000000000004</v>
      </c>
    </row>
    <row r="4" spans="1:13" x14ac:dyDescent="0.25">
      <c r="A4" s="3">
        <v>6</v>
      </c>
      <c r="B4" s="2">
        <v>1</v>
      </c>
      <c r="C4" s="2">
        <v>3</v>
      </c>
      <c r="D4" s="2">
        <v>3</v>
      </c>
      <c r="E4" s="2"/>
      <c r="F4" s="2"/>
      <c r="G4" s="2"/>
      <c r="H4" s="2"/>
      <c r="I4" s="9">
        <v>3</v>
      </c>
      <c r="J4">
        <v>50</v>
      </c>
      <c r="K4">
        <f>7.525 - 0.45</f>
        <v>7.0750000000000002</v>
      </c>
      <c r="L4">
        <f>6.07 -0.3 + 0.146*3</f>
        <v>6.2080000000000002</v>
      </c>
      <c r="M4">
        <f>6.07 -0.3 + 0.146*3- 0.0003*3</f>
        <v>6.2071000000000005</v>
      </c>
    </row>
    <row r="5" spans="1:13" x14ac:dyDescent="0.25">
      <c r="A5" s="3">
        <v>6.5</v>
      </c>
      <c r="B5" s="2">
        <v>1</v>
      </c>
      <c r="C5" s="2">
        <v>4</v>
      </c>
      <c r="D5" s="2">
        <v>4</v>
      </c>
      <c r="E5" s="2"/>
      <c r="F5" s="2"/>
      <c r="G5" s="2"/>
      <c r="H5" s="2"/>
      <c r="I5" s="9">
        <v>2</v>
      </c>
      <c r="J5">
        <v>50</v>
      </c>
      <c r="K5">
        <f>7.525</f>
        <v>7.5250000000000004</v>
      </c>
      <c r="L5" s="5">
        <f>6.07+0.146*(4)</f>
        <v>6.6539999999999999</v>
      </c>
      <c r="M5" s="5">
        <f>6.07+0.146*(4)- 0.0003*4</f>
        <v>6.6528</v>
      </c>
    </row>
    <row r="6" spans="1:13" x14ac:dyDescent="0.25">
      <c r="A6" s="3">
        <v>5.8</v>
      </c>
      <c r="B6" s="2">
        <v>2</v>
      </c>
      <c r="C6" s="2">
        <v>1</v>
      </c>
      <c r="D6" s="2">
        <v>5</v>
      </c>
      <c r="E6" s="2"/>
      <c r="F6" s="2"/>
      <c r="G6" s="2"/>
      <c r="H6" s="2"/>
      <c r="I6" s="9">
        <v>2.5</v>
      </c>
      <c r="J6">
        <v>50</v>
      </c>
      <c r="K6">
        <f>7.525 -1.8</f>
        <v>5.7250000000000005</v>
      </c>
      <c r="L6">
        <f>6.07 -2.03 + 0.146*5</f>
        <v>4.7700000000000014</v>
      </c>
      <c r="M6">
        <f>6.07 -2.03 + 0.146*5- 0.0003*5</f>
        <v>4.7685000000000013</v>
      </c>
    </row>
    <row r="7" spans="1:13" x14ac:dyDescent="0.25">
      <c r="A7" s="3">
        <v>5.2</v>
      </c>
      <c r="B7" s="2">
        <v>2</v>
      </c>
      <c r="C7" s="2">
        <v>2</v>
      </c>
      <c r="D7" s="2">
        <v>6</v>
      </c>
      <c r="E7" s="2"/>
      <c r="F7" s="2"/>
      <c r="G7" s="2"/>
      <c r="H7" s="2"/>
      <c r="I7" s="9">
        <v>3</v>
      </c>
      <c r="J7">
        <v>50</v>
      </c>
      <c r="K7">
        <f>7.525 -2.325</f>
        <v>5.2</v>
      </c>
      <c r="L7">
        <f>6.07 -1.4 + 0.146*6</f>
        <v>5.5459999999999994</v>
      </c>
      <c r="M7">
        <f>6.07 -1.4 + 0.146*6- 0.0003*6</f>
        <v>5.5441999999999991</v>
      </c>
    </row>
    <row r="8" spans="1:13" x14ac:dyDescent="0.25">
      <c r="A8" s="3">
        <v>6.8</v>
      </c>
      <c r="B8" s="2">
        <v>2</v>
      </c>
      <c r="C8" s="2">
        <v>3</v>
      </c>
      <c r="D8" s="2">
        <v>7</v>
      </c>
      <c r="E8" s="2"/>
      <c r="F8" s="2"/>
      <c r="G8" s="2"/>
      <c r="H8" s="2"/>
      <c r="I8" s="9">
        <v>2</v>
      </c>
      <c r="J8">
        <v>50</v>
      </c>
      <c r="K8">
        <f>7.525 - 0.45</f>
        <v>7.0750000000000002</v>
      </c>
      <c r="L8">
        <f>6.07 -0.3 + 0.146*7</f>
        <v>6.7920000000000007</v>
      </c>
      <c r="M8">
        <f>6.07 -0.3 + 0.146*7- 0.0003*7</f>
        <v>6.7899000000000003</v>
      </c>
    </row>
    <row r="9" spans="1:13" x14ac:dyDescent="0.25">
      <c r="A9" s="3">
        <v>7.4</v>
      </c>
      <c r="B9" s="2">
        <v>2</v>
      </c>
      <c r="C9" s="2">
        <v>4</v>
      </c>
      <c r="D9" s="2">
        <v>8</v>
      </c>
      <c r="E9" s="2"/>
      <c r="F9" s="2"/>
      <c r="G9" s="2"/>
      <c r="H9" s="2"/>
      <c r="I9" s="9">
        <v>2.5</v>
      </c>
      <c r="J9">
        <v>50</v>
      </c>
      <c r="K9">
        <f>7.525</f>
        <v>7.5250000000000004</v>
      </c>
      <c r="L9" s="5">
        <f>6.07+0.146*(8)</f>
        <v>7.2380000000000004</v>
      </c>
      <c r="M9" s="5">
        <f>6.07+0.146*(8)- 0.0003*8</f>
        <v>7.2356000000000007</v>
      </c>
    </row>
    <row r="10" spans="1:13" x14ac:dyDescent="0.25">
      <c r="A10" s="3">
        <v>6</v>
      </c>
      <c r="B10" s="2">
        <v>3</v>
      </c>
      <c r="C10" s="2">
        <v>1</v>
      </c>
      <c r="D10" s="2">
        <v>9</v>
      </c>
      <c r="E10" s="2"/>
      <c r="F10" s="2"/>
      <c r="G10" s="2"/>
      <c r="H10" s="2"/>
      <c r="I10" s="9">
        <v>3</v>
      </c>
      <c r="J10">
        <v>50</v>
      </c>
      <c r="K10">
        <f>7.525 -1.8</f>
        <v>5.7250000000000005</v>
      </c>
      <c r="L10">
        <f>6.07 -1.4 + 0.146*9</f>
        <v>5.984</v>
      </c>
      <c r="M10">
        <f>6.07 -1.4 + 0.146*9- 0.0003*9</f>
        <v>5.9813000000000001</v>
      </c>
    </row>
    <row r="11" spans="1:13" x14ac:dyDescent="0.25">
      <c r="A11" s="3">
        <v>5.6</v>
      </c>
      <c r="B11" s="2">
        <v>3</v>
      </c>
      <c r="C11" s="2">
        <v>2</v>
      </c>
      <c r="D11" s="2">
        <v>10</v>
      </c>
      <c r="E11" s="2"/>
      <c r="F11" s="2"/>
      <c r="G11" s="2"/>
      <c r="H11" s="2"/>
      <c r="I11" s="9">
        <v>2</v>
      </c>
      <c r="J11">
        <v>100</v>
      </c>
      <c r="K11">
        <f>7.525 -2.325</f>
        <v>5.2</v>
      </c>
      <c r="L11">
        <f>6.07 -2.03 + 0.146*10</f>
        <v>5.5000000000000009</v>
      </c>
      <c r="M11">
        <f>6.07 -2.03 + 0.146*10- 0.0003*10</f>
        <v>5.4970000000000008</v>
      </c>
    </row>
    <row r="12" spans="1:13" x14ac:dyDescent="0.25">
      <c r="A12" s="3">
        <v>7.5</v>
      </c>
      <c r="B12" s="2">
        <v>3</v>
      </c>
      <c r="C12" s="2">
        <v>3</v>
      </c>
      <c r="D12" s="2">
        <v>11</v>
      </c>
      <c r="E12" s="2"/>
      <c r="F12" s="2"/>
      <c r="G12" s="2"/>
      <c r="H12" s="2"/>
      <c r="I12" s="9">
        <v>2.5</v>
      </c>
      <c r="J12">
        <v>100</v>
      </c>
      <c r="K12">
        <f>7.525 - 0.45</f>
        <v>7.0750000000000002</v>
      </c>
      <c r="L12">
        <f>6.07 -0.3 + 0.146*11</f>
        <v>7.3760000000000003</v>
      </c>
      <c r="M12">
        <f>6.07 -0.3 + 0.146*11- 0.0003*11</f>
        <v>7.3727</v>
      </c>
    </row>
    <row r="13" spans="1:13" x14ac:dyDescent="0.25">
      <c r="A13" s="3">
        <v>7.8</v>
      </c>
      <c r="B13" s="2">
        <v>3</v>
      </c>
      <c r="C13" s="2">
        <v>4</v>
      </c>
      <c r="D13" s="2">
        <v>12</v>
      </c>
      <c r="E13" s="2"/>
      <c r="F13" s="2"/>
      <c r="G13" s="2"/>
      <c r="H13" s="2"/>
      <c r="I13" s="9">
        <v>3</v>
      </c>
      <c r="J13">
        <v>100</v>
      </c>
      <c r="K13">
        <f>7.525</f>
        <v>7.5250000000000004</v>
      </c>
      <c r="L13" s="5">
        <f>6.07+0.146*(12)</f>
        <v>7.8220000000000001</v>
      </c>
      <c r="M13" s="5">
        <f>6.07+0.146*(12)- 0.0003*12</f>
        <v>7.8184000000000005</v>
      </c>
    </row>
    <row r="14" spans="1:13" x14ac:dyDescent="0.25">
      <c r="A14" s="3">
        <v>6.3</v>
      </c>
      <c r="B14" s="2">
        <v>4</v>
      </c>
      <c r="C14" s="2">
        <v>1</v>
      </c>
      <c r="D14" s="2">
        <v>13</v>
      </c>
      <c r="E14" s="2"/>
      <c r="F14" s="2"/>
      <c r="G14" s="2"/>
      <c r="H14" s="2"/>
      <c r="I14" s="9">
        <v>2</v>
      </c>
      <c r="J14">
        <v>100</v>
      </c>
      <c r="K14">
        <f>7.525 -1.8</f>
        <v>5.7250000000000005</v>
      </c>
      <c r="L14">
        <f>6.07 -1.4 + 0.146*13</f>
        <v>6.5679999999999996</v>
      </c>
      <c r="M14">
        <f>6.07 -1.4 + 0.146*13- 0.0003*13</f>
        <v>6.5640999999999998</v>
      </c>
    </row>
    <row r="15" spans="1:13" x14ac:dyDescent="0.25">
      <c r="A15" s="3">
        <v>5.9</v>
      </c>
      <c r="B15" s="2">
        <v>4</v>
      </c>
      <c r="C15" s="2">
        <v>2</v>
      </c>
      <c r="D15" s="2">
        <v>14</v>
      </c>
      <c r="E15" s="2"/>
      <c r="F15" s="2"/>
      <c r="G15" s="2"/>
      <c r="H15" s="2"/>
      <c r="I15" s="9">
        <v>2.5</v>
      </c>
      <c r="J15">
        <v>100</v>
      </c>
      <c r="K15">
        <f>7.525 -2.325</f>
        <v>5.2</v>
      </c>
      <c r="L15">
        <f>6.07 -2.03 + 0.146*14</f>
        <v>6.0840000000000014</v>
      </c>
      <c r="M15">
        <f>6.07 -2.03 + 0.146*14- 0.0003*14</f>
        <v>6.0798000000000014</v>
      </c>
    </row>
    <row r="16" spans="1:13" x14ac:dyDescent="0.25">
      <c r="A16" s="3">
        <v>8</v>
      </c>
      <c r="B16" s="2">
        <v>4</v>
      </c>
      <c r="C16" s="2">
        <v>3</v>
      </c>
      <c r="D16" s="2">
        <v>15</v>
      </c>
      <c r="E16" s="2"/>
      <c r="F16" s="2"/>
      <c r="G16" s="2"/>
      <c r="H16" s="2"/>
      <c r="I16" s="9">
        <v>3</v>
      </c>
      <c r="J16">
        <v>100</v>
      </c>
      <c r="K16">
        <f>7.525 - 0.45</f>
        <v>7.0750000000000002</v>
      </c>
      <c r="L16">
        <f>6.07 -0.3 + 0.146*15</f>
        <v>7.9600000000000009</v>
      </c>
      <c r="M16">
        <f>6.07 -0.3 + 0.146*15- 0.0003*15</f>
        <v>7.9555000000000007</v>
      </c>
    </row>
    <row r="17" spans="1:13" x14ac:dyDescent="0.25">
      <c r="A17" s="3">
        <v>8.4</v>
      </c>
      <c r="B17" s="2">
        <v>4</v>
      </c>
      <c r="C17" s="2">
        <v>4</v>
      </c>
      <c r="D17" s="2">
        <v>16</v>
      </c>
      <c r="E17" s="2"/>
      <c r="F17" s="2"/>
      <c r="G17" s="2"/>
      <c r="H17" s="2"/>
      <c r="I17" s="9">
        <v>2</v>
      </c>
      <c r="J17">
        <v>100</v>
      </c>
      <c r="K17">
        <f>7.525</f>
        <v>7.5250000000000004</v>
      </c>
      <c r="L17" s="5">
        <f>6.07+0.146*(16)</f>
        <v>8.4060000000000006</v>
      </c>
      <c r="M17" s="5">
        <f>6.07+0.146*(16)- 0.0003*16</f>
        <v>8.4012000000000011</v>
      </c>
    </row>
    <row r="18" spans="1:13" x14ac:dyDescent="0.25">
      <c r="F18" s="2"/>
      <c r="G18" s="2"/>
    </row>
    <row r="19" spans="1:13" x14ac:dyDescent="0.25">
      <c r="G19" s="2"/>
      <c r="J19" s="10" t="s">
        <v>34</v>
      </c>
      <c r="K19" s="11">
        <f>SUM(B25:B40)/16</f>
        <v>0.45640625000000018</v>
      </c>
      <c r="L19" s="11">
        <f>SUM(E25:E40)/16</f>
        <v>9.1338499999999781E-2</v>
      </c>
      <c r="M19" s="11">
        <f>SUM(H25:H40)/16</f>
        <v>9.13500649999998E-2</v>
      </c>
    </row>
    <row r="20" spans="1:13" x14ac:dyDescent="0.25">
      <c r="J20" s="10" t="s">
        <v>35</v>
      </c>
      <c r="K20" s="11">
        <f>SUM(A25:A40)/16</f>
        <v>9.4188415680154716</v>
      </c>
      <c r="L20" s="11">
        <f>SUM(D25:D40)/16</f>
        <v>3.1549298066918516</v>
      </c>
      <c r="M20" s="11">
        <f>SUM(G25:G40)/16</f>
        <v>3.1656162217509816</v>
      </c>
    </row>
    <row r="23" spans="1:13" x14ac:dyDescent="0.25">
      <c r="A23" s="12" t="s">
        <v>41</v>
      </c>
      <c r="B23" s="12"/>
      <c r="D23" s="12" t="s">
        <v>42</v>
      </c>
      <c r="E23" s="12"/>
      <c r="G23" s="12" t="s">
        <v>42</v>
      </c>
      <c r="H23" s="12"/>
    </row>
    <row r="24" spans="1:13" x14ac:dyDescent="0.25">
      <c r="A24" s="12" t="s">
        <v>39</v>
      </c>
      <c r="B24" s="12" t="s">
        <v>40</v>
      </c>
      <c r="D24" s="12" t="s">
        <v>39</v>
      </c>
      <c r="E24" s="12" t="s">
        <v>40</v>
      </c>
      <c r="G24" s="12" t="s">
        <v>39</v>
      </c>
      <c r="H24" s="12" t="s">
        <v>40</v>
      </c>
    </row>
    <row r="25" spans="1:13" x14ac:dyDescent="0.25">
      <c r="A25">
        <f>ABS(((A2-K2)/A2)*100)</f>
        <v>19.27083333333335</v>
      </c>
      <c r="B25">
        <f>($A2 - K2)^2</f>
        <v>0.8556250000000013</v>
      </c>
      <c r="D25">
        <f>ABS((($A2-L2)/$A2)*100)</f>
        <v>0.33333333333333365</v>
      </c>
      <c r="E25">
        <f>($A2 - L2)^2</f>
        <v>2.5600000000000048E-4</v>
      </c>
      <c r="G25">
        <f>ABS((($A2-M2)/$A2)*100)</f>
        <v>0.53541666666665866</v>
      </c>
      <c r="H25">
        <f>($A2 - M2)^2</f>
        <v>6.6048999999998006E-4</v>
      </c>
      <c r="I25" s="5"/>
    </row>
    <row r="26" spans="1:13" x14ac:dyDescent="0.25">
      <c r="A26">
        <f t="shared" ref="A26:A43" si="0">ABS(((A3-K3)/A3)*100)</f>
        <v>26.82926829268294</v>
      </c>
      <c r="B26">
        <f t="shared" ref="B26:B40" si="1">(A3 - K3)^2</f>
        <v>1.2100000000000011</v>
      </c>
      <c r="D26">
        <f t="shared" ref="D26:D40" si="2">ABS((($A3-L3)/$A3)*100)</f>
        <v>5.6585365853658809</v>
      </c>
      <c r="E26">
        <f t="shared" ref="E26:E40" si="3">($A3 - L3)^2</f>
        <v>5.382400000000051E-2</v>
      </c>
      <c r="G26">
        <f t="shared" ref="G26:G40" si="4">ABS((($A3-M3)/$A3)*100)</f>
        <v>5.6439024390244086</v>
      </c>
      <c r="H26">
        <f t="shared" ref="H26:H40" si="5">($A3 - M3)^2</f>
        <v>5.354596000000033E-2</v>
      </c>
      <c r="I26" s="5"/>
    </row>
    <row r="27" spans="1:13" x14ac:dyDescent="0.25">
      <c r="A27">
        <f t="shared" si="0"/>
        <v>17.916666666666671</v>
      </c>
      <c r="B27">
        <f t="shared" si="1"/>
        <v>1.1556250000000003</v>
      </c>
      <c r="D27">
        <f t="shared" si="2"/>
        <v>3.4666666666666699</v>
      </c>
      <c r="E27">
        <f t="shared" si="3"/>
        <v>4.326400000000008E-2</v>
      </c>
      <c r="G27">
        <f t="shared" si="4"/>
        <v>3.4516666666666751</v>
      </c>
      <c r="H27">
        <f t="shared" si="5"/>
        <v>4.2890410000000212E-2</v>
      </c>
      <c r="I27" s="5"/>
    </row>
    <row r="28" spans="1:13" x14ac:dyDescent="0.25">
      <c r="A28">
        <f t="shared" si="0"/>
        <v>15.769230769230774</v>
      </c>
      <c r="B28">
        <f t="shared" si="1"/>
        <v>1.0506250000000008</v>
      </c>
      <c r="D28">
        <f t="shared" si="2"/>
        <v>2.3692307692307679</v>
      </c>
      <c r="E28">
        <f t="shared" si="3"/>
        <v>2.3715999999999973E-2</v>
      </c>
      <c r="G28">
        <f t="shared" si="4"/>
        <v>2.3507692307692318</v>
      </c>
      <c r="H28">
        <f t="shared" si="5"/>
        <v>2.3347840000000016E-2</v>
      </c>
      <c r="I28" s="5"/>
    </row>
    <row r="29" spans="1:13" x14ac:dyDescent="0.25">
      <c r="A29">
        <f t="shared" si="0"/>
        <v>1.2931034482758499</v>
      </c>
      <c r="B29">
        <f t="shared" si="1"/>
        <v>5.6249999999998931E-3</v>
      </c>
      <c r="D29">
        <f t="shared" si="2"/>
        <v>17.758620689655146</v>
      </c>
      <c r="E29">
        <f t="shared" si="3"/>
        <v>1.0608999999999968</v>
      </c>
      <c r="G29">
        <f t="shared" si="4"/>
        <v>17.784482758620666</v>
      </c>
      <c r="H29">
        <f t="shared" si="5"/>
        <v>1.063992249999997</v>
      </c>
    </row>
    <row r="30" spans="1:13" x14ac:dyDescent="0.25">
      <c r="A30">
        <f t="shared" si="0"/>
        <v>0</v>
      </c>
      <c r="B30">
        <f t="shared" si="1"/>
        <v>0</v>
      </c>
      <c r="D30">
        <f t="shared" si="2"/>
        <v>6.6538461538461382</v>
      </c>
      <c r="E30">
        <f t="shared" si="3"/>
        <v>0.11971599999999945</v>
      </c>
      <c r="G30">
        <f t="shared" si="4"/>
        <v>6.6192307692307493</v>
      </c>
      <c r="H30">
        <f t="shared" si="5"/>
        <v>0.11847363999999928</v>
      </c>
    </row>
    <row r="31" spans="1:13" x14ac:dyDescent="0.25">
      <c r="A31">
        <f t="shared" si="0"/>
        <v>4.0441176470588287</v>
      </c>
      <c r="B31">
        <f t="shared" si="1"/>
        <v>7.5625000000000192E-2</v>
      </c>
      <c r="D31">
        <f t="shared" si="2"/>
        <v>0.11764705882351646</v>
      </c>
      <c r="E31">
        <f t="shared" si="3"/>
        <v>6.3999999999985902E-5</v>
      </c>
      <c r="G31">
        <f t="shared" si="4"/>
        <v>0.14852941176469933</v>
      </c>
      <c r="H31">
        <f t="shared" si="5"/>
        <v>1.0200999999999098E-4</v>
      </c>
    </row>
    <row r="32" spans="1:13" x14ac:dyDescent="0.25">
      <c r="A32">
        <f t="shared" si="0"/>
        <v>1.689189189189189</v>
      </c>
      <c r="B32">
        <f t="shared" si="1"/>
        <v>1.5625E-2</v>
      </c>
      <c r="D32">
        <f t="shared" si="2"/>
        <v>2.1891891891891881</v>
      </c>
      <c r="E32">
        <f t="shared" si="3"/>
        <v>2.6243999999999976E-2</v>
      </c>
      <c r="G32">
        <f t="shared" si="4"/>
        <v>2.2216216216216171</v>
      </c>
      <c r="H32">
        <f t="shared" si="5"/>
        <v>2.7027359999999886E-2</v>
      </c>
    </row>
    <row r="33" spans="1:8" x14ac:dyDescent="0.25">
      <c r="A33">
        <f t="shared" si="0"/>
        <v>4.583333333333325</v>
      </c>
      <c r="B33">
        <f t="shared" si="1"/>
        <v>7.5624999999999706E-2</v>
      </c>
      <c r="D33">
        <f t="shared" si="2"/>
        <v>0.26666666666666694</v>
      </c>
      <c r="E33">
        <f t="shared" si="3"/>
        <v>2.5600000000000048E-4</v>
      </c>
      <c r="G33">
        <f t="shared" si="4"/>
        <v>0.31166666666666565</v>
      </c>
      <c r="H33">
        <f t="shared" si="5"/>
        <v>3.4968999999999772E-4</v>
      </c>
    </row>
    <row r="34" spans="1:8" x14ac:dyDescent="0.25">
      <c r="A34">
        <f t="shared" si="0"/>
        <v>7.1428571428571344</v>
      </c>
      <c r="B34">
        <f t="shared" si="1"/>
        <v>0.15999999999999959</v>
      </c>
      <c r="D34">
        <f>ABS((($A11-L11)/$A11)*100)</f>
        <v>1.7857142857142638</v>
      </c>
      <c r="E34">
        <f t="shared" si="3"/>
        <v>9.9999999999997521E-3</v>
      </c>
      <c r="G34">
        <f t="shared" si="4"/>
        <v>1.8392857142856944</v>
      </c>
      <c r="H34">
        <f t="shared" si="5"/>
        <v>1.0608999999999768E-2</v>
      </c>
    </row>
    <row r="35" spans="1:8" x14ac:dyDescent="0.25">
      <c r="A35">
        <f t="shared" si="0"/>
        <v>5.6666666666666643</v>
      </c>
      <c r="B35">
        <f t="shared" si="1"/>
        <v>0.18062499999999984</v>
      </c>
      <c r="D35">
        <f t="shared" si="2"/>
        <v>1.6533333333333289</v>
      </c>
      <c r="E35">
        <f t="shared" si="3"/>
        <v>1.5375999999999918E-2</v>
      </c>
      <c r="G35">
        <f t="shared" si="4"/>
        <v>1.6973333333333329</v>
      </c>
      <c r="H35">
        <f t="shared" si="5"/>
        <v>1.6205289999999994E-2</v>
      </c>
    </row>
    <row r="36" spans="1:8" x14ac:dyDescent="0.25">
      <c r="A36">
        <f t="shared" si="0"/>
        <v>3.5256410256410184</v>
      </c>
      <c r="B36">
        <f t="shared" si="1"/>
        <v>7.5624999999999706E-2</v>
      </c>
      <c r="D36">
        <f t="shared" si="2"/>
        <v>0.28205128205128516</v>
      </c>
      <c r="E36">
        <f t="shared" si="3"/>
        <v>4.8400000000001063E-4</v>
      </c>
      <c r="G36">
        <f t="shared" si="4"/>
        <v>0.23589743589744408</v>
      </c>
      <c r="H36">
        <f t="shared" si="5"/>
        <v>3.3856000000002348E-4</v>
      </c>
    </row>
    <row r="37" spans="1:8" x14ac:dyDescent="0.25">
      <c r="A37">
        <f t="shared" si="0"/>
        <v>9.1269841269841159</v>
      </c>
      <c r="B37">
        <f t="shared" si="1"/>
        <v>0.33062499999999917</v>
      </c>
      <c r="D37">
        <f t="shared" si="2"/>
        <v>4.2539682539682513</v>
      </c>
      <c r="E37">
        <f t="shared" si="3"/>
        <v>7.1823999999999888E-2</v>
      </c>
      <c r="G37">
        <f t="shared" si="4"/>
        <v>4.1920634920634923</v>
      </c>
      <c r="H37">
        <f t="shared" si="5"/>
        <v>6.9748809999999994E-2</v>
      </c>
    </row>
    <row r="38" spans="1:8" x14ac:dyDescent="0.25">
      <c r="A38">
        <f t="shared" si="0"/>
        <v>11.864406779661019</v>
      </c>
      <c r="B38">
        <f t="shared" si="1"/>
        <v>0.49000000000000027</v>
      </c>
      <c r="D38">
        <f t="shared" si="2"/>
        <v>3.1186440677966281</v>
      </c>
      <c r="E38">
        <f t="shared" si="3"/>
        <v>3.3856000000000386E-2</v>
      </c>
      <c r="G38">
        <f t="shared" si="4"/>
        <v>3.047457627118662</v>
      </c>
      <c r="H38">
        <f t="shared" si="5"/>
        <v>3.2328040000000384E-2</v>
      </c>
    </row>
    <row r="39" spans="1:8" x14ac:dyDescent="0.25">
      <c r="A39">
        <f>ABS(((A16-K16)/A16)*100)</f>
        <v>11.562499999999998</v>
      </c>
      <c r="B39">
        <f t="shared" si="1"/>
        <v>0.85562499999999964</v>
      </c>
      <c r="D39">
        <f t="shared" si="2"/>
        <v>0.49999999999998934</v>
      </c>
      <c r="E39">
        <f t="shared" si="3"/>
        <v>1.5999999999999318E-3</v>
      </c>
      <c r="G39">
        <f t="shared" si="4"/>
        <v>0.55624999999999147</v>
      </c>
      <c r="H39">
        <f t="shared" si="5"/>
        <v>1.9802499999999391E-3</v>
      </c>
    </row>
    <row r="40" spans="1:8" x14ac:dyDescent="0.25">
      <c r="A40">
        <f t="shared" si="0"/>
        <v>10.416666666666666</v>
      </c>
      <c r="B40">
        <f t="shared" si="1"/>
        <v>0.765625</v>
      </c>
      <c r="D40">
        <f t="shared" si="2"/>
        <v>7.1428571428574131E-2</v>
      </c>
      <c r="E40">
        <f t="shared" si="3"/>
        <v>3.6000000000002732E-5</v>
      </c>
      <c r="G40">
        <f t="shared" si="4"/>
        <v>1.4285714285723285E-2</v>
      </c>
      <c r="H40">
        <f t="shared" si="5"/>
        <v>1.4400000000018145E-6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"/>
  <sheetViews>
    <sheetView workbookViewId="0">
      <selection activeCell="D45" sqref="D45"/>
    </sheetView>
  </sheetViews>
  <sheetFormatPr defaultRowHeight="15.75" x14ac:dyDescent="0.25"/>
  <cols>
    <col min="1" max="1" width="12.625" customWidth="1"/>
    <col min="4" max="4" width="12" style="2" bestFit="1" customWidth="1"/>
    <col min="8" max="8" width="15.5" customWidth="1"/>
    <col min="10" max="10" width="25.625" customWidth="1"/>
    <col min="11" max="11" width="23.625" customWidth="1"/>
    <col min="12" max="12" width="17.5" customWidth="1"/>
    <col min="17" max="17" width="11.75" customWidth="1"/>
  </cols>
  <sheetData>
    <row r="1" spans="1:18" x14ac:dyDescent="0.25">
      <c r="A1" s="1" t="s">
        <v>2</v>
      </c>
      <c r="B1" s="1" t="s">
        <v>0</v>
      </c>
      <c r="C1" s="1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32</v>
      </c>
      <c r="J1" s="1" t="s">
        <v>7</v>
      </c>
      <c r="K1" s="1"/>
    </row>
    <row r="2" spans="1:18" x14ac:dyDescent="0.25">
      <c r="A2" s="3">
        <v>4.8</v>
      </c>
      <c r="B2" s="2">
        <v>1</v>
      </c>
      <c r="C2" s="2">
        <v>1</v>
      </c>
      <c r="D2" s="2">
        <v>1</v>
      </c>
      <c r="E2" s="2">
        <v>1</v>
      </c>
      <c r="F2" s="2">
        <v>0</v>
      </c>
      <c r="G2" s="2">
        <v>0</v>
      </c>
      <c r="H2" s="2">
        <v>100</v>
      </c>
      <c r="I2" s="9">
        <v>2</v>
      </c>
      <c r="J2">
        <v>50</v>
      </c>
      <c r="K2" s="2"/>
      <c r="M2" t="s">
        <v>8</v>
      </c>
    </row>
    <row r="3" spans="1:18" ht="16.5" thickBot="1" x14ac:dyDescent="0.3">
      <c r="A3" s="3">
        <v>4.0999999999999996</v>
      </c>
      <c r="B3" s="2">
        <v>1</v>
      </c>
      <c r="C3" s="2">
        <v>2</v>
      </c>
      <c r="D3" s="2">
        <v>2</v>
      </c>
      <c r="E3" s="2">
        <v>0</v>
      </c>
      <c r="F3" s="2">
        <v>1</v>
      </c>
      <c r="G3" s="2">
        <v>0</v>
      </c>
      <c r="H3" s="2">
        <v>125</v>
      </c>
      <c r="I3" s="9">
        <v>2.5</v>
      </c>
      <c r="J3">
        <v>50</v>
      </c>
      <c r="K3" s="2"/>
    </row>
    <row r="4" spans="1:18" x14ac:dyDescent="0.25">
      <c r="A4" s="3">
        <v>6</v>
      </c>
      <c r="B4" s="2">
        <v>1</v>
      </c>
      <c r="C4" s="2">
        <v>3</v>
      </c>
      <c r="D4" s="2">
        <v>3</v>
      </c>
      <c r="E4" s="2">
        <v>0</v>
      </c>
      <c r="F4" s="2">
        <v>0</v>
      </c>
      <c r="G4" s="2">
        <v>1</v>
      </c>
      <c r="H4" s="2">
        <v>150</v>
      </c>
      <c r="I4" s="9">
        <v>3</v>
      </c>
      <c r="J4">
        <v>50</v>
      </c>
      <c r="K4" s="2"/>
      <c r="M4" s="8" t="s">
        <v>9</v>
      </c>
      <c r="N4" s="8"/>
    </row>
    <row r="5" spans="1:18" x14ac:dyDescent="0.25">
      <c r="A5" s="3">
        <v>6.5</v>
      </c>
      <c r="B5" s="2">
        <v>1</v>
      </c>
      <c r="C5" s="2">
        <v>4</v>
      </c>
      <c r="D5" s="2">
        <v>4</v>
      </c>
      <c r="E5" s="2">
        <v>0</v>
      </c>
      <c r="F5" s="2">
        <v>0</v>
      </c>
      <c r="G5" s="2">
        <v>0</v>
      </c>
      <c r="H5" s="2">
        <v>100</v>
      </c>
      <c r="I5" s="9">
        <v>2</v>
      </c>
      <c r="J5">
        <v>50</v>
      </c>
      <c r="K5" s="2"/>
      <c r="M5" s="5" t="s">
        <v>10</v>
      </c>
      <c r="N5" s="5">
        <v>0.81515313213976104</v>
      </c>
    </row>
    <row r="6" spans="1:18" x14ac:dyDescent="0.25">
      <c r="A6" s="3">
        <v>5.8</v>
      </c>
      <c r="B6" s="2">
        <v>2</v>
      </c>
      <c r="C6" s="2">
        <v>1</v>
      </c>
      <c r="D6" s="2">
        <v>5</v>
      </c>
      <c r="E6" s="2">
        <v>1</v>
      </c>
      <c r="F6" s="2">
        <v>0</v>
      </c>
      <c r="G6" s="2">
        <v>0</v>
      </c>
      <c r="H6" s="2">
        <v>125</v>
      </c>
      <c r="I6" s="9">
        <v>2.5</v>
      </c>
      <c r="J6">
        <v>50</v>
      </c>
      <c r="K6" s="2"/>
      <c r="M6" s="5" t="s">
        <v>11</v>
      </c>
      <c r="N6" s="5">
        <v>0.66447462883726272</v>
      </c>
    </row>
    <row r="7" spans="1:18" x14ac:dyDescent="0.25">
      <c r="A7" s="3">
        <v>5.2</v>
      </c>
      <c r="B7" s="2">
        <v>2</v>
      </c>
      <c r="C7" s="2">
        <v>2</v>
      </c>
      <c r="D7" s="2">
        <v>6</v>
      </c>
      <c r="E7" s="2">
        <v>0</v>
      </c>
      <c r="F7" s="2">
        <v>1</v>
      </c>
      <c r="G7" s="2">
        <v>0</v>
      </c>
      <c r="H7" s="2">
        <v>150</v>
      </c>
      <c r="I7" s="9">
        <v>3</v>
      </c>
      <c r="J7">
        <v>50</v>
      </c>
      <c r="K7" s="2"/>
      <c r="M7" s="5" t="s">
        <v>12</v>
      </c>
      <c r="N7" s="5">
        <v>0.58059328604657834</v>
      </c>
    </row>
    <row r="8" spans="1:18" x14ac:dyDescent="0.25">
      <c r="A8" s="3">
        <v>6.8</v>
      </c>
      <c r="B8" s="2">
        <v>2</v>
      </c>
      <c r="C8" s="2">
        <v>3</v>
      </c>
      <c r="D8" s="2">
        <v>7</v>
      </c>
      <c r="E8" s="2">
        <v>0</v>
      </c>
      <c r="F8" s="2">
        <v>0</v>
      </c>
      <c r="G8" s="2">
        <v>1</v>
      </c>
      <c r="H8" s="2">
        <v>100</v>
      </c>
      <c r="I8" s="9">
        <v>2</v>
      </c>
      <c r="J8">
        <v>50</v>
      </c>
      <c r="K8" s="2"/>
      <c r="M8" s="5" t="s">
        <v>13</v>
      </c>
      <c r="N8" s="5">
        <v>0.78009080668000885</v>
      </c>
    </row>
    <row r="9" spans="1:18" ht="16.5" thickBot="1" x14ac:dyDescent="0.3">
      <c r="A9" s="3">
        <v>7.4</v>
      </c>
      <c r="B9" s="2">
        <v>2</v>
      </c>
      <c r="C9" s="2">
        <v>4</v>
      </c>
      <c r="D9" s="2">
        <v>8</v>
      </c>
      <c r="E9" s="2">
        <v>0</v>
      </c>
      <c r="F9" s="2">
        <v>0</v>
      </c>
      <c r="G9" s="2">
        <v>0</v>
      </c>
      <c r="H9" s="2">
        <v>125</v>
      </c>
      <c r="I9" s="9">
        <v>2.5</v>
      </c>
      <c r="J9">
        <v>50</v>
      </c>
      <c r="K9" s="2"/>
      <c r="M9" s="6" t="s">
        <v>14</v>
      </c>
      <c r="N9" s="6">
        <v>16</v>
      </c>
    </row>
    <row r="10" spans="1:18" x14ac:dyDescent="0.25">
      <c r="A10" s="3">
        <v>6</v>
      </c>
      <c r="B10" s="2">
        <v>3</v>
      </c>
      <c r="C10" s="2">
        <v>1</v>
      </c>
      <c r="D10" s="2">
        <v>9</v>
      </c>
      <c r="E10" s="2">
        <v>1</v>
      </c>
      <c r="F10" s="2">
        <v>0</v>
      </c>
      <c r="G10" s="2">
        <v>0</v>
      </c>
      <c r="H10" s="2">
        <v>150</v>
      </c>
      <c r="I10" s="9">
        <v>3</v>
      </c>
      <c r="J10">
        <v>50</v>
      </c>
      <c r="K10" s="2"/>
    </row>
    <row r="11" spans="1:18" ht="16.5" thickBot="1" x14ac:dyDescent="0.3">
      <c r="A11" s="3">
        <v>5.6</v>
      </c>
      <c r="B11" s="2">
        <v>3</v>
      </c>
      <c r="C11" s="2">
        <v>2</v>
      </c>
      <c r="D11" s="2">
        <v>10</v>
      </c>
      <c r="E11" s="2">
        <v>0</v>
      </c>
      <c r="F11" s="2">
        <v>1</v>
      </c>
      <c r="G11" s="2">
        <v>0</v>
      </c>
      <c r="H11" s="2">
        <v>200</v>
      </c>
      <c r="I11" s="9">
        <v>2</v>
      </c>
      <c r="J11">
        <v>100</v>
      </c>
      <c r="K11" s="2"/>
      <c r="M11" t="s">
        <v>15</v>
      </c>
    </row>
    <row r="12" spans="1:18" x14ac:dyDescent="0.25">
      <c r="A12" s="3">
        <v>7.5</v>
      </c>
      <c r="B12" s="2">
        <v>3</v>
      </c>
      <c r="C12" s="2">
        <v>3</v>
      </c>
      <c r="D12" s="2">
        <v>11</v>
      </c>
      <c r="E12" s="2">
        <v>0</v>
      </c>
      <c r="F12" s="2">
        <v>0</v>
      </c>
      <c r="G12" s="2">
        <v>1</v>
      </c>
      <c r="H12" s="2">
        <v>250</v>
      </c>
      <c r="I12" s="9">
        <v>2.5</v>
      </c>
      <c r="J12">
        <v>100</v>
      </c>
      <c r="K12" s="2"/>
      <c r="M12" s="7"/>
      <c r="N12" s="7" t="s">
        <v>20</v>
      </c>
      <c r="O12" s="7" t="s">
        <v>21</v>
      </c>
      <c r="P12" s="7" t="s">
        <v>22</v>
      </c>
      <c r="Q12" s="7" t="s">
        <v>23</v>
      </c>
      <c r="R12" s="7" t="s">
        <v>24</v>
      </c>
    </row>
    <row r="13" spans="1:18" x14ac:dyDescent="0.25">
      <c r="A13" s="3">
        <v>7.8</v>
      </c>
      <c r="B13" s="2">
        <v>3</v>
      </c>
      <c r="C13" s="2">
        <v>4</v>
      </c>
      <c r="D13" s="2">
        <v>12</v>
      </c>
      <c r="E13" s="2">
        <v>0</v>
      </c>
      <c r="F13" s="2">
        <v>0</v>
      </c>
      <c r="G13" s="2">
        <v>0</v>
      </c>
      <c r="H13" s="2">
        <v>300</v>
      </c>
      <c r="I13" s="9">
        <v>3</v>
      </c>
      <c r="J13">
        <v>100</v>
      </c>
      <c r="K13" s="2"/>
      <c r="M13" s="5" t="s">
        <v>16</v>
      </c>
      <c r="N13" s="5">
        <v>3</v>
      </c>
      <c r="O13" s="5">
        <v>14.461875000000003</v>
      </c>
      <c r="P13" s="5">
        <v>4.8206250000000006</v>
      </c>
      <c r="Q13" s="5">
        <v>7.921602191030467</v>
      </c>
      <c r="R13" s="5">
        <v>3.5301514153842097E-3</v>
      </c>
    </row>
    <row r="14" spans="1:18" x14ac:dyDescent="0.25">
      <c r="A14" s="3">
        <v>6.3</v>
      </c>
      <c r="B14" s="2">
        <v>4</v>
      </c>
      <c r="C14" s="2">
        <v>1</v>
      </c>
      <c r="D14" s="2">
        <v>13</v>
      </c>
      <c r="E14" s="2">
        <v>1</v>
      </c>
      <c r="F14" s="2">
        <v>0</v>
      </c>
      <c r="G14" s="2">
        <v>0</v>
      </c>
      <c r="H14" s="2">
        <v>200</v>
      </c>
      <c r="I14" s="9">
        <v>2</v>
      </c>
      <c r="J14">
        <v>100</v>
      </c>
      <c r="K14" s="2"/>
      <c r="M14" s="5" t="s">
        <v>17</v>
      </c>
      <c r="N14" s="5">
        <v>12</v>
      </c>
      <c r="O14" s="5">
        <v>7.302500000000002</v>
      </c>
      <c r="P14" s="5">
        <v>0.60854166666666687</v>
      </c>
      <c r="Q14" s="5"/>
      <c r="R14" s="5"/>
    </row>
    <row r="15" spans="1:18" ht="16.5" thickBot="1" x14ac:dyDescent="0.3">
      <c r="A15" s="3">
        <v>5.9</v>
      </c>
      <c r="B15" s="2">
        <v>4</v>
      </c>
      <c r="C15" s="2">
        <v>2</v>
      </c>
      <c r="D15" s="2">
        <v>14</v>
      </c>
      <c r="E15" s="2">
        <v>0</v>
      </c>
      <c r="F15" s="2">
        <v>1</v>
      </c>
      <c r="G15" s="2">
        <v>0</v>
      </c>
      <c r="H15" s="2">
        <v>250</v>
      </c>
      <c r="I15" s="9">
        <v>2.5</v>
      </c>
      <c r="J15">
        <v>100</v>
      </c>
      <c r="K15" s="2"/>
      <c r="M15" s="6" t="s">
        <v>18</v>
      </c>
      <c r="N15" s="6">
        <v>15</v>
      </c>
      <c r="O15" s="6">
        <v>21.764375000000005</v>
      </c>
      <c r="P15" s="6"/>
      <c r="Q15" s="6"/>
      <c r="R15" s="6"/>
    </row>
    <row r="16" spans="1:18" ht="16.5" thickBot="1" x14ac:dyDescent="0.3">
      <c r="A16" s="3">
        <v>8</v>
      </c>
      <c r="B16" s="2">
        <v>4</v>
      </c>
      <c r="C16" s="2">
        <v>3</v>
      </c>
      <c r="D16" s="2">
        <v>15</v>
      </c>
      <c r="E16" s="2">
        <v>0</v>
      </c>
      <c r="F16" s="2">
        <v>0</v>
      </c>
      <c r="G16" s="2">
        <v>1</v>
      </c>
      <c r="H16" s="2">
        <v>300</v>
      </c>
      <c r="I16" s="9">
        <v>3</v>
      </c>
      <c r="J16">
        <v>100</v>
      </c>
      <c r="K16" s="2"/>
    </row>
    <row r="17" spans="1:21" x14ac:dyDescent="0.25">
      <c r="A17" s="3">
        <v>8.4</v>
      </c>
      <c r="B17" s="2">
        <v>4</v>
      </c>
      <c r="C17" s="2">
        <v>4</v>
      </c>
      <c r="D17" s="2">
        <v>16</v>
      </c>
      <c r="E17" s="2">
        <v>0</v>
      </c>
      <c r="F17" s="2">
        <v>0</v>
      </c>
      <c r="G17" s="2">
        <v>0</v>
      </c>
      <c r="H17" s="2">
        <v>200</v>
      </c>
      <c r="I17" s="9">
        <v>2</v>
      </c>
      <c r="J17">
        <v>100</v>
      </c>
      <c r="K17" s="2"/>
      <c r="M17" s="7"/>
      <c r="N17" s="7" t="s">
        <v>25</v>
      </c>
      <c r="O17" s="7" t="s">
        <v>13</v>
      </c>
      <c r="P17" s="7" t="s">
        <v>26</v>
      </c>
      <c r="Q17" s="7" t="s">
        <v>27</v>
      </c>
      <c r="R17" s="7" t="s">
        <v>28</v>
      </c>
      <c r="S17" s="7" t="s">
        <v>29</v>
      </c>
      <c r="T17" s="7" t="s">
        <v>30</v>
      </c>
      <c r="U17" s="7" t="s">
        <v>31</v>
      </c>
    </row>
    <row r="18" spans="1:21" x14ac:dyDescent="0.25">
      <c r="F18" s="2"/>
      <c r="G18" s="2"/>
      <c r="H18" s="2"/>
      <c r="I18" s="9"/>
      <c r="M18" s="5" t="s">
        <v>19</v>
      </c>
      <c r="N18" s="5">
        <v>7.5249999999999995</v>
      </c>
      <c r="O18" s="5">
        <v>0.39004540334000432</v>
      </c>
      <c r="P18" s="5">
        <v>19.292625770134826</v>
      </c>
      <c r="Q18" s="5">
        <v>2.1228229495459916E-10</v>
      </c>
      <c r="R18" s="5">
        <v>6.6751640710500695</v>
      </c>
      <c r="S18" s="5">
        <v>8.3748359289499295</v>
      </c>
      <c r="T18" s="5">
        <v>6.6751640710500695</v>
      </c>
      <c r="U18" s="5">
        <v>8.3748359289499295</v>
      </c>
    </row>
    <row r="19" spans="1:21" x14ac:dyDescent="0.25">
      <c r="G19" s="2"/>
      <c r="H19" s="2"/>
      <c r="I19" s="9"/>
      <c r="M19" s="5" t="s">
        <v>4</v>
      </c>
      <c r="N19" s="5">
        <v>-1.8000000000000009</v>
      </c>
      <c r="O19" s="5">
        <v>0.55160749934471831</v>
      </c>
      <c r="P19" s="5">
        <v>-3.2631898626075779</v>
      </c>
      <c r="Q19" s="5">
        <v>6.7883752555163912E-3</v>
      </c>
      <c r="R19" s="5">
        <v>-3.0018494965129303</v>
      </c>
      <c r="S19" s="5">
        <v>-0.59815050348707133</v>
      </c>
      <c r="T19" s="5">
        <v>-3.0018494965129303</v>
      </c>
      <c r="U19" s="5">
        <v>-0.59815050348707133</v>
      </c>
    </row>
    <row r="20" spans="1:21" x14ac:dyDescent="0.25">
      <c r="A20" t="s">
        <v>8</v>
      </c>
      <c r="D20"/>
      <c r="M20" s="5" t="s">
        <v>5</v>
      </c>
      <c r="N20" s="5">
        <v>-2.3249999999999997</v>
      </c>
      <c r="O20" s="5">
        <v>0.5516074993447182</v>
      </c>
      <c r="P20" s="5">
        <v>-4.2149535725347862</v>
      </c>
      <c r="Q20" s="5">
        <v>1.1996040633507892E-3</v>
      </c>
      <c r="R20" s="5">
        <v>-3.5268494965129289</v>
      </c>
      <c r="S20" s="5">
        <v>-1.1231505034870704</v>
      </c>
      <c r="T20" s="5">
        <v>-3.5268494965129289</v>
      </c>
      <c r="U20" s="5">
        <v>-1.1231505034870704</v>
      </c>
    </row>
    <row r="21" spans="1:21" ht="16.5" thickBot="1" x14ac:dyDescent="0.3">
      <c r="D21"/>
      <c r="M21" s="6" t="s">
        <v>6</v>
      </c>
      <c r="N21" s="6">
        <v>-0.45000000000000018</v>
      </c>
      <c r="O21" s="6">
        <v>0.5516074993447182</v>
      </c>
      <c r="P21" s="6">
        <v>-0.81579746565189448</v>
      </c>
      <c r="Q21" s="6">
        <v>0.43051187408139147</v>
      </c>
      <c r="R21" s="6">
        <v>-1.6518494965129296</v>
      </c>
      <c r="S21" s="6">
        <v>0.75184949651292921</v>
      </c>
      <c r="T21" s="6">
        <v>-1.6518494965129296</v>
      </c>
      <c r="U21" s="6">
        <v>0.75184949651292921</v>
      </c>
    </row>
    <row r="22" spans="1:21" x14ac:dyDescent="0.25">
      <c r="A22" s="8" t="s">
        <v>9</v>
      </c>
      <c r="B22" s="8"/>
      <c r="D22"/>
    </row>
    <row r="23" spans="1:21" x14ac:dyDescent="0.25">
      <c r="A23" s="5" t="s">
        <v>10</v>
      </c>
      <c r="B23" s="5">
        <v>0.98811046786526291</v>
      </c>
      <c r="D23"/>
    </row>
    <row r="24" spans="1:21" x14ac:dyDescent="0.25">
      <c r="A24" s="5" t="s">
        <v>11</v>
      </c>
      <c r="B24" s="5">
        <v>0.97636229670490871</v>
      </c>
      <c r="D24"/>
    </row>
    <row r="25" spans="1:21" x14ac:dyDescent="0.25">
      <c r="A25" s="5" t="s">
        <v>12</v>
      </c>
      <c r="B25" s="5">
        <v>0.964543445057363</v>
      </c>
      <c r="D25"/>
      <c r="M25" t="s">
        <v>8</v>
      </c>
    </row>
    <row r="26" spans="1:21" ht="16.5" thickBot="1" x14ac:dyDescent="0.3">
      <c r="A26" s="5" t="s">
        <v>13</v>
      </c>
      <c r="B26" s="5">
        <v>0.22681707137098489</v>
      </c>
      <c r="D26"/>
    </row>
    <row r="27" spans="1:21" ht="16.5" thickBot="1" x14ac:dyDescent="0.3">
      <c r="A27" s="6" t="s">
        <v>14</v>
      </c>
      <c r="B27" s="6">
        <v>16</v>
      </c>
      <c r="D27"/>
      <c r="M27" s="8" t="s">
        <v>9</v>
      </c>
      <c r="N27" s="8"/>
    </row>
    <row r="28" spans="1:21" x14ac:dyDescent="0.25">
      <c r="D28"/>
      <c r="M28" s="5" t="s">
        <v>10</v>
      </c>
      <c r="N28" s="5">
        <v>0.98806593983773217</v>
      </c>
    </row>
    <row r="29" spans="1:21" ht="16.5" thickBot="1" x14ac:dyDescent="0.3">
      <c r="A29" t="s">
        <v>15</v>
      </c>
      <c r="D29"/>
      <c r="M29" s="5" t="s">
        <v>11</v>
      </c>
      <c r="N29" s="5">
        <v>0.976274301467421</v>
      </c>
    </row>
    <row r="30" spans="1:21" x14ac:dyDescent="0.25">
      <c r="A30" s="7"/>
      <c r="B30" s="7" t="s">
        <v>20</v>
      </c>
      <c r="C30" s="7" t="s">
        <v>21</v>
      </c>
      <c r="D30" s="7" t="s">
        <v>22</v>
      </c>
      <c r="E30" s="7" t="s">
        <v>23</v>
      </c>
      <c r="F30" s="7" t="s">
        <v>24</v>
      </c>
      <c r="M30" s="5" t="s">
        <v>12</v>
      </c>
      <c r="N30" s="5">
        <v>0.9676467747283013</v>
      </c>
    </row>
    <row r="31" spans="1:21" x14ac:dyDescent="0.25">
      <c r="A31" s="5" t="s">
        <v>16</v>
      </c>
      <c r="B31" s="5">
        <v>5</v>
      </c>
      <c r="C31" s="5">
        <v>21.249915161346902</v>
      </c>
      <c r="D31" s="5">
        <v>4.2499830322693803</v>
      </c>
      <c r="E31" s="5">
        <v>82.610589067480248</v>
      </c>
      <c r="F31" s="5">
        <v>8.4020140847529572E-8</v>
      </c>
      <c r="M31" s="5" t="s">
        <v>13</v>
      </c>
      <c r="N31" s="5">
        <v>0.21666375289416051</v>
      </c>
    </row>
    <row r="32" spans="1:21" ht="16.5" thickBot="1" x14ac:dyDescent="0.3">
      <c r="A32" s="5" t="s">
        <v>17</v>
      </c>
      <c r="B32" s="5">
        <v>10</v>
      </c>
      <c r="C32" s="5">
        <v>0.51445983865310452</v>
      </c>
      <c r="D32" s="5">
        <v>5.1445983865310449E-2</v>
      </c>
      <c r="E32" s="5"/>
      <c r="F32" s="5"/>
      <c r="M32" s="6" t="s">
        <v>14</v>
      </c>
      <c r="N32" s="6">
        <v>16</v>
      </c>
    </row>
    <row r="33" spans="1:21" ht="16.5" thickBot="1" x14ac:dyDescent="0.3">
      <c r="A33" s="6" t="s">
        <v>18</v>
      </c>
      <c r="B33" s="6">
        <v>15</v>
      </c>
      <c r="C33" s="6">
        <v>21.764375000000005</v>
      </c>
      <c r="D33" s="6"/>
      <c r="E33" s="6"/>
      <c r="F33" s="6"/>
    </row>
    <row r="34" spans="1:21" ht="16.5" thickBot="1" x14ac:dyDescent="0.3">
      <c r="D34"/>
      <c r="M34" t="s">
        <v>15</v>
      </c>
    </row>
    <row r="35" spans="1:21" x14ac:dyDescent="0.25">
      <c r="A35" s="7"/>
      <c r="B35" s="7" t="s">
        <v>25</v>
      </c>
      <c r="C35" s="7" t="s">
        <v>13</v>
      </c>
      <c r="D35" s="7" t="s">
        <v>26</v>
      </c>
      <c r="E35" s="7" t="s">
        <v>27</v>
      </c>
      <c r="F35" s="7" t="s">
        <v>28</v>
      </c>
      <c r="G35" s="7" t="s">
        <v>29</v>
      </c>
      <c r="H35" s="7" t="s">
        <v>30</v>
      </c>
      <c r="I35" s="7" t="s">
        <v>31</v>
      </c>
      <c r="M35" s="7"/>
      <c r="N35" s="7" t="s">
        <v>20</v>
      </c>
      <c r="O35" s="7" t="s">
        <v>21</v>
      </c>
      <c r="P35" s="7" t="s">
        <v>22</v>
      </c>
      <c r="Q35" s="7" t="s">
        <v>23</v>
      </c>
      <c r="R35" s="7" t="s">
        <v>24</v>
      </c>
    </row>
    <row r="36" spans="1:21" x14ac:dyDescent="0.25">
      <c r="A36" s="5" t="s">
        <v>19</v>
      </c>
      <c r="B36" s="5">
        <v>6.0884514205541906</v>
      </c>
      <c r="C36" s="5">
        <v>0.19840597125347206</v>
      </c>
      <c r="D36" s="5">
        <v>30.686835593148228</v>
      </c>
      <c r="E36" s="5">
        <v>3.1662977720415555E-11</v>
      </c>
      <c r="F36" s="5">
        <v>5.6463753675382575</v>
      </c>
      <c r="G36" s="5">
        <v>6.5305274735701238</v>
      </c>
      <c r="H36" s="5">
        <v>5.6463753675382575</v>
      </c>
      <c r="I36" s="5">
        <v>6.5305274735701238</v>
      </c>
      <c r="M36" s="5" t="s">
        <v>16</v>
      </c>
      <c r="N36" s="5">
        <v>4</v>
      </c>
      <c r="O36" s="5">
        <v>21.248000000000005</v>
      </c>
      <c r="P36" s="5">
        <v>5.3120000000000012</v>
      </c>
      <c r="Q36" s="5">
        <v>113.15807310578549</v>
      </c>
      <c r="R36" s="5">
        <v>7.3758228114373328E-9</v>
      </c>
    </row>
    <row r="37" spans="1:21" x14ac:dyDescent="0.25">
      <c r="A37" s="5" t="s">
        <v>3</v>
      </c>
      <c r="B37" s="5">
        <v>0.14896965976850232</v>
      </c>
      <c r="C37" s="5">
        <v>2.1477255942485073E-2</v>
      </c>
      <c r="D37" s="5">
        <v>6.9361588914074961</v>
      </c>
      <c r="E37" s="5">
        <v>4.0139724968884556E-5</v>
      </c>
      <c r="F37" s="5">
        <v>0.10111535136899824</v>
      </c>
      <c r="G37" s="5">
        <v>0.1968239681680064</v>
      </c>
      <c r="H37" s="5">
        <v>0.10111535136899824</v>
      </c>
      <c r="I37" s="5">
        <v>0.1968239681680064</v>
      </c>
      <c r="M37" s="5" t="s">
        <v>17</v>
      </c>
      <c r="N37" s="5">
        <v>11</v>
      </c>
      <c r="O37" s="5">
        <v>0.51637500000000025</v>
      </c>
      <c r="P37" s="5">
        <v>4.6943181818181842E-2</v>
      </c>
      <c r="Q37" s="5"/>
      <c r="R37" s="5"/>
    </row>
    <row r="38" spans="1:21" ht="16.5" thickBot="1" x14ac:dyDescent="0.3">
      <c r="A38" s="5" t="s">
        <v>4</v>
      </c>
      <c r="B38" s="5">
        <v>-1.3640871623991586</v>
      </c>
      <c r="C38" s="5">
        <v>0.16490839379514574</v>
      </c>
      <c r="D38" s="5">
        <v>-8.2717873299625335</v>
      </c>
      <c r="E38" s="5">
        <v>8.7772319176081706E-6</v>
      </c>
      <c r="F38" s="5">
        <v>-1.7315259616327752</v>
      </c>
      <c r="G38" s="5">
        <v>-0.99664836316554206</v>
      </c>
      <c r="H38" s="5">
        <v>-1.7315259616327752</v>
      </c>
      <c r="I38" s="5">
        <v>-0.99664836316554206</v>
      </c>
      <c r="M38" s="6" t="s">
        <v>18</v>
      </c>
      <c r="N38" s="6">
        <v>15</v>
      </c>
      <c r="O38" s="6">
        <v>21.764375000000005</v>
      </c>
      <c r="P38" s="6"/>
      <c r="Q38" s="6"/>
      <c r="R38" s="6"/>
    </row>
    <row r="39" spans="1:21" ht="16.5" thickBot="1" x14ac:dyDescent="0.3">
      <c r="A39" s="5" t="s">
        <v>5</v>
      </c>
      <c r="B39" s="5">
        <v>-2.0270606804629958</v>
      </c>
      <c r="C39" s="5">
        <v>0.16603638765021139</v>
      </c>
      <c r="D39" s="5">
        <v>-12.208532774956545</v>
      </c>
      <c r="E39" s="5">
        <v>2.4840265130155824E-7</v>
      </c>
      <c r="F39" s="5">
        <v>-2.3970128066298857</v>
      </c>
      <c r="G39" s="5">
        <v>-1.6571085542961057</v>
      </c>
      <c r="H39" s="5">
        <v>-2.3970128066298857</v>
      </c>
      <c r="I39" s="5">
        <v>-1.6571085542961057</v>
      </c>
    </row>
    <row r="40" spans="1:21" x14ac:dyDescent="0.25">
      <c r="A40" s="5" t="s">
        <v>6</v>
      </c>
      <c r="B40" s="5">
        <v>-0.29553226937916555</v>
      </c>
      <c r="C40" s="5">
        <v>0.16728491360424499</v>
      </c>
      <c r="D40" s="5">
        <v>-1.7666402965561037</v>
      </c>
      <c r="E40" s="5">
        <v>0.10773791903134969</v>
      </c>
      <c r="F40" s="5">
        <v>-0.66826628473195115</v>
      </c>
      <c r="G40" s="5">
        <v>7.7201745973620006E-2</v>
      </c>
      <c r="H40" s="5">
        <v>-0.66826628473195115</v>
      </c>
      <c r="I40" s="5">
        <v>7.7201745973620006E-2</v>
      </c>
      <c r="M40" s="7"/>
      <c r="N40" s="7" t="s">
        <v>25</v>
      </c>
      <c r="O40" s="7" t="s">
        <v>13</v>
      </c>
      <c r="P40" s="7" t="s">
        <v>26</v>
      </c>
      <c r="Q40" s="7" t="s">
        <v>27</v>
      </c>
      <c r="R40" s="7" t="s">
        <v>28</v>
      </c>
      <c r="S40" s="7" t="s">
        <v>29</v>
      </c>
      <c r="T40" s="7" t="s">
        <v>30</v>
      </c>
      <c r="U40" s="7" t="s">
        <v>31</v>
      </c>
    </row>
    <row r="41" spans="1:21" ht="16.5" thickBot="1" x14ac:dyDescent="0.3">
      <c r="A41" s="6" t="s">
        <v>33</v>
      </c>
      <c r="B41" s="6">
        <v>-2.9323044545773202E-4</v>
      </c>
      <c r="C41" s="6">
        <v>1.5197848634372049E-3</v>
      </c>
      <c r="D41" s="6">
        <v>-0.1929420752319842</v>
      </c>
      <c r="E41" s="6">
        <v>0.85086661364653959</v>
      </c>
      <c r="F41" s="6">
        <v>-3.6795221463428226E-3</v>
      </c>
      <c r="G41" s="6">
        <v>3.0930612554273583E-3</v>
      </c>
      <c r="H41" s="6">
        <v>-3.6795221463428226E-3</v>
      </c>
      <c r="I41" s="6">
        <v>3.0930612554273583E-3</v>
      </c>
      <c r="M41" s="5" t="s">
        <v>19</v>
      </c>
      <c r="N41" s="5">
        <v>6.0687499999999996</v>
      </c>
      <c r="O41" s="5">
        <v>0.16249781467062036</v>
      </c>
      <c r="P41" s="5">
        <v>37.346656090737149</v>
      </c>
      <c r="Q41" s="5">
        <v>6.1228864709676179E-13</v>
      </c>
      <c r="R41" s="5">
        <v>5.7110947213626426</v>
      </c>
      <c r="S41" s="5">
        <v>6.4264052786373567</v>
      </c>
      <c r="T41" s="5">
        <v>5.7110947213626426</v>
      </c>
      <c r="U41" s="5">
        <v>6.4264052786373567</v>
      </c>
    </row>
    <row r="42" spans="1:21" x14ac:dyDescent="0.25">
      <c r="D42"/>
      <c r="M42" s="5" t="s">
        <v>3</v>
      </c>
      <c r="N42" s="5">
        <v>0.14562500000000006</v>
      </c>
      <c r="O42" s="5">
        <v>1.2111871993288992E-2</v>
      </c>
      <c r="P42" s="5">
        <v>12.023327201665333</v>
      </c>
      <c r="Q42" s="5">
        <v>1.1402899242797899E-7</v>
      </c>
      <c r="R42" s="5">
        <v>0.11896694948184146</v>
      </c>
      <c r="S42" s="5">
        <v>0.17228305051815868</v>
      </c>
      <c r="T42" s="5">
        <v>0.11896694948184146</v>
      </c>
      <c r="U42" s="5">
        <v>0.17228305051815868</v>
      </c>
    </row>
    <row r="43" spans="1:21" x14ac:dyDescent="0.25">
      <c r="D43"/>
      <c r="M43" s="5" t="s">
        <v>4</v>
      </c>
      <c r="N43" s="5">
        <v>-1.3631250000000006</v>
      </c>
      <c r="O43" s="5">
        <v>0.1574543359127569</v>
      </c>
      <c r="P43" s="5">
        <v>-8.6572719137775156</v>
      </c>
      <c r="Q43" s="5">
        <v>3.0597521796559057E-6</v>
      </c>
      <c r="R43" s="5">
        <v>-1.7096796567360624</v>
      </c>
      <c r="S43" s="5">
        <v>-1.0165703432639388</v>
      </c>
      <c r="T43" s="5">
        <v>-1.7096796567360624</v>
      </c>
      <c r="U43" s="5">
        <v>-1.0165703432639388</v>
      </c>
    </row>
    <row r="44" spans="1:21" x14ac:dyDescent="0.25">
      <c r="D44"/>
      <c r="M44" s="5" t="s">
        <v>5</v>
      </c>
      <c r="N44" s="5">
        <v>-2.0337500000000004</v>
      </c>
      <c r="O44" s="5">
        <v>0.15510764224182569</v>
      </c>
      <c r="P44" s="5">
        <v>-13.111861998580414</v>
      </c>
      <c r="Q44" s="5">
        <v>4.6553197673283587E-8</v>
      </c>
      <c r="R44" s="5">
        <v>-2.3751396187910618</v>
      </c>
      <c r="S44" s="5">
        <v>-1.6923603812089392</v>
      </c>
      <c r="T44" s="5">
        <v>-2.3751396187910618</v>
      </c>
      <c r="U44" s="5">
        <v>-1.6923603812089392</v>
      </c>
    </row>
    <row r="45" spans="1:21" ht="16.5" thickBot="1" x14ac:dyDescent="0.3">
      <c r="M45" s="6" t="s">
        <v>6</v>
      </c>
      <c r="N45" s="6">
        <v>-0.30437499999999995</v>
      </c>
      <c r="O45" s="6">
        <v>0.15368242694684622</v>
      </c>
      <c r="P45" s="6">
        <v>-1.9805452454578518</v>
      </c>
      <c r="Q45" s="6">
        <v>7.3201042930689228E-2</v>
      </c>
      <c r="R45" s="6">
        <v>-0.64262774107687581</v>
      </c>
      <c r="S45" s="6">
        <v>3.3877741076875911E-2</v>
      </c>
      <c r="T45" s="6">
        <v>-0.64262774107687581</v>
      </c>
      <c r="U45" s="6">
        <v>3.3877741076875911E-2</v>
      </c>
    </row>
    <row r="48" spans="1:21" x14ac:dyDescent="0.25">
      <c r="M48" t="s">
        <v>8</v>
      </c>
    </row>
    <row r="49" spans="13:21" ht="16.5" thickBot="1" x14ac:dyDescent="0.3"/>
    <row r="50" spans="13:21" x14ac:dyDescent="0.25">
      <c r="M50" s="8" t="s">
        <v>9</v>
      </c>
      <c r="N50" s="8"/>
    </row>
    <row r="51" spans="13:21" x14ac:dyDescent="0.25">
      <c r="M51" s="5" t="s">
        <v>10</v>
      </c>
      <c r="N51" s="5">
        <v>0.99128512168985783</v>
      </c>
    </row>
    <row r="52" spans="13:21" x14ac:dyDescent="0.25">
      <c r="M52" s="5" t="s">
        <v>11</v>
      </c>
      <c r="N52" s="5">
        <v>0.98264619248367635</v>
      </c>
    </row>
    <row r="53" spans="13:21" x14ac:dyDescent="0.25">
      <c r="M53" s="5" t="s">
        <v>12</v>
      </c>
      <c r="N53" s="5">
        <v>0.97396928872551458</v>
      </c>
    </row>
    <row r="54" spans="13:21" x14ac:dyDescent="0.25">
      <c r="M54" s="5" t="s">
        <v>13</v>
      </c>
      <c r="N54" s="5">
        <v>0.19434370956197339</v>
      </c>
    </row>
    <row r="55" spans="13:21" ht="16.5" thickBot="1" x14ac:dyDescent="0.3">
      <c r="M55" s="6" t="s">
        <v>14</v>
      </c>
      <c r="N55" s="6">
        <v>16</v>
      </c>
    </row>
    <row r="57" spans="13:21" ht="16.5" thickBot="1" x14ac:dyDescent="0.3">
      <c r="M57" t="s">
        <v>15</v>
      </c>
    </row>
    <row r="58" spans="13:21" x14ac:dyDescent="0.25">
      <c r="M58" s="7"/>
      <c r="N58" s="7" t="s">
        <v>20</v>
      </c>
      <c r="O58" s="7" t="s">
        <v>21</v>
      </c>
      <c r="P58" s="7" t="s">
        <v>22</v>
      </c>
      <c r="Q58" s="7" t="s">
        <v>23</v>
      </c>
      <c r="R58" s="7" t="s">
        <v>24</v>
      </c>
    </row>
    <row r="59" spans="13:21" x14ac:dyDescent="0.25">
      <c r="M59" s="5" t="s">
        <v>16</v>
      </c>
      <c r="N59" s="5">
        <v>5</v>
      </c>
      <c r="O59" s="5">
        <v>21.386680225536917</v>
      </c>
      <c r="P59" s="5">
        <v>4.2773360451073836</v>
      </c>
      <c r="Q59" s="5">
        <v>113.24848354568437</v>
      </c>
      <c r="R59" s="5">
        <v>1.8063447303329266E-8</v>
      </c>
    </row>
    <row r="60" spans="13:21" x14ac:dyDescent="0.25">
      <c r="M60" s="5" t="s">
        <v>17</v>
      </c>
      <c r="N60" s="5">
        <v>10</v>
      </c>
      <c r="O60" s="5">
        <v>0.37769477446308664</v>
      </c>
      <c r="P60" s="5">
        <v>3.7769477446308666E-2</v>
      </c>
      <c r="Q60" s="5"/>
      <c r="R60" s="5"/>
    </row>
    <row r="61" spans="13:21" ht="16.5" thickBot="1" x14ac:dyDescent="0.3">
      <c r="M61" s="6" t="s">
        <v>18</v>
      </c>
      <c r="N61" s="6">
        <v>15</v>
      </c>
      <c r="O61" s="6">
        <v>21.764375000000005</v>
      </c>
      <c r="P61" s="6"/>
      <c r="Q61" s="6"/>
      <c r="R61" s="6"/>
    </row>
    <row r="62" spans="13:21" ht="16.5" thickBot="1" x14ac:dyDescent="0.3"/>
    <row r="63" spans="13:21" x14ac:dyDescent="0.25">
      <c r="M63" s="7"/>
      <c r="N63" s="7" t="s">
        <v>25</v>
      </c>
      <c r="O63" s="7" t="s">
        <v>13</v>
      </c>
      <c r="P63" s="7" t="s">
        <v>26</v>
      </c>
      <c r="Q63" s="7" t="s">
        <v>27</v>
      </c>
      <c r="R63" s="7" t="s">
        <v>28</v>
      </c>
      <c r="S63" s="7" t="s">
        <v>29</v>
      </c>
      <c r="T63" s="7" t="s">
        <v>30</v>
      </c>
      <c r="U63" s="7" t="s">
        <v>31</v>
      </c>
    </row>
    <row r="64" spans="13:21" x14ac:dyDescent="0.25">
      <c r="M64" s="5" t="s">
        <v>19</v>
      </c>
      <c r="N64" s="5">
        <v>5.6371809517592517</v>
      </c>
      <c r="O64" s="5">
        <v>0.26827394676614713</v>
      </c>
      <c r="P64" s="5">
        <v>21.012778242954582</v>
      </c>
      <c r="Q64" s="5">
        <v>1.3233698391891381E-9</v>
      </c>
      <c r="R64" s="5">
        <v>5.0394293479939014</v>
      </c>
      <c r="S64" s="5">
        <v>6.234932555524602</v>
      </c>
      <c r="T64" s="5">
        <v>5.0394293479939014</v>
      </c>
      <c r="U64" s="5">
        <v>6.234932555524602</v>
      </c>
    </row>
    <row r="65" spans="13:21" x14ac:dyDescent="0.25">
      <c r="M65" s="5" t="s">
        <v>3</v>
      </c>
      <c r="N65" s="5">
        <v>0.11829060317253089</v>
      </c>
      <c r="O65" s="5">
        <v>1.7930998872296711E-2</v>
      </c>
      <c r="P65" s="5">
        <v>6.59698904756997</v>
      </c>
      <c r="Q65" s="5">
        <v>6.1012080361107164E-5</v>
      </c>
      <c r="R65" s="5">
        <v>7.8337847930244509E-2</v>
      </c>
      <c r="S65" s="5">
        <v>0.15824335841481726</v>
      </c>
      <c r="T65" s="5">
        <v>7.8337847930244509E-2</v>
      </c>
      <c r="U65" s="5">
        <v>0.15824335841481726</v>
      </c>
    </row>
    <row r="66" spans="13:21" x14ac:dyDescent="0.25">
      <c r="M66" s="5" t="s">
        <v>4</v>
      </c>
      <c r="N66" s="5">
        <v>-0.97045295058424164</v>
      </c>
      <c r="O66" s="5">
        <v>0.24887933851501129</v>
      </c>
      <c r="P66" s="5">
        <v>-3.8992909430515392</v>
      </c>
      <c r="Q66" s="5">
        <v>2.9644232530276577E-3</v>
      </c>
      <c r="R66" s="5">
        <v>-1.5249906741861823</v>
      </c>
      <c r="S66" s="5">
        <v>-0.41591522698230099</v>
      </c>
      <c r="T66" s="5">
        <v>-1.5249906741861823</v>
      </c>
      <c r="U66" s="5">
        <v>-0.41591522698230099</v>
      </c>
    </row>
    <row r="67" spans="13:21" x14ac:dyDescent="0.25">
      <c r="M67" s="5" t="s">
        <v>5</v>
      </c>
      <c r="N67" s="5">
        <v>-1.5741872837652588</v>
      </c>
      <c r="O67" s="5">
        <v>0.2772660774924538</v>
      </c>
      <c r="P67" s="5">
        <v>-5.6775329243372825</v>
      </c>
      <c r="Q67" s="5">
        <v>2.0453488227894595E-4</v>
      </c>
      <c r="R67" s="5">
        <v>-2.1919746033640322</v>
      </c>
      <c r="S67" s="5">
        <v>-0.95639996416648543</v>
      </c>
      <c r="T67" s="5">
        <v>-2.1919746033640322</v>
      </c>
      <c r="U67" s="5">
        <v>-0.95639996416648543</v>
      </c>
    </row>
    <row r="68" spans="13:21" x14ac:dyDescent="0.25">
      <c r="M68" s="5" t="s">
        <v>6</v>
      </c>
      <c r="N68" s="5">
        <v>-0.19478384685684455</v>
      </c>
      <c r="O68" s="5">
        <v>0.14924391072424151</v>
      </c>
      <c r="P68" s="5">
        <v>-1.3051376495805402</v>
      </c>
      <c r="Q68" s="5">
        <v>0.22107724365633111</v>
      </c>
      <c r="R68" s="5">
        <v>-0.52732000276389801</v>
      </c>
      <c r="S68" s="5">
        <v>0.13775230905020894</v>
      </c>
      <c r="T68" s="5">
        <v>-0.52732000276389801</v>
      </c>
      <c r="U68" s="5">
        <v>0.13775230905020894</v>
      </c>
    </row>
    <row r="69" spans="13:21" ht="16.5" thickBot="1" x14ac:dyDescent="0.3">
      <c r="M69" s="6" t="s">
        <v>7</v>
      </c>
      <c r="N69" s="6">
        <v>4.0570533324629588E-3</v>
      </c>
      <c r="O69" s="6">
        <v>2.117258744856109E-3</v>
      </c>
      <c r="P69" s="6">
        <v>1.9161821115721405</v>
      </c>
      <c r="Q69" s="6">
        <v>8.4339362031201487E-2</v>
      </c>
      <c r="R69" s="6">
        <v>-6.6049313665863217E-4</v>
      </c>
      <c r="S69" s="6">
        <v>8.7745998015845497E-3</v>
      </c>
      <c r="T69" s="6">
        <v>-6.6049313665863217E-4</v>
      </c>
      <c r="U69" s="6">
        <v>8.7745998015845497E-3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Josh Beverly</cp:lastModifiedBy>
  <dcterms:created xsi:type="dcterms:W3CDTF">2006-03-13T14:16:24Z</dcterms:created>
  <dcterms:modified xsi:type="dcterms:W3CDTF">2023-11-08T15:34:20Z</dcterms:modified>
</cp:coreProperties>
</file>