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ne\Python Projects\RNA-transcription-modelling-and-DS\refactored_model\"/>
    </mc:Choice>
  </mc:AlternateContent>
  <xr:revisionPtr revIDLastSave="0" documentId="13_ncr:1_{68F17D7D-4CA3-4C11-A795-B820E0C5999E}" xr6:coauthVersionLast="47" xr6:coauthVersionMax="47" xr10:uidLastSave="{00000000-0000-0000-0000-000000000000}"/>
  <bookViews>
    <workbookView xWindow="-98" yWindow="-98" windowWidth="20715" windowHeight="13155" activeTab="1" xr2:uid="{00000000-000D-0000-FFFF-FFFF00000000}"/>
  </bookViews>
  <sheets>
    <sheet name="ModelData" sheetId="2" r:id="rId1"/>
    <sheet name="SubsetData" sheetId="3" r:id="rId2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3" i="2" l="1"/>
  <c r="O21" i="2"/>
  <c r="O24" i="2"/>
  <c r="O29" i="2"/>
  <c r="O32" i="2"/>
  <c r="I3" i="2"/>
  <c r="I4" i="2"/>
  <c r="I6" i="2"/>
  <c r="I11" i="2"/>
  <c r="I12" i="2"/>
  <c r="I14" i="2"/>
  <c r="I19" i="2"/>
  <c r="I20" i="2"/>
  <c r="I22" i="2"/>
  <c r="I27" i="2"/>
  <c r="I28" i="2"/>
  <c r="I30" i="2"/>
  <c r="G17" i="2"/>
  <c r="G15" i="2"/>
  <c r="G10" i="2"/>
  <c r="G9" i="2"/>
  <c r="G7" i="2"/>
  <c r="E3" i="2"/>
  <c r="L3" i="2" s="1"/>
  <c r="E4" i="2"/>
  <c r="L4" i="2" s="1"/>
  <c r="E5" i="2"/>
  <c r="I5" i="2" s="1"/>
  <c r="E6" i="2"/>
  <c r="L6" i="2" s="1"/>
  <c r="E7" i="2"/>
  <c r="I7" i="2" s="1"/>
  <c r="E8" i="2"/>
  <c r="L8" i="2" s="1"/>
  <c r="E9" i="2"/>
  <c r="I9" i="2" s="1"/>
  <c r="E10" i="2"/>
  <c r="I10" i="2" s="1"/>
  <c r="E11" i="2"/>
  <c r="L11" i="2" s="1"/>
  <c r="E12" i="2"/>
  <c r="L12" i="2" s="1"/>
  <c r="E13" i="2"/>
  <c r="I13" i="2" s="1"/>
  <c r="E14" i="2"/>
  <c r="L14" i="2" s="1"/>
  <c r="E15" i="2"/>
  <c r="I15" i="2" s="1"/>
  <c r="E16" i="2"/>
  <c r="I16" i="2" s="1"/>
  <c r="E17" i="2"/>
  <c r="I17" i="2" s="1"/>
  <c r="E18" i="2"/>
  <c r="I18" i="2" s="1"/>
  <c r="E19" i="2"/>
  <c r="L19" i="2" s="1"/>
  <c r="E20" i="2"/>
  <c r="L20" i="2" s="1"/>
  <c r="E21" i="2"/>
  <c r="I21" i="2" s="1"/>
  <c r="E22" i="2"/>
  <c r="L22" i="2" s="1"/>
  <c r="E23" i="2"/>
  <c r="I23" i="2" s="1"/>
  <c r="E24" i="2"/>
  <c r="L24" i="2" s="1"/>
  <c r="E25" i="2"/>
  <c r="I25" i="2" s="1"/>
  <c r="E26" i="2"/>
  <c r="I26" i="2" s="1"/>
  <c r="E27" i="2"/>
  <c r="L27" i="2" s="1"/>
  <c r="E28" i="2"/>
  <c r="L28" i="2" s="1"/>
  <c r="E29" i="2"/>
  <c r="I29" i="2" s="1"/>
  <c r="E30" i="2"/>
  <c r="L30" i="2" s="1"/>
  <c r="E31" i="2"/>
  <c r="I31" i="2" s="1"/>
  <c r="E32" i="2"/>
  <c r="I32" i="2" s="1"/>
  <c r="E33" i="2"/>
  <c r="I33" i="2" s="1"/>
  <c r="E2" i="2"/>
  <c r="I2" i="2" s="1"/>
  <c r="B3" i="2"/>
  <c r="C3" i="2" s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2" i="2"/>
  <c r="C2" i="2" s="1"/>
  <c r="F33" i="2"/>
  <c r="G33" i="2" s="1"/>
  <c r="F32" i="2"/>
  <c r="G32" i="2" s="1"/>
  <c r="F31" i="2"/>
  <c r="G31" i="2" s="1"/>
  <c r="F30" i="2"/>
  <c r="G30" i="2" s="1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M33" i="2"/>
  <c r="N33" i="2" s="1"/>
  <c r="O33" i="2" s="1"/>
  <c r="M32" i="2"/>
  <c r="N32" i="2" s="1"/>
  <c r="M31" i="2"/>
  <c r="M30" i="2"/>
  <c r="N30" i="2" s="1"/>
  <c r="O30" i="2" s="1"/>
  <c r="M29" i="2"/>
  <c r="N29" i="2" s="1"/>
  <c r="M28" i="2"/>
  <c r="N28" i="2" s="1"/>
  <c r="O28" i="2" s="1"/>
  <c r="M27" i="2"/>
  <c r="M26" i="2"/>
  <c r="M25" i="2"/>
  <c r="N25" i="2" s="1"/>
  <c r="O25" i="2" s="1"/>
  <c r="M24" i="2"/>
  <c r="N24" i="2" s="1"/>
  <c r="M23" i="2"/>
  <c r="M22" i="2"/>
  <c r="M21" i="2"/>
  <c r="N21" i="2" s="1"/>
  <c r="M20" i="2"/>
  <c r="M19" i="2"/>
  <c r="M18" i="2"/>
  <c r="F4" i="2"/>
  <c r="G4" i="2" s="1"/>
  <c r="F5" i="2"/>
  <c r="G5" i="2" s="1"/>
  <c r="F6" i="2"/>
  <c r="G6" i="2" s="1"/>
  <c r="F7" i="2"/>
  <c r="F8" i="2"/>
  <c r="G8" i="2" s="1"/>
  <c r="F9" i="2"/>
  <c r="F10" i="2"/>
  <c r="F11" i="2"/>
  <c r="G11" i="2" s="1"/>
  <c r="F12" i="2"/>
  <c r="G12" i="2" s="1"/>
  <c r="F13" i="2"/>
  <c r="G13" i="2" s="1"/>
  <c r="F14" i="2"/>
  <c r="G14" i="2" s="1"/>
  <c r="F15" i="2"/>
  <c r="F16" i="2"/>
  <c r="G16" i="2" s="1"/>
  <c r="F17" i="2"/>
  <c r="F3" i="2"/>
  <c r="G3" i="2" s="1"/>
  <c r="M17" i="2"/>
  <c r="N17" i="2" s="1"/>
  <c r="O17" i="2" s="1"/>
  <c r="M16" i="2"/>
  <c r="N16" i="2" s="1"/>
  <c r="O16" i="2" s="1"/>
  <c r="M15" i="2"/>
  <c r="M14" i="2"/>
  <c r="M13" i="2"/>
  <c r="N13" i="2" s="1"/>
  <c r="M12" i="2"/>
  <c r="N12" i="2" s="1"/>
  <c r="O12" i="2" s="1"/>
  <c r="M11" i="2"/>
  <c r="N11" i="2" s="1"/>
  <c r="O11" i="2" s="1"/>
  <c r="M10" i="2"/>
  <c r="M9" i="2"/>
  <c r="N9" i="2" s="1"/>
  <c r="O9" i="2" s="1"/>
  <c r="M8" i="2"/>
  <c r="N8" i="2" s="1"/>
  <c r="O8" i="2" s="1"/>
  <c r="M7" i="2"/>
  <c r="M6" i="2"/>
  <c r="M5" i="2"/>
  <c r="M4" i="2"/>
  <c r="M3" i="2"/>
  <c r="M2" i="2"/>
  <c r="F2" i="2"/>
  <c r="G2" i="2" s="1"/>
  <c r="L29" i="2" l="1"/>
  <c r="L21" i="2"/>
  <c r="L13" i="2"/>
  <c r="L5" i="2"/>
  <c r="L26" i="2"/>
  <c r="L18" i="2"/>
  <c r="L10" i="2"/>
  <c r="L2" i="2"/>
  <c r="L33" i="2"/>
  <c r="L25" i="2"/>
  <c r="L17" i="2"/>
  <c r="L9" i="2"/>
  <c r="L32" i="2"/>
  <c r="L16" i="2"/>
  <c r="I24" i="2"/>
  <c r="I8" i="2"/>
  <c r="L31" i="2"/>
  <c r="L23" i="2"/>
  <c r="L15" i="2"/>
  <c r="L7" i="2"/>
  <c r="P3" i="2"/>
  <c r="Q3" i="2" s="1"/>
  <c r="P5" i="2"/>
  <c r="Q5" i="2" s="1"/>
  <c r="P14" i="2"/>
  <c r="Q14" i="2" s="1"/>
  <c r="P2" i="2"/>
  <c r="Q2" i="2" s="1"/>
  <c r="P13" i="2"/>
  <c r="Q13" i="2" s="1"/>
  <c r="P25" i="2"/>
  <c r="Q25" i="2" s="1"/>
  <c r="N23" i="2"/>
  <c r="O23" i="2" s="1"/>
  <c r="P23" i="2" s="1"/>
  <c r="Q23" i="2" s="1"/>
  <c r="N19" i="2"/>
  <c r="O19" i="2" s="1"/>
  <c r="P19" i="2" s="1"/>
  <c r="Q19" i="2" s="1"/>
  <c r="N3" i="2"/>
  <c r="O3" i="2" s="1"/>
  <c r="P24" i="2"/>
  <c r="Q24" i="2" s="1"/>
  <c r="N20" i="2"/>
  <c r="O20" i="2" s="1"/>
  <c r="P20" i="2" s="1"/>
  <c r="Q20" i="2" s="1"/>
  <c r="P33" i="2"/>
  <c r="Q33" i="2" s="1"/>
  <c r="P16" i="2"/>
  <c r="Q16" i="2" s="1"/>
  <c r="N15" i="2"/>
  <c r="O15" i="2" s="1"/>
  <c r="P15" i="2" s="1"/>
  <c r="Q15" i="2" s="1"/>
  <c r="P32" i="2"/>
  <c r="Q32" i="2" s="1"/>
  <c r="N14" i="2"/>
  <c r="O14" i="2" s="1"/>
  <c r="P11" i="2"/>
  <c r="Q11" i="2" s="1"/>
  <c r="N31" i="2"/>
  <c r="O31" i="2" s="1"/>
  <c r="P31" i="2" s="1"/>
  <c r="Q31" i="2" s="1"/>
  <c r="P28" i="2"/>
  <c r="Q28" i="2" s="1"/>
  <c r="P9" i="2"/>
  <c r="Q9" i="2" s="1"/>
  <c r="N7" i="2"/>
  <c r="O7" i="2" s="1"/>
  <c r="P7" i="2" s="1"/>
  <c r="Q7" i="2" s="1"/>
  <c r="N27" i="2"/>
  <c r="O27" i="2" s="1"/>
  <c r="P27" i="2" s="1"/>
  <c r="Q27" i="2" s="1"/>
  <c r="N6" i="2"/>
  <c r="O6" i="2" s="1"/>
  <c r="P6" i="2" s="1"/>
  <c r="Q6" i="2" s="1"/>
  <c r="P17" i="2"/>
  <c r="Q17" i="2" s="1"/>
  <c r="P8" i="2"/>
  <c r="Q8" i="2" s="1"/>
  <c r="N2" i="2"/>
  <c r="O2" i="2" s="1"/>
  <c r="N26" i="2"/>
  <c r="O26" i="2" s="1"/>
  <c r="P26" i="2" s="1"/>
  <c r="Q26" i="2" s="1"/>
  <c r="N18" i="2"/>
  <c r="O18" i="2" s="1"/>
  <c r="P18" i="2" s="1"/>
  <c r="Q18" i="2" s="1"/>
  <c r="N10" i="2"/>
  <c r="O10" i="2" s="1"/>
  <c r="P10" i="2" s="1"/>
  <c r="Q10" i="2" s="1"/>
  <c r="P29" i="2"/>
  <c r="Q29" i="2" s="1"/>
  <c r="N22" i="2"/>
  <c r="O22" i="2" s="1"/>
  <c r="P22" i="2" s="1"/>
  <c r="Q22" i="2" s="1"/>
  <c r="N4" i="2"/>
  <c r="O4" i="2" s="1"/>
  <c r="P4" i="2" s="1"/>
  <c r="Q4" i="2" s="1"/>
  <c r="P30" i="2"/>
  <c r="Q30" i="2" s="1"/>
  <c r="P21" i="2"/>
  <c r="Q21" i="2" s="1"/>
  <c r="N5" i="2"/>
  <c r="O5" i="2" s="1"/>
  <c r="P12" i="2"/>
  <c r="Q12" i="2" s="1"/>
</calcChain>
</file>

<file path=xl/sharedStrings.xml><?xml version="1.0" encoding="utf-8"?>
<sst xmlns="http://schemas.openxmlformats.org/spreadsheetml/2006/main" count="24" uniqueCount="18">
  <si>
    <t>NTP [M]</t>
  </si>
  <si>
    <t>Spermidine [M]</t>
  </si>
  <si>
    <t>T7RNAP ratio</t>
  </si>
  <si>
    <t>template ratio</t>
  </si>
  <si>
    <t>Mg2+ [M]</t>
  </si>
  <si>
    <t>t [hr]</t>
  </si>
  <si>
    <t>RNA [g/L]</t>
  </si>
  <si>
    <t>RNA [mM]</t>
  </si>
  <si>
    <t>RNA [M]</t>
  </si>
  <si>
    <t>Mg2+ [mM]</t>
  </si>
  <si>
    <t>NTP [mM]</t>
  </si>
  <si>
    <t>Spermidine [mM]</t>
  </si>
  <si>
    <t>DNA template [mM]</t>
  </si>
  <si>
    <t>T7RNAP [mM]</t>
  </si>
  <si>
    <t>g/L</t>
  </si>
  <si>
    <t>RNA [uM]</t>
  </si>
  <si>
    <t>DNA Template [ug/mL)</t>
  </si>
  <si>
    <t>DNA template [mg/mL]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</si>
</sst>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Border="1"/>
    <xf numFmtId="1" fontId="1" fillId="0" borderId="0" xfId="0" applyNumberFormat="1" applyFont="1" applyBorder="1"/>
    <xf numFmtId="164" fontId="0" fillId="0" borderId="0" xfId="0" applyNumberFormat="1" applyBorder="1"/>
    <xf numFmtId="165" fontId="0" fillId="0" borderId="0" xfId="0" applyNumberFormat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0066"/>
      <color rgb="FFC07FD7"/>
      <color rgb="FFFF2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3"/>
  <sheetViews>
    <sheetView topLeftCell="E3" zoomScale="86" workbookViewId="0">
      <selection activeCell="J2" sqref="J2:J33"/>
    </sheetView>
  </sheetViews>
  <sheetFormatPr defaultColWidth="10.625" defaultRowHeight="15.75" x14ac:dyDescent="0.5"/>
  <cols>
    <col min="2" max="3" width="12.5" customWidth="1"/>
    <col min="4" max="4" width="10.625" customWidth="1"/>
    <col min="6" max="7" width="15.5" customWidth="1"/>
    <col min="8" max="9" width="15.25" customWidth="1"/>
    <col min="10" max="10" width="22.25" style="1" customWidth="1"/>
    <col min="11" max="11" width="14" customWidth="1"/>
    <col min="12" max="12" width="22.1875" customWidth="1"/>
    <col min="13" max="15" width="10.625" customWidth="1"/>
  </cols>
  <sheetData>
    <row r="1" spans="1:17" x14ac:dyDescent="0.5">
      <c r="A1" t="s">
        <v>5</v>
      </c>
      <c r="B1" t="s">
        <v>4</v>
      </c>
      <c r="C1" t="s">
        <v>9</v>
      </c>
      <c r="D1" t="s">
        <v>0</v>
      </c>
      <c r="E1" t="s">
        <v>10</v>
      </c>
      <c r="F1" t="s">
        <v>1</v>
      </c>
      <c r="G1" t="s">
        <v>11</v>
      </c>
      <c r="H1" t="s">
        <v>2</v>
      </c>
      <c r="I1" t="s">
        <v>13</v>
      </c>
      <c r="J1" s="1" t="s">
        <v>16</v>
      </c>
      <c r="K1" t="s">
        <v>3</v>
      </c>
      <c r="L1" t="s">
        <v>12</v>
      </c>
      <c r="M1" t="s">
        <v>6</v>
      </c>
      <c r="N1" t="s">
        <v>14</v>
      </c>
      <c r="O1" t="s">
        <v>8</v>
      </c>
      <c r="P1" t="s">
        <v>7</v>
      </c>
      <c r="Q1" t="s">
        <v>15</v>
      </c>
    </row>
    <row r="2" spans="1:17" x14ac:dyDescent="0.5">
      <c r="A2" s="2">
        <v>2</v>
      </c>
      <c r="B2" s="4">
        <f>1.5*4*(D2)</f>
        <v>2.4E-2</v>
      </c>
      <c r="C2" s="5">
        <f>B2*1000</f>
        <v>24</v>
      </c>
      <c r="D2" s="2">
        <v>4.0000000000000001E-3</v>
      </c>
      <c r="E2" s="5">
        <f>1000*D2</f>
        <v>4</v>
      </c>
      <c r="F2" s="2">
        <f>0.002</f>
        <v>2E-3</v>
      </c>
      <c r="G2" s="5">
        <f>1000*F2</f>
        <v>2</v>
      </c>
      <c r="H2">
        <v>2.375</v>
      </c>
      <c r="I2">
        <f>H2*E2</f>
        <v>9.5</v>
      </c>
      <c r="J2" s="1">
        <v>50</v>
      </c>
      <c r="K2" s="2">
        <v>1</v>
      </c>
      <c r="L2" s="2">
        <f>K2*E2</f>
        <v>4</v>
      </c>
      <c r="M2" s="3">
        <f>230.95*20</f>
        <v>4619</v>
      </c>
      <c r="N2">
        <f>M2/1000</f>
        <v>4.6189999999999998</v>
      </c>
      <c r="O2" s="1">
        <f>N2/5000000</f>
        <v>9.2379999999999995E-7</v>
      </c>
      <c r="P2" s="1">
        <f>O2*1000</f>
        <v>9.237999999999999E-4</v>
      </c>
      <c r="Q2">
        <f>1000*P2</f>
        <v>0.92379999999999995</v>
      </c>
    </row>
    <row r="3" spans="1:17" x14ac:dyDescent="0.5">
      <c r="A3" s="2">
        <v>2</v>
      </c>
      <c r="B3" s="4">
        <f t="shared" ref="B3:B33" si="0">1.5*4*(D3)</f>
        <v>4.2000000000000003E-2</v>
      </c>
      <c r="C3" s="5">
        <f t="shared" ref="C3:C33" si="1">B3*1000</f>
        <v>42</v>
      </c>
      <c r="D3" s="2">
        <v>7.0000000000000001E-3</v>
      </c>
      <c r="E3" s="5">
        <f t="shared" ref="E3:G33" si="2">1000*D3</f>
        <v>7</v>
      </c>
      <c r="F3" s="2">
        <f>0.002</f>
        <v>2E-3</v>
      </c>
      <c r="G3" s="5">
        <f t="shared" si="2"/>
        <v>2</v>
      </c>
      <c r="H3">
        <v>0.5714285714285714</v>
      </c>
      <c r="I3">
        <f t="shared" ref="I3:I33" si="3">H3*E3</f>
        <v>4</v>
      </c>
      <c r="J3" s="1">
        <v>70</v>
      </c>
      <c r="K3" s="2">
        <v>1</v>
      </c>
      <c r="L3" s="2">
        <f t="shared" ref="L3:L33" si="4">K3*E3</f>
        <v>7</v>
      </c>
      <c r="M3" s="3">
        <f>296.727*20</f>
        <v>5934.5399999999991</v>
      </c>
      <c r="N3">
        <f t="shared" ref="N3:N33" si="5">M3/1000</f>
        <v>5.9345399999999993</v>
      </c>
      <c r="O3" s="1">
        <f t="shared" ref="O3:O33" si="6">N3/5000000</f>
        <v>1.1869079999999998E-6</v>
      </c>
      <c r="P3" s="1">
        <f t="shared" ref="P3:P33" si="7">O3*1000</f>
        <v>1.1869079999999998E-3</v>
      </c>
      <c r="Q3">
        <f t="shared" ref="Q3:Q33" si="8">1000*P3</f>
        <v>1.1869079999999999</v>
      </c>
    </row>
    <row r="4" spans="1:17" x14ac:dyDescent="0.5">
      <c r="A4" s="2">
        <v>2</v>
      </c>
      <c r="B4" s="4">
        <f t="shared" si="0"/>
        <v>6.0000000000000001E-3</v>
      </c>
      <c r="C4" s="5">
        <f t="shared" si="1"/>
        <v>6</v>
      </c>
      <c r="D4" s="2">
        <v>1E-3</v>
      </c>
      <c r="E4" s="5">
        <f t="shared" si="2"/>
        <v>1</v>
      </c>
      <c r="F4" s="2">
        <f t="shared" ref="F4:F17" si="9">0.002</f>
        <v>2E-3</v>
      </c>
      <c r="G4" s="5">
        <f t="shared" si="2"/>
        <v>2</v>
      </c>
      <c r="H4">
        <v>4</v>
      </c>
      <c r="I4">
        <f t="shared" si="3"/>
        <v>4</v>
      </c>
      <c r="J4" s="1">
        <v>70</v>
      </c>
      <c r="K4" s="2">
        <v>1</v>
      </c>
      <c r="L4" s="2">
        <f t="shared" si="4"/>
        <v>1</v>
      </c>
      <c r="M4" s="3">
        <f>62.04*20</f>
        <v>1240.8</v>
      </c>
      <c r="N4">
        <f t="shared" si="5"/>
        <v>1.2407999999999999</v>
      </c>
      <c r="O4" s="1">
        <f t="shared" si="6"/>
        <v>2.4815999999999997E-7</v>
      </c>
      <c r="P4" s="1">
        <f t="shared" si="7"/>
        <v>2.4815999999999998E-4</v>
      </c>
      <c r="Q4">
        <f t="shared" si="8"/>
        <v>0.24815999999999999</v>
      </c>
    </row>
    <row r="5" spans="1:17" x14ac:dyDescent="0.5">
      <c r="A5" s="2">
        <v>2</v>
      </c>
      <c r="B5" s="4">
        <f t="shared" si="0"/>
        <v>6.0000000000000001E-3</v>
      </c>
      <c r="C5" s="5">
        <f t="shared" si="1"/>
        <v>6</v>
      </c>
      <c r="D5" s="2">
        <v>1E-3</v>
      </c>
      <c r="E5" s="5">
        <f t="shared" si="2"/>
        <v>1</v>
      </c>
      <c r="F5" s="2">
        <f t="shared" si="9"/>
        <v>2E-3</v>
      </c>
      <c r="G5" s="5">
        <f t="shared" si="2"/>
        <v>2</v>
      </c>
      <c r="H5">
        <v>4</v>
      </c>
      <c r="I5">
        <f t="shared" si="3"/>
        <v>4</v>
      </c>
      <c r="J5" s="1">
        <v>30</v>
      </c>
      <c r="K5" s="2">
        <v>1</v>
      </c>
      <c r="L5" s="2">
        <f t="shared" si="4"/>
        <v>1</v>
      </c>
      <c r="M5" s="3">
        <f>24.9*20</f>
        <v>498</v>
      </c>
      <c r="N5">
        <f t="shared" si="5"/>
        <v>0.498</v>
      </c>
      <c r="O5" s="1">
        <f t="shared" si="6"/>
        <v>9.9600000000000005E-8</v>
      </c>
      <c r="P5" s="1">
        <f t="shared" si="7"/>
        <v>9.9600000000000009E-5</v>
      </c>
      <c r="Q5">
        <f t="shared" si="8"/>
        <v>9.9600000000000008E-2</v>
      </c>
    </row>
    <row r="6" spans="1:17" x14ac:dyDescent="0.5">
      <c r="A6" s="2">
        <v>2</v>
      </c>
      <c r="B6" s="4">
        <f t="shared" si="0"/>
        <v>2.4E-2</v>
      </c>
      <c r="C6" s="5">
        <f t="shared" si="1"/>
        <v>24</v>
      </c>
      <c r="D6" s="2">
        <v>4.0000000000000001E-3</v>
      </c>
      <c r="E6" s="5">
        <f t="shared" si="2"/>
        <v>4</v>
      </c>
      <c r="F6" s="2">
        <f t="shared" si="9"/>
        <v>2E-3</v>
      </c>
      <c r="G6" s="5">
        <f t="shared" si="2"/>
        <v>2</v>
      </c>
      <c r="H6">
        <v>2.375</v>
      </c>
      <c r="I6">
        <f t="shared" si="3"/>
        <v>9.5</v>
      </c>
      <c r="J6" s="1">
        <v>70</v>
      </c>
      <c r="K6" s="2">
        <v>1</v>
      </c>
      <c r="L6" s="2">
        <f t="shared" si="4"/>
        <v>4</v>
      </c>
      <c r="M6" s="3">
        <f>234*20</f>
        <v>4680</v>
      </c>
      <c r="N6">
        <f t="shared" si="5"/>
        <v>4.68</v>
      </c>
      <c r="O6" s="1">
        <f t="shared" si="6"/>
        <v>9.3599999999999991E-7</v>
      </c>
      <c r="P6" s="1">
        <f t="shared" si="7"/>
        <v>9.3599999999999987E-4</v>
      </c>
      <c r="Q6">
        <f t="shared" si="8"/>
        <v>0.93599999999999983</v>
      </c>
    </row>
    <row r="7" spans="1:17" x14ac:dyDescent="0.5">
      <c r="A7" s="2">
        <v>2</v>
      </c>
      <c r="B7" s="4">
        <f t="shared" si="0"/>
        <v>4.2000000000000003E-2</v>
      </c>
      <c r="C7" s="5">
        <f t="shared" si="1"/>
        <v>42</v>
      </c>
      <c r="D7" s="2">
        <v>7.0000000000000001E-3</v>
      </c>
      <c r="E7" s="5">
        <f t="shared" si="2"/>
        <v>7</v>
      </c>
      <c r="F7" s="2">
        <f t="shared" si="9"/>
        <v>2E-3</v>
      </c>
      <c r="G7" s="5">
        <f t="shared" si="2"/>
        <v>2</v>
      </c>
      <c r="H7">
        <v>1.357142857142857</v>
      </c>
      <c r="I7">
        <f t="shared" si="3"/>
        <v>9.4999999999999982</v>
      </c>
      <c r="J7" s="1">
        <v>50</v>
      </c>
      <c r="K7" s="2">
        <v>1</v>
      </c>
      <c r="L7" s="2">
        <f t="shared" si="4"/>
        <v>7</v>
      </c>
      <c r="M7" s="3">
        <f>375.85*20</f>
        <v>7517</v>
      </c>
      <c r="N7">
        <f t="shared" si="5"/>
        <v>7.5170000000000003</v>
      </c>
      <c r="O7" s="1">
        <f t="shared" si="6"/>
        <v>1.5034000000000001E-6</v>
      </c>
      <c r="P7" s="1">
        <f t="shared" si="7"/>
        <v>1.5034E-3</v>
      </c>
      <c r="Q7">
        <f t="shared" si="8"/>
        <v>1.5034000000000001</v>
      </c>
    </row>
    <row r="8" spans="1:17" x14ac:dyDescent="0.5">
      <c r="A8" s="2">
        <v>2</v>
      </c>
      <c r="B8" s="4">
        <f t="shared" si="0"/>
        <v>6.0000000000000001E-3</v>
      </c>
      <c r="C8" s="5">
        <f t="shared" si="1"/>
        <v>6</v>
      </c>
      <c r="D8" s="2">
        <v>1E-3</v>
      </c>
      <c r="E8" s="5">
        <f t="shared" si="2"/>
        <v>1</v>
      </c>
      <c r="F8" s="2">
        <f t="shared" si="9"/>
        <v>2E-3</v>
      </c>
      <c r="G8" s="5">
        <f t="shared" si="2"/>
        <v>2</v>
      </c>
      <c r="H8">
        <v>15</v>
      </c>
      <c r="I8">
        <f t="shared" si="3"/>
        <v>15</v>
      </c>
      <c r="J8" s="1">
        <v>30</v>
      </c>
      <c r="K8" s="2">
        <v>1</v>
      </c>
      <c r="L8" s="2">
        <f t="shared" si="4"/>
        <v>1</v>
      </c>
      <c r="M8" s="3">
        <f>98.6*20</f>
        <v>1972</v>
      </c>
      <c r="N8">
        <f t="shared" si="5"/>
        <v>1.972</v>
      </c>
      <c r="O8" s="1">
        <f t="shared" si="6"/>
        <v>3.9439999999999998E-7</v>
      </c>
      <c r="P8" s="1">
        <f t="shared" si="7"/>
        <v>3.9439999999999999E-4</v>
      </c>
      <c r="Q8">
        <f t="shared" si="8"/>
        <v>0.39439999999999997</v>
      </c>
    </row>
    <row r="9" spans="1:17" x14ac:dyDescent="0.5">
      <c r="A9" s="2">
        <v>2</v>
      </c>
      <c r="B9" s="4">
        <f t="shared" si="0"/>
        <v>2.4E-2</v>
      </c>
      <c r="C9" s="5">
        <f t="shared" si="1"/>
        <v>24</v>
      </c>
      <c r="D9" s="2">
        <v>4.0000000000000001E-3</v>
      </c>
      <c r="E9" s="5">
        <f t="shared" si="2"/>
        <v>4</v>
      </c>
      <c r="F9" s="2">
        <f t="shared" si="9"/>
        <v>2E-3</v>
      </c>
      <c r="G9" s="5">
        <f t="shared" si="2"/>
        <v>2</v>
      </c>
      <c r="H9">
        <v>2.375</v>
      </c>
      <c r="I9">
        <f t="shared" si="3"/>
        <v>9.5</v>
      </c>
      <c r="J9" s="1">
        <v>30</v>
      </c>
      <c r="K9" s="2">
        <v>1</v>
      </c>
      <c r="L9" s="2">
        <f t="shared" si="4"/>
        <v>4</v>
      </c>
      <c r="M9" s="3">
        <f>328.75*20</f>
        <v>6575</v>
      </c>
      <c r="N9">
        <f t="shared" si="5"/>
        <v>6.5750000000000002</v>
      </c>
      <c r="O9" s="1">
        <f t="shared" si="6"/>
        <v>1.3150000000000001E-6</v>
      </c>
      <c r="P9" s="1">
        <f t="shared" si="7"/>
        <v>1.3150000000000002E-3</v>
      </c>
      <c r="Q9">
        <f t="shared" si="8"/>
        <v>1.3150000000000002</v>
      </c>
    </row>
    <row r="10" spans="1:17" x14ac:dyDescent="0.5">
      <c r="A10" s="2">
        <v>2</v>
      </c>
      <c r="B10" s="4">
        <f t="shared" si="0"/>
        <v>2.4E-2</v>
      </c>
      <c r="C10" s="5">
        <f t="shared" si="1"/>
        <v>24</v>
      </c>
      <c r="D10" s="2">
        <v>4.0000000000000001E-3</v>
      </c>
      <c r="E10" s="5">
        <f t="shared" si="2"/>
        <v>4</v>
      </c>
      <c r="F10" s="2">
        <f t="shared" si="9"/>
        <v>2E-3</v>
      </c>
      <c r="G10" s="5">
        <f t="shared" si="2"/>
        <v>2</v>
      </c>
      <c r="H10">
        <v>3.75</v>
      </c>
      <c r="I10">
        <f t="shared" si="3"/>
        <v>15</v>
      </c>
      <c r="J10" s="1">
        <v>50</v>
      </c>
      <c r="K10" s="2">
        <v>1</v>
      </c>
      <c r="L10" s="2">
        <f t="shared" si="4"/>
        <v>4</v>
      </c>
      <c r="M10" s="3">
        <f>374.5*20</f>
        <v>7490</v>
      </c>
      <c r="N10">
        <f t="shared" si="5"/>
        <v>7.49</v>
      </c>
      <c r="O10" s="1">
        <f t="shared" si="6"/>
        <v>1.4980000000000001E-6</v>
      </c>
      <c r="P10" s="1">
        <f t="shared" si="7"/>
        <v>1.4980000000000002E-3</v>
      </c>
      <c r="Q10">
        <f t="shared" si="8"/>
        <v>1.4980000000000002</v>
      </c>
    </row>
    <row r="11" spans="1:17" x14ac:dyDescent="0.5">
      <c r="A11" s="2">
        <v>2</v>
      </c>
      <c r="B11" s="4">
        <f t="shared" si="0"/>
        <v>4.2000000000000003E-2</v>
      </c>
      <c r="C11" s="5">
        <f t="shared" si="1"/>
        <v>42</v>
      </c>
      <c r="D11" s="2">
        <v>7.0000000000000001E-3</v>
      </c>
      <c r="E11" s="5">
        <f t="shared" si="2"/>
        <v>7</v>
      </c>
      <c r="F11" s="2">
        <f t="shared" si="9"/>
        <v>2E-3</v>
      </c>
      <c r="G11" s="5">
        <f t="shared" si="2"/>
        <v>2</v>
      </c>
      <c r="H11">
        <v>0.5714285714285714</v>
      </c>
      <c r="I11">
        <f t="shared" si="3"/>
        <v>4</v>
      </c>
      <c r="J11" s="1">
        <v>30</v>
      </c>
      <c r="K11" s="2">
        <v>1</v>
      </c>
      <c r="L11" s="2">
        <f t="shared" si="4"/>
        <v>7</v>
      </c>
      <c r="M11" s="3">
        <f>343.5*20</f>
        <v>6870</v>
      </c>
      <c r="N11">
        <f t="shared" si="5"/>
        <v>6.87</v>
      </c>
      <c r="O11" s="1">
        <f t="shared" si="6"/>
        <v>1.3740000000000001E-6</v>
      </c>
      <c r="P11" s="1">
        <f t="shared" si="7"/>
        <v>1.374E-3</v>
      </c>
      <c r="Q11">
        <f t="shared" si="8"/>
        <v>1.3740000000000001</v>
      </c>
    </row>
    <row r="12" spans="1:17" x14ac:dyDescent="0.5">
      <c r="A12" s="2">
        <v>2</v>
      </c>
      <c r="B12" s="4">
        <f t="shared" si="0"/>
        <v>6.0000000000000001E-3</v>
      </c>
      <c r="C12" s="5">
        <f t="shared" si="1"/>
        <v>6</v>
      </c>
      <c r="D12" s="2">
        <v>1E-3</v>
      </c>
      <c r="E12" s="5">
        <f t="shared" si="2"/>
        <v>1</v>
      </c>
      <c r="F12" s="2">
        <f t="shared" si="9"/>
        <v>2E-3</v>
      </c>
      <c r="G12" s="5">
        <f t="shared" si="2"/>
        <v>2</v>
      </c>
      <c r="H12">
        <v>15</v>
      </c>
      <c r="I12">
        <f t="shared" si="3"/>
        <v>15</v>
      </c>
      <c r="J12" s="1">
        <v>70</v>
      </c>
      <c r="K12" s="2">
        <v>1</v>
      </c>
      <c r="L12" s="2">
        <f t="shared" si="4"/>
        <v>1</v>
      </c>
      <c r="M12" s="3">
        <f>70.8*20</f>
        <v>1416</v>
      </c>
      <c r="N12">
        <f t="shared" si="5"/>
        <v>1.4159999999999999</v>
      </c>
      <c r="O12" s="1">
        <f t="shared" si="6"/>
        <v>2.8319999999999999E-7</v>
      </c>
      <c r="P12" s="1">
        <f t="shared" si="7"/>
        <v>2.832E-4</v>
      </c>
      <c r="Q12">
        <f t="shared" si="8"/>
        <v>0.28320000000000001</v>
      </c>
    </row>
    <row r="13" spans="1:17" x14ac:dyDescent="0.5">
      <c r="A13" s="2">
        <v>2</v>
      </c>
      <c r="B13" s="4">
        <f t="shared" si="0"/>
        <v>4.2000000000000003E-2</v>
      </c>
      <c r="C13" s="5">
        <f t="shared" si="1"/>
        <v>42</v>
      </c>
      <c r="D13" s="2">
        <v>7.0000000000000001E-3</v>
      </c>
      <c r="E13" s="5">
        <f t="shared" si="2"/>
        <v>7</v>
      </c>
      <c r="F13" s="2">
        <f t="shared" si="9"/>
        <v>2E-3</v>
      </c>
      <c r="G13" s="5">
        <f t="shared" si="2"/>
        <v>2</v>
      </c>
      <c r="H13">
        <v>2.1428571428571428</v>
      </c>
      <c r="I13">
        <f t="shared" si="3"/>
        <v>15</v>
      </c>
      <c r="J13" s="1">
        <v>70</v>
      </c>
      <c r="K13" s="2">
        <v>1</v>
      </c>
      <c r="L13" s="2">
        <f t="shared" si="4"/>
        <v>7</v>
      </c>
      <c r="M13" s="3">
        <f>506*20</f>
        <v>10120</v>
      </c>
      <c r="N13">
        <f t="shared" si="5"/>
        <v>10.119999999999999</v>
      </c>
      <c r="O13" s="1">
        <f t="shared" si="6"/>
        <v>2.024E-6</v>
      </c>
      <c r="P13" s="1">
        <f t="shared" si="7"/>
        <v>2.0240000000000002E-3</v>
      </c>
      <c r="Q13">
        <f t="shared" si="8"/>
        <v>2.024</v>
      </c>
    </row>
    <row r="14" spans="1:17" x14ac:dyDescent="0.5">
      <c r="A14" s="2">
        <v>2</v>
      </c>
      <c r="B14" s="4">
        <f t="shared" si="0"/>
        <v>4.2000000000000003E-2</v>
      </c>
      <c r="C14" s="5">
        <f t="shared" si="1"/>
        <v>42</v>
      </c>
      <c r="D14" s="2">
        <v>7.0000000000000001E-3</v>
      </c>
      <c r="E14" s="5">
        <f t="shared" si="2"/>
        <v>7</v>
      </c>
      <c r="F14" s="2">
        <f t="shared" si="9"/>
        <v>2E-3</v>
      </c>
      <c r="G14" s="5">
        <f t="shared" si="2"/>
        <v>2</v>
      </c>
      <c r="H14">
        <v>2.1428571428571428</v>
      </c>
      <c r="I14">
        <f t="shared" si="3"/>
        <v>15</v>
      </c>
      <c r="J14" s="1">
        <v>30</v>
      </c>
      <c r="K14" s="2">
        <v>1</v>
      </c>
      <c r="L14" s="2">
        <f t="shared" si="4"/>
        <v>7</v>
      </c>
      <c r="M14" s="3">
        <f>402.73*20</f>
        <v>8054.6</v>
      </c>
      <c r="N14">
        <f t="shared" si="5"/>
        <v>8.0546000000000006</v>
      </c>
      <c r="O14" s="1">
        <f t="shared" si="6"/>
        <v>1.61092E-6</v>
      </c>
      <c r="P14" s="1">
        <f t="shared" si="7"/>
        <v>1.6109200000000001E-3</v>
      </c>
      <c r="Q14">
        <f t="shared" si="8"/>
        <v>1.6109200000000001</v>
      </c>
    </row>
    <row r="15" spans="1:17" x14ac:dyDescent="0.5">
      <c r="A15" s="2">
        <v>2</v>
      </c>
      <c r="B15" s="4">
        <f t="shared" si="0"/>
        <v>2.4E-2</v>
      </c>
      <c r="C15" s="5">
        <f t="shared" si="1"/>
        <v>24</v>
      </c>
      <c r="D15" s="2">
        <v>4.0000000000000001E-3</v>
      </c>
      <c r="E15" s="5">
        <f t="shared" si="2"/>
        <v>4</v>
      </c>
      <c r="F15" s="2">
        <f t="shared" si="9"/>
        <v>2E-3</v>
      </c>
      <c r="G15" s="5">
        <f t="shared" si="2"/>
        <v>2</v>
      </c>
      <c r="H15">
        <v>2.375</v>
      </c>
      <c r="I15">
        <f t="shared" si="3"/>
        <v>9.5</v>
      </c>
      <c r="J15" s="1">
        <v>50</v>
      </c>
      <c r="K15" s="2">
        <v>1</v>
      </c>
      <c r="L15" s="2">
        <f t="shared" si="4"/>
        <v>4</v>
      </c>
      <c r="M15" s="3">
        <f>280.46*20</f>
        <v>5609.2</v>
      </c>
      <c r="N15">
        <f t="shared" si="5"/>
        <v>5.6091999999999995</v>
      </c>
      <c r="O15" s="1">
        <f t="shared" si="6"/>
        <v>1.1218399999999998E-6</v>
      </c>
      <c r="P15" s="1">
        <f t="shared" si="7"/>
        <v>1.1218399999999998E-3</v>
      </c>
      <c r="Q15">
        <f t="shared" si="8"/>
        <v>1.1218399999999997</v>
      </c>
    </row>
    <row r="16" spans="1:17" x14ac:dyDescent="0.5">
      <c r="A16" s="2">
        <v>2</v>
      </c>
      <c r="B16" s="4">
        <f t="shared" si="0"/>
        <v>2.4E-2</v>
      </c>
      <c r="C16" s="5">
        <f t="shared" si="1"/>
        <v>24</v>
      </c>
      <c r="D16" s="2">
        <v>4.0000000000000001E-3</v>
      </c>
      <c r="E16" s="5">
        <f t="shared" si="2"/>
        <v>4</v>
      </c>
      <c r="F16" s="2">
        <f t="shared" si="9"/>
        <v>2E-3</v>
      </c>
      <c r="G16" s="5">
        <f t="shared" si="2"/>
        <v>2</v>
      </c>
      <c r="H16">
        <v>1</v>
      </c>
      <c r="I16">
        <f t="shared" si="3"/>
        <v>4</v>
      </c>
      <c r="J16" s="1">
        <v>50</v>
      </c>
      <c r="K16" s="2">
        <v>1</v>
      </c>
      <c r="L16" s="2">
        <f t="shared" si="4"/>
        <v>4</v>
      </c>
      <c r="M16" s="3">
        <f>301.4*20</f>
        <v>6028</v>
      </c>
      <c r="N16">
        <f t="shared" si="5"/>
        <v>6.0279999999999996</v>
      </c>
      <c r="O16" s="1">
        <f t="shared" si="6"/>
        <v>1.2055999999999999E-6</v>
      </c>
      <c r="P16" s="1">
        <f t="shared" si="7"/>
        <v>1.2056E-3</v>
      </c>
      <c r="Q16">
        <f t="shared" si="8"/>
        <v>1.2056</v>
      </c>
    </row>
    <row r="17" spans="1:17" x14ac:dyDescent="0.5">
      <c r="A17" s="2">
        <v>2</v>
      </c>
      <c r="B17" s="4">
        <f t="shared" si="0"/>
        <v>6.0000000000000001E-3</v>
      </c>
      <c r="C17" s="5">
        <f t="shared" si="1"/>
        <v>6</v>
      </c>
      <c r="D17" s="2">
        <v>1E-3</v>
      </c>
      <c r="E17" s="5">
        <f t="shared" si="2"/>
        <v>1</v>
      </c>
      <c r="F17" s="2">
        <f t="shared" si="9"/>
        <v>2E-3</v>
      </c>
      <c r="G17" s="5">
        <f t="shared" si="2"/>
        <v>2</v>
      </c>
      <c r="H17">
        <v>9.5</v>
      </c>
      <c r="I17">
        <f t="shared" si="3"/>
        <v>9.5</v>
      </c>
      <c r="J17" s="1">
        <v>50</v>
      </c>
      <c r="K17" s="2">
        <v>1</v>
      </c>
      <c r="L17" s="2">
        <f t="shared" si="4"/>
        <v>1</v>
      </c>
      <c r="M17" s="3">
        <f>76.88*20</f>
        <v>1537.6</v>
      </c>
      <c r="N17">
        <f t="shared" si="5"/>
        <v>1.5375999999999999</v>
      </c>
      <c r="O17" s="1">
        <f t="shared" si="6"/>
        <v>3.0751999999999999E-7</v>
      </c>
      <c r="P17" s="1">
        <f t="shared" si="7"/>
        <v>3.0751999999999998E-4</v>
      </c>
      <c r="Q17">
        <f t="shared" si="8"/>
        <v>0.30751999999999996</v>
      </c>
    </row>
    <row r="18" spans="1:17" x14ac:dyDescent="0.5">
      <c r="A18" s="2">
        <v>2</v>
      </c>
      <c r="B18" s="4">
        <f t="shared" si="0"/>
        <v>2.4E-2</v>
      </c>
      <c r="C18" s="5">
        <f t="shared" si="1"/>
        <v>24</v>
      </c>
      <c r="D18" s="2">
        <v>4.0000000000000001E-3</v>
      </c>
      <c r="E18" s="5">
        <f t="shared" si="2"/>
        <v>4</v>
      </c>
      <c r="F18" s="2">
        <f>0.002</f>
        <v>2E-3</v>
      </c>
      <c r="G18" s="5">
        <f t="shared" si="2"/>
        <v>2</v>
      </c>
      <c r="H18">
        <v>2.375</v>
      </c>
      <c r="I18">
        <f t="shared" si="3"/>
        <v>9.5</v>
      </c>
      <c r="J18" s="1">
        <v>50</v>
      </c>
      <c r="K18" s="2">
        <v>1</v>
      </c>
      <c r="L18" s="2">
        <f t="shared" si="4"/>
        <v>4</v>
      </c>
      <c r="M18" s="3">
        <f>318*20</f>
        <v>6360</v>
      </c>
      <c r="N18">
        <f t="shared" si="5"/>
        <v>6.36</v>
      </c>
      <c r="O18" s="1">
        <f t="shared" si="6"/>
        <v>1.2720000000000001E-6</v>
      </c>
      <c r="P18" s="1">
        <f t="shared" si="7"/>
        <v>1.2720000000000001E-3</v>
      </c>
      <c r="Q18">
        <f t="shared" si="8"/>
        <v>1.272</v>
      </c>
    </row>
    <row r="19" spans="1:17" x14ac:dyDescent="0.5">
      <c r="A19" s="2">
        <v>2</v>
      </c>
      <c r="B19" s="4">
        <f t="shared" si="0"/>
        <v>4.2000000000000003E-2</v>
      </c>
      <c r="C19" s="5">
        <f t="shared" si="1"/>
        <v>42</v>
      </c>
      <c r="D19" s="2">
        <v>7.0000000000000001E-3</v>
      </c>
      <c r="E19" s="5">
        <f t="shared" si="2"/>
        <v>7</v>
      </c>
      <c r="F19" s="2">
        <f>0.002</f>
        <v>2E-3</v>
      </c>
      <c r="G19" s="5">
        <f t="shared" si="2"/>
        <v>2</v>
      </c>
      <c r="H19">
        <v>0.5714285714285714</v>
      </c>
      <c r="I19">
        <f t="shared" si="3"/>
        <v>4</v>
      </c>
      <c r="J19" s="1">
        <v>70</v>
      </c>
      <c r="K19" s="2">
        <v>1</v>
      </c>
      <c r="L19" s="2">
        <f t="shared" si="4"/>
        <v>7</v>
      </c>
      <c r="M19" s="3">
        <f>218.8*20</f>
        <v>4376</v>
      </c>
      <c r="N19">
        <f t="shared" si="5"/>
        <v>4.3760000000000003</v>
      </c>
      <c r="O19" s="1">
        <f t="shared" si="6"/>
        <v>8.7520000000000011E-7</v>
      </c>
      <c r="P19" s="1">
        <f t="shared" si="7"/>
        <v>8.7520000000000013E-4</v>
      </c>
      <c r="Q19">
        <f t="shared" si="8"/>
        <v>0.87520000000000009</v>
      </c>
    </row>
    <row r="20" spans="1:17" x14ac:dyDescent="0.5">
      <c r="A20" s="2">
        <v>2</v>
      </c>
      <c r="B20" s="4">
        <f t="shared" si="0"/>
        <v>6.0000000000000001E-3</v>
      </c>
      <c r="C20" s="5">
        <f t="shared" si="1"/>
        <v>6</v>
      </c>
      <c r="D20" s="2">
        <v>1E-3</v>
      </c>
      <c r="E20" s="5">
        <f t="shared" si="2"/>
        <v>1</v>
      </c>
      <c r="F20" s="2">
        <f t="shared" ref="F20:F33" si="10">0.002</f>
        <v>2E-3</v>
      </c>
      <c r="G20" s="5">
        <f t="shared" si="2"/>
        <v>2</v>
      </c>
      <c r="H20">
        <v>4</v>
      </c>
      <c r="I20">
        <f t="shared" si="3"/>
        <v>4</v>
      </c>
      <c r="J20" s="1">
        <v>70</v>
      </c>
      <c r="K20" s="2">
        <v>1</v>
      </c>
      <c r="L20" s="2">
        <f t="shared" si="4"/>
        <v>1</v>
      </c>
      <c r="M20" s="3">
        <f>165*20</f>
        <v>3300</v>
      </c>
      <c r="N20">
        <f t="shared" si="5"/>
        <v>3.3</v>
      </c>
      <c r="O20" s="1">
        <f t="shared" si="6"/>
        <v>6.5999999999999993E-7</v>
      </c>
      <c r="P20" s="1">
        <f t="shared" si="7"/>
        <v>6.5999999999999989E-4</v>
      </c>
      <c r="Q20">
        <f t="shared" si="8"/>
        <v>0.65999999999999992</v>
      </c>
    </row>
    <row r="21" spans="1:17" x14ac:dyDescent="0.5">
      <c r="A21" s="2">
        <v>2</v>
      </c>
      <c r="B21" s="4">
        <f t="shared" si="0"/>
        <v>6.0000000000000001E-3</v>
      </c>
      <c r="C21" s="5">
        <f t="shared" si="1"/>
        <v>6</v>
      </c>
      <c r="D21" s="2">
        <v>1E-3</v>
      </c>
      <c r="E21" s="5">
        <f t="shared" si="2"/>
        <v>1</v>
      </c>
      <c r="F21" s="2">
        <f t="shared" si="10"/>
        <v>2E-3</v>
      </c>
      <c r="G21" s="5">
        <f t="shared" si="2"/>
        <v>2</v>
      </c>
      <c r="H21">
        <v>4</v>
      </c>
      <c r="I21">
        <f t="shared" si="3"/>
        <v>4</v>
      </c>
      <c r="J21" s="1">
        <v>30</v>
      </c>
      <c r="K21" s="2">
        <v>1</v>
      </c>
      <c r="L21" s="2">
        <f t="shared" si="4"/>
        <v>1</v>
      </c>
      <c r="M21" s="3">
        <f>57.244*20</f>
        <v>1144.8800000000001</v>
      </c>
      <c r="N21">
        <f t="shared" si="5"/>
        <v>1.1448800000000001</v>
      </c>
      <c r="O21" s="1">
        <f t="shared" si="6"/>
        <v>2.2897600000000002E-7</v>
      </c>
      <c r="P21" s="1">
        <f t="shared" si="7"/>
        <v>2.2897600000000004E-4</v>
      </c>
      <c r="Q21">
        <f t="shared" si="8"/>
        <v>0.22897600000000004</v>
      </c>
    </row>
    <row r="22" spans="1:17" x14ac:dyDescent="0.5">
      <c r="A22" s="2">
        <v>2</v>
      </c>
      <c r="B22" s="4">
        <f t="shared" si="0"/>
        <v>2.4E-2</v>
      </c>
      <c r="C22" s="5">
        <f t="shared" si="1"/>
        <v>24</v>
      </c>
      <c r="D22" s="2">
        <v>4.0000000000000001E-3</v>
      </c>
      <c r="E22" s="5">
        <f t="shared" si="2"/>
        <v>4</v>
      </c>
      <c r="F22" s="2">
        <f t="shared" si="10"/>
        <v>2E-3</v>
      </c>
      <c r="G22" s="5">
        <f t="shared" si="2"/>
        <v>2</v>
      </c>
      <c r="H22">
        <v>2.375</v>
      </c>
      <c r="I22">
        <f t="shared" si="3"/>
        <v>9.5</v>
      </c>
      <c r="J22" s="1">
        <v>70</v>
      </c>
      <c r="K22" s="2">
        <v>1</v>
      </c>
      <c r="L22" s="2">
        <f t="shared" si="4"/>
        <v>4</v>
      </c>
      <c r="M22" s="3">
        <f>427.6*20</f>
        <v>8552</v>
      </c>
      <c r="N22">
        <f t="shared" si="5"/>
        <v>8.5519999999999996</v>
      </c>
      <c r="O22" s="1">
        <f t="shared" si="6"/>
        <v>1.7104E-6</v>
      </c>
      <c r="P22" s="1">
        <f t="shared" si="7"/>
        <v>1.7103999999999999E-3</v>
      </c>
      <c r="Q22">
        <f t="shared" si="8"/>
        <v>1.7103999999999999</v>
      </c>
    </row>
    <row r="23" spans="1:17" x14ac:dyDescent="0.5">
      <c r="A23" s="2">
        <v>2</v>
      </c>
      <c r="B23" s="4">
        <f t="shared" si="0"/>
        <v>4.2000000000000003E-2</v>
      </c>
      <c r="C23" s="5">
        <f t="shared" si="1"/>
        <v>42</v>
      </c>
      <c r="D23" s="2">
        <v>7.0000000000000001E-3</v>
      </c>
      <c r="E23" s="5">
        <f t="shared" si="2"/>
        <v>7</v>
      </c>
      <c r="F23" s="2">
        <f t="shared" si="10"/>
        <v>2E-3</v>
      </c>
      <c r="G23" s="5">
        <f t="shared" si="2"/>
        <v>2</v>
      </c>
      <c r="H23">
        <v>1.357142857142857</v>
      </c>
      <c r="I23">
        <f t="shared" si="3"/>
        <v>9.4999999999999982</v>
      </c>
      <c r="J23" s="1">
        <v>50</v>
      </c>
      <c r="K23" s="2">
        <v>1</v>
      </c>
      <c r="L23" s="2">
        <f t="shared" si="4"/>
        <v>7</v>
      </c>
      <c r="M23" s="3">
        <f>293.2*20</f>
        <v>5864</v>
      </c>
      <c r="N23">
        <f t="shared" si="5"/>
        <v>5.8639999999999999</v>
      </c>
      <c r="O23" s="1">
        <f t="shared" si="6"/>
        <v>1.1728E-6</v>
      </c>
      <c r="P23" s="1">
        <f t="shared" si="7"/>
        <v>1.1728000000000001E-3</v>
      </c>
      <c r="Q23">
        <f t="shared" si="8"/>
        <v>1.1728000000000001</v>
      </c>
    </row>
    <row r="24" spans="1:17" x14ac:dyDescent="0.5">
      <c r="A24" s="2">
        <v>2</v>
      </c>
      <c r="B24" s="4">
        <f t="shared" si="0"/>
        <v>6.0000000000000001E-3</v>
      </c>
      <c r="C24" s="5">
        <f t="shared" si="1"/>
        <v>6</v>
      </c>
      <c r="D24" s="2">
        <v>1E-3</v>
      </c>
      <c r="E24" s="5">
        <f t="shared" si="2"/>
        <v>1</v>
      </c>
      <c r="F24" s="2">
        <f t="shared" si="10"/>
        <v>2E-3</v>
      </c>
      <c r="G24" s="5">
        <f t="shared" si="2"/>
        <v>2</v>
      </c>
      <c r="H24">
        <v>15</v>
      </c>
      <c r="I24">
        <f t="shared" si="3"/>
        <v>15</v>
      </c>
      <c r="J24" s="1">
        <v>30</v>
      </c>
      <c r="K24" s="2">
        <v>1</v>
      </c>
      <c r="L24" s="2">
        <f t="shared" si="4"/>
        <v>1</v>
      </c>
      <c r="M24" s="3">
        <f>60.3*20</f>
        <v>1206</v>
      </c>
      <c r="N24">
        <f t="shared" si="5"/>
        <v>1.206</v>
      </c>
      <c r="O24" s="1">
        <f t="shared" si="6"/>
        <v>2.4120000000000002E-7</v>
      </c>
      <c r="P24" s="1">
        <f t="shared" si="7"/>
        <v>2.4120000000000001E-4</v>
      </c>
      <c r="Q24">
        <f t="shared" si="8"/>
        <v>0.2412</v>
      </c>
    </row>
    <row r="25" spans="1:17" x14ac:dyDescent="0.5">
      <c r="A25" s="2">
        <v>2</v>
      </c>
      <c r="B25" s="4">
        <f t="shared" si="0"/>
        <v>2.4E-2</v>
      </c>
      <c r="C25" s="5">
        <f t="shared" si="1"/>
        <v>24</v>
      </c>
      <c r="D25" s="2">
        <v>4.0000000000000001E-3</v>
      </c>
      <c r="E25" s="5">
        <f t="shared" si="2"/>
        <v>4</v>
      </c>
      <c r="F25" s="2">
        <f t="shared" si="10"/>
        <v>2E-3</v>
      </c>
      <c r="G25" s="5">
        <f t="shared" si="2"/>
        <v>2</v>
      </c>
      <c r="H25">
        <v>2.375</v>
      </c>
      <c r="I25">
        <f t="shared" si="3"/>
        <v>9.5</v>
      </c>
      <c r="J25" s="1">
        <v>30</v>
      </c>
      <c r="K25" s="2">
        <v>1</v>
      </c>
      <c r="L25" s="2">
        <f t="shared" si="4"/>
        <v>4</v>
      </c>
      <c r="M25" s="3">
        <f>460.87*20</f>
        <v>9217.4</v>
      </c>
      <c r="N25">
        <f t="shared" si="5"/>
        <v>9.2173999999999996</v>
      </c>
      <c r="O25" s="1">
        <f t="shared" si="6"/>
        <v>1.8434799999999999E-6</v>
      </c>
      <c r="P25" s="1">
        <f t="shared" si="7"/>
        <v>1.84348E-3</v>
      </c>
      <c r="Q25">
        <f t="shared" si="8"/>
        <v>1.84348</v>
      </c>
    </row>
    <row r="26" spans="1:17" x14ac:dyDescent="0.5">
      <c r="A26" s="2">
        <v>2</v>
      </c>
      <c r="B26" s="4">
        <f t="shared" si="0"/>
        <v>2.4E-2</v>
      </c>
      <c r="C26" s="5">
        <f t="shared" si="1"/>
        <v>24</v>
      </c>
      <c r="D26" s="2">
        <v>4.0000000000000001E-3</v>
      </c>
      <c r="E26" s="5">
        <f t="shared" si="2"/>
        <v>4</v>
      </c>
      <c r="F26" s="2">
        <f t="shared" si="10"/>
        <v>2E-3</v>
      </c>
      <c r="G26" s="5">
        <f t="shared" si="2"/>
        <v>2</v>
      </c>
      <c r="H26">
        <v>3.75</v>
      </c>
      <c r="I26">
        <f t="shared" si="3"/>
        <v>15</v>
      </c>
      <c r="J26" s="1">
        <v>50</v>
      </c>
      <c r="K26" s="2">
        <v>1</v>
      </c>
      <c r="L26" s="2">
        <f t="shared" si="4"/>
        <v>4</v>
      </c>
      <c r="M26" s="3">
        <f>384*20</f>
        <v>7680</v>
      </c>
      <c r="N26">
        <f t="shared" si="5"/>
        <v>7.68</v>
      </c>
      <c r="O26" s="1">
        <f t="shared" si="6"/>
        <v>1.536E-6</v>
      </c>
      <c r="P26" s="1">
        <f t="shared" si="7"/>
        <v>1.536E-3</v>
      </c>
      <c r="Q26">
        <f t="shared" si="8"/>
        <v>1.536</v>
      </c>
    </row>
    <row r="27" spans="1:17" x14ac:dyDescent="0.5">
      <c r="A27" s="2">
        <v>2</v>
      </c>
      <c r="B27" s="4">
        <f t="shared" si="0"/>
        <v>4.2000000000000003E-2</v>
      </c>
      <c r="C27" s="5">
        <f t="shared" si="1"/>
        <v>42</v>
      </c>
      <c r="D27" s="2">
        <v>7.0000000000000001E-3</v>
      </c>
      <c r="E27" s="5">
        <f t="shared" si="2"/>
        <v>7</v>
      </c>
      <c r="F27" s="2">
        <f t="shared" si="10"/>
        <v>2E-3</v>
      </c>
      <c r="G27" s="5">
        <f t="shared" si="2"/>
        <v>2</v>
      </c>
      <c r="H27">
        <v>0.5714285714285714</v>
      </c>
      <c r="I27">
        <f t="shared" si="3"/>
        <v>4</v>
      </c>
      <c r="J27" s="1">
        <v>30</v>
      </c>
      <c r="K27" s="2">
        <v>1</v>
      </c>
      <c r="L27" s="2">
        <f t="shared" si="4"/>
        <v>7</v>
      </c>
      <c r="M27" s="3">
        <f>78*20</f>
        <v>1560</v>
      </c>
      <c r="N27">
        <f t="shared" si="5"/>
        <v>1.56</v>
      </c>
      <c r="O27" s="1">
        <f t="shared" si="6"/>
        <v>3.1199999999999999E-7</v>
      </c>
      <c r="P27" s="1">
        <f t="shared" si="7"/>
        <v>3.1199999999999999E-4</v>
      </c>
      <c r="Q27">
        <f t="shared" si="8"/>
        <v>0.312</v>
      </c>
    </row>
    <row r="28" spans="1:17" x14ac:dyDescent="0.5">
      <c r="A28" s="2">
        <v>2</v>
      </c>
      <c r="B28" s="4">
        <f t="shared" si="0"/>
        <v>6.0000000000000001E-3</v>
      </c>
      <c r="C28" s="5">
        <f t="shared" si="1"/>
        <v>6</v>
      </c>
      <c r="D28" s="2">
        <v>1E-3</v>
      </c>
      <c r="E28" s="5">
        <f t="shared" si="2"/>
        <v>1</v>
      </c>
      <c r="F28" s="2">
        <f t="shared" si="10"/>
        <v>2E-3</v>
      </c>
      <c r="G28" s="5">
        <f t="shared" si="2"/>
        <v>2</v>
      </c>
      <c r="H28">
        <v>15</v>
      </c>
      <c r="I28">
        <f t="shared" si="3"/>
        <v>15</v>
      </c>
      <c r="J28" s="1">
        <v>70</v>
      </c>
      <c r="K28" s="2">
        <v>1</v>
      </c>
      <c r="L28" s="2">
        <f t="shared" si="4"/>
        <v>1</v>
      </c>
      <c r="M28" s="3">
        <f>61.6*20</f>
        <v>1232</v>
      </c>
      <c r="N28">
        <f t="shared" si="5"/>
        <v>1.232</v>
      </c>
      <c r="O28" s="1">
        <f t="shared" si="6"/>
        <v>2.4639999999999998E-7</v>
      </c>
      <c r="P28" s="1">
        <f t="shared" si="7"/>
        <v>2.4639999999999997E-4</v>
      </c>
      <c r="Q28">
        <f t="shared" si="8"/>
        <v>0.24639999999999998</v>
      </c>
    </row>
    <row r="29" spans="1:17" x14ac:dyDescent="0.5">
      <c r="A29" s="2">
        <v>2</v>
      </c>
      <c r="B29" s="4">
        <f t="shared" si="0"/>
        <v>4.2000000000000003E-2</v>
      </c>
      <c r="C29" s="5">
        <f t="shared" si="1"/>
        <v>42</v>
      </c>
      <c r="D29" s="2">
        <v>7.0000000000000001E-3</v>
      </c>
      <c r="E29" s="5">
        <f t="shared" si="2"/>
        <v>7</v>
      </c>
      <c r="F29" s="2">
        <f t="shared" si="10"/>
        <v>2E-3</v>
      </c>
      <c r="G29" s="5">
        <f t="shared" si="2"/>
        <v>2</v>
      </c>
      <c r="H29">
        <v>2.1428571428571428</v>
      </c>
      <c r="I29">
        <f t="shared" si="3"/>
        <v>15</v>
      </c>
      <c r="J29" s="1">
        <v>70</v>
      </c>
      <c r="K29" s="2">
        <v>1</v>
      </c>
      <c r="L29" s="2">
        <f t="shared" si="4"/>
        <v>7</v>
      </c>
      <c r="M29" s="3">
        <f>627*20</f>
        <v>12540</v>
      </c>
      <c r="N29">
        <f t="shared" si="5"/>
        <v>12.54</v>
      </c>
      <c r="O29" s="1">
        <f t="shared" si="6"/>
        <v>2.508E-6</v>
      </c>
      <c r="P29" s="1">
        <f t="shared" si="7"/>
        <v>2.5079999999999998E-3</v>
      </c>
      <c r="Q29">
        <f t="shared" si="8"/>
        <v>2.508</v>
      </c>
    </row>
    <row r="30" spans="1:17" x14ac:dyDescent="0.5">
      <c r="A30" s="2">
        <v>2</v>
      </c>
      <c r="B30" s="4">
        <f t="shared" si="0"/>
        <v>4.2000000000000003E-2</v>
      </c>
      <c r="C30" s="5">
        <f t="shared" si="1"/>
        <v>42</v>
      </c>
      <c r="D30" s="2">
        <v>7.0000000000000001E-3</v>
      </c>
      <c r="E30" s="5">
        <f t="shared" si="2"/>
        <v>7</v>
      </c>
      <c r="F30" s="2">
        <f t="shared" si="10"/>
        <v>2E-3</v>
      </c>
      <c r="G30" s="5">
        <f t="shared" si="2"/>
        <v>2</v>
      </c>
      <c r="H30">
        <v>2.1428571428571428</v>
      </c>
      <c r="I30">
        <f t="shared" si="3"/>
        <v>15</v>
      </c>
      <c r="J30" s="1">
        <v>30</v>
      </c>
      <c r="K30" s="2">
        <v>1</v>
      </c>
      <c r="L30" s="2">
        <f t="shared" si="4"/>
        <v>7</v>
      </c>
      <c r="M30" s="3">
        <f>474.87*20</f>
        <v>9497.4</v>
      </c>
      <c r="N30">
        <f t="shared" si="5"/>
        <v>9.497399999999999</v>
      </c>
      <c r="O30" s="1">
        <f t="shared" si="6"/>
        <v>1.8994799999999999E-6</v>
      </c>
      <c r="P30" s="1">
        <f t="shared" si="7"/>
        <v>1.8994799999999998E-3</v>
      </c>
      <c r="Q30">
        <f t="shared" si="8"/>
        <v>1.8994799999999998</v>
      </c>
    </row>
    <row r="31" spans="1:17" x14ac:dyDescent="0.5">
      <c r="A31" s="2">
        <v>2</v>
      </c>
      <c r="B31" s="4">
        <f t="shared" si="0"/>
        <v>2.4E-2</v>
      </c>
      <c r="C31" s="5">
        <f t="shared" si="1"/>
        <v>24</v>
      </c>
      <c r="D31" s="2">
        <v>4.0000000000000001E-3</v>
      </c>
      <c r="E31" s="5">
        <f t="shared" si="2"/>
        <v>4</v>
      </c>
      <c r="F31" s="2">
        <f t="shared" si="10"/>
        <v>2E-3</v>
      </c>
      <c r="G31" s="5">
        <f t="shared" si="2"/>
        <v>2</v>
      </c>
      <c r="H31">
        <v>2.375</v>
      </c>
      <c r="I31">
        <f t="shared" si="3"/>
        <v>9.5</v>
      </c>
      <c r="J31" s="1">
        <v>50</v>
      </c>
      <c r="K31" s="2">
        <v>1</v>
      </c>
      <c r="L31" s="2">
        <f t="shared" si="4"/>
        <v>4</v>
      </c>
      <c r="M31" s="3">
        <f>1192*5</f>
        <v>5960</v>
      </c>
      <c r="N31">
        <f t="shared" si="5"/>
        <v>5.96</v>
      </c>
      <c r="O31" s="1">
        <f t="shared" si="6"/>
        <v>1.192E-6</v>
      </c>
      <c r="P31" s="1">
        <f t="shared" si="7"/>
        <v>1.1919999999999999E-3</v>
      </c>
      <c r="Q31">
        <f t="shared" si="8"/>
        <v>1.1919999999999999</v>
      </c>
    </row>
    <row r="32" spans="1:17" x14ac:dyDescent="0.5">
      <c r="A32" s="2">
        <v>2</v>
      </c>
      <c r="B32" s="4">
        <f t="shared" si="0"/>
        <v>2.4E-2</v>
      </c>
      <c r="C32" s="5">
        <f t="shared" si="1"/>
        <v>24</v>
      </c>
      <c r="D32" s="2">
        <v>4.0000000000000001E-3</v>
      </c>
      <c r="E32" s="5">
        <f t="shared" si="2"/>
        <v>4</v>
      </c>
      <c r="F32" s="2">
        <f t="shared" si="10"/>
        <v>2E-3</v>
      </c>
      <c r="G32" s="5">
        <f t="shared" si="2"/>
        <v>2</v>
      </c>
      <c r="H32">
        <v>1</v>
      </c>
      <c r="I32">
        <f t="shared" si="3"/>
        <v>4</v>
      </c>
      <c r="J32" s="1">
        <v>50</v>
      </c>
      <c r="K32" s="2">
        <v>1</v>
      </c>
      <c r="L32" s="2">
        <f t="shared" si="4"/>
        <v>4</v>
      </c>
      <c r="M32" s="3">
        <f>576*20</f>
        <v>11520</v>
      </c>
      <c r="N32">
        <f t="shared" si="5"/>
        <v>11.52</v>
      </c>
      <c r="O32" s="1">
        <f t="shared" si="6"/>
        <v>2.3039999999999999E-6</v>
      </c>
      <c r="P32" s="1">
        <f t="shared" si="7"/>
        <v>2.3040000000000001E-3</v>
      </c>
      <c r="Q32">
        <f t="shared" si="8"/>
        <v>2.3040000000000003</v>
      </c>
    </row>
    <row r="33" spans="1:17" x14ac:dyDescent="0.5">
      <c r="A33" s="2">
        <v>2</v>
      </c>
      <c r="B33" s="4">
        <f t="shared" si="0"/>
        <v>6.0000000000000001E-3</v>
      </c>
      <c r="C33" s="5">
        <f t="shared" si="1"/>
        <v>6</v>
      </c>
      <c r="D33" s="2">
        <v>1E-3</v>
      </c>
      <c r="E33" s="5">
        <f t="shared" si="2"/>
        <v>1</v>
      </c>
      <c r="F33" s="2">
        <f t="shared" si="10"/>
        <v>2E-3</v>
      </c>
      <c r="G33" s="5">
        <f t="shared" si="2"/>
        <v>2</v>
      </c>
      <c r="H33">
        <v>9.5</v>
      </c>
      <c r="I33">
        <f t="shared" si="3"/>
        <v>9.5</v>
      </c>
      <c r="J33" s="1">
        <v>50</v>
      </c>
      <c r="K33" s="2">
        <v>1</v>
      </c>
      <c r="L33" s="2">
        <f t="shared" si="4"/>
        <v>1</v>
      </c>
      <c r="M33" s="3">
        <f>60.36*20</f>
        <v>1207.2</v>
      </c>
      <c r="N33">
        <f t="shared" si="5"/>
        <v>1.2072000000000001</v>
      </c>
      <c r="O33" s="1">
        <f t="shared" si="6"/>
        <v>2.4144000000000002E-7</v>
      </c>
      <c r="P33" s="1">
        <f t="shared" si="7"/>
        <v>2.4144000000000002E-4</v>
      </c>
      <c r="Q33">
        <f t="shared" si="8"/>
        <v>0.24144000000000002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D682-6359-4E79-A1B9-242F8588CE05}">
  <dimension ref="A1:G36"/>
  <sheetViews>
    <sheetView tabSelected="1" zoomScale="85" zoomScaleNormal="85" workbookViewId="0">
      <selection activeCell="I2" sqref="I2"/>
    </sheetView>
  </sheetViews>
  <sheetFormatPr defaultRowHeight="15.75" x14ac:dyDescent="0.5"/>
  <cols>
    <col min="2" max="5" width="16.25" customWidth="1"/>
    <col min="6" max="6" width="20.5625" customWidth="1"/>
  </cols>
  <sheetData>
    <row r="1" spans="1:7" x14ac:dyDescent="0.5">
      <c r="A1" t="s">
        <v>5</v>
      </c>
      <c r="B1" t="s">
        <v>9</v>
      </c>
      <c r="C1" t="s">
        <v>10</v>
      </c>
      <c r="D1" t="s">
        <v>11</v>
      </c>
      <c r="E1" t="s">
        <v>13</v>
      </c>
      <c r="F1" t="s">
        <v>17</v>
      </c>
      <c r="G1" t="s">
        <v>15</v>
      </c>
    </row>
    <row r="2" spans="1:7" x14ac:dyDescent="0.5">
      <c r="A2" s="2">
        <v>2</v>
      </c>
      <c r="B2" s="5">
        <v>24</v>
      </c>
      <c r="C2" s="5">
        <v>4</v>
      </c>
      <c r="D2" s="5">
        <v>2</v>
      </c>
      <c r="E2">
        <v>9.5</v>
      </c>
      <c r="F2" s="1">
        <v>0.05</v>
      </c>
      <c r="G2" s="1">
        <v>0.92380000000000007</v>
      </c>
    </row>
    <row r="3" spans="1:7" x14ac:dyDescent="0.5">
      <c r="A3" s="2">
        <v>2</v>
      </c>
      <c r="B3" s="5">
        <v>42</v>
      </c>
      <c r="C3" s="5">
        <v>7</v>
      </c>
      <c r="D3" s="5">
        <v>2</v>
      </c>
      <c r="E3">
        <v>4</v>
      </c>
      <c r="F3" s="1">
        <v>7.0000000000000007E-2</v>
      </c>
      <c r="G3" s="1">
        <v>1.1869079999999999</v>
      </c>
    </row>
    <row r="4" spans="1:7" x14ac:dyDescent="0.5">
      <c r="A4" s="2">
        <v>2</v>
      </c>
      <c r="B4" s="5">
        <v>6</v>
      </c>
      <c r="C4" s="5">
        <v>1</v>
      </c>
      <c r="D4" s="5">
        <v>2</v>
      </c>
      <c r="E4">
        <v>4</v>
      </c>
      <c r="F4" s="1">
        <v>7.0000000000000007E-2</v>
      </c>
      <c r="G4" s="1">
        <v>0.24815999999999999</v>
      </c>
    </row>
    <row r="5" spans="1:7" x14ac:dyDescent="0.5">
      <c r="A5" s="2">
        <v>2</v>
      </c>
      <c r="B5" s="5">
        <v>6</v>
      </c>
      <c r="C5" s="5">
        <v>1</v>
      </c>
      <c r="D5" s="5">
        <v>2</v>
      </c>
      <c r="E5">
        <v>4</v>
      </c>
      <c r="F5" s="1">
        <v>0.03</v>
      </c>
      <c r="G5" s="1">
        <v>9.9599999999999994E-2</v>
      </c>
    </row>
    <row r="6" spans="1:7" x14ac:dyDescent="0.5">
      <c r="A6" s="2">
        <v>2</v>
      </c>
      <c r="B6" s="5">
        <v>24</v>
      </c>
      <c r="C6" s="5">
        <v>4</v>
      </c>
      <c r="D6" s="5">
        <v>2</v>
      </c>
      <c r="E6">
        <v>9.5</v>
      </c>
      <c r="F6" s="1">
        <v>7.0000000000000007E-2</v>
      </c>
      <c r="G6" s="1">
        <v>0.93599999999999994</v>
      </c>
    </row>
    <row r="7" spans="1:7" x14ac:dyDescent="0.5">
      <c r="A7" s="2">
        <v>2</v>
      </c>
      <c r="B7" s="5">
        <v>42</v>
      </c>
      <c r="C7" s="5">
        <v>7</v>
      </c>
      <c r="D7" s="5">
        <v>2</v>
      </c>
      <c r="E7">
        <v>9.4999999999999982</v>
      </c>
      <c r="F7" s="1">
        <v>0.05</v>
      </c>
      <c r="G7" s="1">
        <v>1.5034000000000001</v>
      </c>
    </row>
    <row r="8" spans="1:7" x14ac:dyDescent="0.5">
      <c r="A8" s="2">
        <v>2</v>
      </c>
      <c r="B8" s="5">
        <v>6</v>
      </c>
      <c r="C8" s="5">
        <v>1</v>
      </c>
      <c r="D8" s="5">
        <v>2</v>
      </c>
      <c r="E8">
        <v>15</v>
      </c>
      <c r="F8" s="1">
        <v>0.03</v>
      </c>
      <c r="G8" s="1">
        <v>0.39439999999999997</v>
      </c>
    </row>
    <row r="9" spans="1:7" x14ac:dyDescent="0.5">
      <c r="A9" s="2">
        <v>2</v>
      </c>
      <c r="B9" s="5">
        <v>24</v>
      </c>
      <c r="C9" s="5">
        <v>4</v>
      </c>
      <c r="D9" s="5">
        <v>2</v>
      </c>
      <c r="E9">
        <v>9.5</v>
      </c>
      <c r="F9" s="1">
        <v>0.03</v>
      </c>
      <c r="G9" s="1">
        <v>1.3149999999999999</v>
      </c>
    </row>
    <row r="10" spans="1:7" x14ac:dyDescent="0.5">
      <c r="A10" s="2">
        <v>2</v>
      </c>
      <c r="B10" s="5">
        <v>24</v>
      </c>
      <c r="C10" s="5">
        <v>4</v>
      </c>
      <c r="D10" s="5">
        <v>2</v>
      </c>
      <c r="E10">
        <v>15</v>
      </c>
      <c r="F10" s="1">
        <v>0.05</v>
      </c>
      <c r="G10" s="1">
        <v>1.498</v>
      </c>
    </row>
    <row r="11" spans="1:7" x14ac:dyDescent="0.5">
      <c r="A11" s="2">
        <v>2</v>
      </c>
      <c r="B11" s="5">
        <v>42</v>
      </c>
      <c r="C11" s="5">
        <v>7</v>
      </c>
      <c r="D11" s="5">
        <v>2</v>
      </c>
      <c r="E11">
        <v>4</v>
      </c>
      <c r="F11" s="1">
        <v>0.03</v>
      </c>
      <c r="G11" s="1">
        <v>1.3740000000000001</v>
      </c>
    </row>
    <row r="12" spans="1:7" x14ac:dyDescent="0.5">
      <c r="A12" s="2">
        <v>2</v>
      </c>
      <c r="B12" s="5">
        <v>6</v>
      </c>
      <c r="C12" s="5">
        <v>1</v>
      </c>
      <c r="D12" s="5">
        <v>2</v>
      </c>
      <c r="E12">
        <v>15</v>
      </c>
      <c r="F12" s="1">
        <v>7.0000000000000007E-2</v>
      </c>
      <c r="G12" s="1">
        <v>0.28320000000000001</v>
      </c>
    </row>
    <row r="13" spans="1:7" x14ac:dyDescent="0.5">
      <c r="A13" s="2">
        <v>2</v>
      </c>
      <c r="B13" s="5">
        <v>42</v>
      </c>
      <c r="C13" s="5">
        <v>7</v>
      </c>
      <c r="D13" s="5">
        <v>2</v>
      </c>
      <c r="E13">
        <v>15</v>
      </c>
      <c r="F13" s="1">
        <v>7.0000000000000007E-2</v>
      </c>
      <c r="G13" s="1">
        <v>2.024</v>
      </c>
    </row>
    <row r="14" spans="1:7" x14ac:dyDescent="0.5">
      <c r="A14" s="2">
        <v>2</v>
      </c>
      <c r="B14" s="5">
        <v>42</v>
      </c>
      <c r="C14" s="5">
        <v>7</v>
      </c>
      <c r="D14" s="5">
        <v>2</v>
      </c>
      <c r="E14">
        <v>15</v>
      </c>
      <c r="F14" s="1">
        <v>0.03</v>
      </c>
      <c r="G14" s="1">
        <v>1.6109200000000001</v>
      </c>
    </row>
    <row r="15" spans="1:7" x14ac:dyDescent="0.5">
      <c r="A15" s="2">
        <v>2</v>
      </c>
      <c r="B15" s="5">
        <v>24</v>
      </c>
      <c r="C15" s="5">
        <v>4</v>
      </c>
      <c r="D15" s="5">
        <v>2</v>
      </c>
      <c r="E15">
        <v>9.5</v>
      </c>
      <c r="F15" s="1">
        <v>0.05</v>
      </c>
      <c r="G15" s="1">
        <v>1.1218399999999999</v>
      </c>
    </row>
    <row r="16" spans="1:7" x14ac:dyDescent="0.5">
      <c r="A16" s="2">
        <v>2</v>
      </c>
      <c r="B16" s="5">
        <v>24</v>
      </c>
      <c r="C16" s="5">
        <v>4</v>
      </c>
      <c r="D16" s="5">
        <v>2</v>
      </c>
      <c r="E16">
        <v>4</v>
      </c>
      <c r="F16" s="1">
        <v>0.05</v>
      </c>
      <c r="G16" s="1">
        <v>1.2056</v>
      </c>
    </row>
    <row r="17" spans="1:7" x14ac:dyDescent="0.5">
      <c r="A17" s="2">
        <v>2</v>
      </c>
      <c r="B17" s="5">
        <v>6</v>
      </c>
      <c r="C17" s="5">
        <v>1</v>
      </c>
      <c r="D17" s="5">
        <v>2</v>
      </c>
      <c r="E17">
        <v>9.5</v>
      </c>
      <c r="F17" s="1">
        <v>0.05</v>
      </c>
      <c r="G17" s="1">
        <v>0.30751999999999996</v>
      </c>
    </row>
    <row r="18" spans="1:7" x14ac:dyDescent="0.5">
      <c r="A18" s="2">
        <v>2</v>
      </c>
      <c r="B18" s="5">
        <v>24</v>
      </c>
      <c r="C18" s="5">
        <v>4</v>
      </c>
      <c r="D18" s="5">
        <v>2</v>
      </c>
      <c r="E18">
        <v>9.5</v>
      </c>
      <c r="F18" s="1">
        <v>0.05</v>
      </c>
      <c r="G18" s="1">
        <v>1.272</v>
      </c>
    </row>
    <row r="19" spans="1:7" x14ac:dyDescent="0.5">
      <c r="A19" s="2">
        <v>2</v>
      </c>
      <c r="B19" s="5">
        <v>42</v>
      </c>
      <c r="C19" s="5">
        <v>7</v>
      </c>
      <c r="D19" s="5">
        <v>2</v>
      </c>
      <c r="E19">
        <v>4</v>
      </c>
      <c r="F19" s="1">
        <v>7.0000000000000007E-2</v>
      </c>
      <c r="G19" s="1">
        <v>0.87519999999999998</v>
      </c>
    </row>
    <row r="20" spans="1:7" x14ac:dyDescent="0.5">
      <c r="A20" s="2">
        <v>2</v>
      </c>
      <c r="B20" s="5">
        <v>6</v>
      </c>
      <c r="C20" s="5">
        <v>1</v>
      </c>
      <c r="D20" s="5">
        <v>2</v>
      </c>
      <c r="E20">
        <v>4</v>
      </c>
      <c r="F20" s="1">
        <v>7.0000000000000007E-2</v>
      </c>
      <c r="G20" s="1">
        <v>0.66</v>
      </c>
    </row>
    <row r="21" spans="1:7" x14ac:dyDescent="0.5">
      <c r="A21" s="2">
        <v>2</v>
      </c>
      <c r="B21" s="5">
        <v>6</v>
      </c>
      <c r="C21" s="5">
        <v>1</v>
      </c>
      <c r="D21" s="5">
        <v>2</v>
      </c>
      <c r="E21">
        <v>4</v>
      </c>
      <c r="F21" s="1">
        <v>0.03</v>
      </c>
      <c r="G21" s="1">
        <v>0.22897600000000001</v>
      </c>
    </row>
    <row r="22" spans="1:7" x14ac:dyDescent="0.5">
      <c r="A22" s="2">
        <v>2</v>
      </c>
      <c r="B22" s="5">
        <v>24</v>
      </c>
      <c r="C22" s="5">
        <v>4</v>
      </c>
      <c r="D22" s="5">
        <v>2</v>
      </c>
      <c r="E22">
        <v>9.5</v>
      </c>
      <c r="F22" s="1">
        <v>7.0000000000000007E-2</v>
      </c>
      <c r="G22" s="1">
        <v>1.7103999999999999</v>
      </c>
    </row>
    <row r="23" spans="1:7" x14ac:dyDescent="0.5">
      <c r="A23" s="2">
        <v>2</v>
      </c>
      <c r="B23" s="5">
        <v>42</v>
      </c>
      <c r="C23" s="5">
        <v>7</v>
      </c>
      <c r="D23" s="5">
        <v>2</v>
      </c>
      <c r="E23">
        <v>9.4999999999999982</v>
      </c>
      <c r="F23" s="1">
        <v>0.05</v>
      </c>
      <c r="G23" s="1">
        <v>1.1728000000000001</v>
      </c>
    </row>
    <row r="24" spans="1:7" x14ac:dyDescent="0.5">
      <c r="A24" s="2">
        <v>2</v>
      </c>
      <c r="B24" s="5">
        <v>6</v>
      </c>
      <c r="C24" s="5">
        <v>1</v>
      </c>
      <c r="D24" s="5">
        <v>2</v>
      </c>
      <c r="E24">
        <v>15</v>
      </c>
      <c r="F24" s="1">
        <v>0.03</v>
      </c>
      <c r="G24" s="1">
        <v>0.2412</v>
      </c>
    </row>
    <row r="25" spans="1:7" x14ac:dyDescent="0.5">
      <c r="A25" s="2">
        <v>2</v>
      </c>
      <c r="B25" s="5">
        <v>24</v>
      </c>
      <c r="C25" s="5">
        <v>4</v>
      </c>
      <c r="D25" s="5">
        <v>2</v>
      </c>
      <c r="E25">
        <v>9.5</v>
      </c>
      <c r="F25" s="1">
        <v>0.03</v>
      </c>
      <c r="G25" s="1">
        <v>1.84348</v>
      </c>
    </row>
    <row r="26" spans="1:7" x14ac:dyDescent="0.5">
      <c r="A26" s="2">
        <v>2</v>
      </c>
      <c r="B26" s="5">
        <v>24</v>
      </c>
      <c r="C26" s="5">
        <v>4</v>
      </c>
      <c r="D26" s="5">
        <v>2</v>
      </c>
      <c r="E26">
        <v>15</v>
      </c>
      <c r="F26" s="1">
        <v>0.05</v>
      </c>
      <c r="G26" s="1">
        <v>1.536</v>
      </c>
    </row>
    <row r="27" spans="1:7" x14ac:dyDescent="0.5">
      <c r="A27" s="2">
        <v>2</v>
      </c>
      <c r="B27" s="5">
        <v>42</v>
      </c>
      <c r="C27" s="5">
        <v>7</v>
      </c>
      <c r="D27" s="5">
        <v>2</v>
      </c>
      <c r="E27">
        <v>4</v>
      </c>
      <c r="F27" s="1">
        <v>0.03</v>
      </c>
      <c r="G27" s="1">
        <v>0.312</v>
      </c>
    </row>
    <row r="28" spans="1:7" x14ac:dyDescent="0.5">
      <c r="A28" s="2">
        <v>2</v>
      </c>
      <c r="B28" s="5">
        <v>6</v>
      </c>
      <c r="C28" s="5">
        <v>1</v>
      </c>
      <c r="D28" s="5">
        <v>2</v>
      </c>
      <c r="E28">
        <v>15</v>
      </c>
      <c r="F28" s="1">
        <v>7.0000000000000007E-2</v>
      </c>
      <c r="G28" s="1">
        <v>0.24640000000000004</v>
      </c>
    </row>
    <row r="29" spans="1:7" x14ac:dyDescent="0.5">
      <c r="A29" s="2">
        <v>2</v>
      </c>
      <c r="B29" s="5">
        <v>42</v>
      </c>
      <c r="C29" s="5">
        <v>7</v>
      </c>
      <c r="D29" s="5">
        <v>2</v>
      </c>
      <c r="E29">
        <v>15</v>
      </c>
      <c r="F29" s="1">
        <v>7.0000000000000007E-2</v>
      </c>
      <c r="G29" s="1">
        <v>2.508</v>
      </c>
    </row>
    <row r="30" spans="1:7" x14ac:dyDescent="0.5">
      <c r="A30" s="2">
        <v>2</v>
      </c>
      <c r="B30" s="5">
        <v>42</v>
      </c>
      <c r="C30" s="5">
        <v>7</v>
      </c>
      <c r="D30" s="5">
        <v>2</v>
      </c>
      <c r="E30">
        <v>15</v>
      </c>
      <c r="F30" s="1">
        <v>0.03</v>
      </c>
      <c r="G30" s="1">
        <v>1.8994799999999998</v>
      </c>
    </row>
    <row r="31" spans="1:7" x14ac:dyDescent="0.5">
      <c r="A31" s="2">
        <v>2</v>
      </c>
      <c r="B31" s="5">
        <v>24</v>
      </c>
      <c r="C31" s="5">
        <v>4</v>
      </c>
      <c r="D31" s="5">
        <v>2</v>
      </c>
      <c r="E31">
        <v>9.5</v>
      </c>
      <c r="F31" s="1">
        <v>0.05</v>
      </c>
      <c r="G31" s="1">
        <v>1.1919999999999999</v>
      </c>
    </row>
    <row r="32" spans="1:7" x14ac:dyDescent="0.5">
      <c r="A32" s="2">
        <v>2</v>
      </c>
      <c r="B32" s="5">
        <v>24</v>
      </c>
      <c r="C32" s="5">
        <v>4</v>
      </c>
      <c r="D32" s="5">
        <v>2</v>
      </c>
      <c r="E32">
        <v>4</v>
      </c>
      <c r="F32" s="1">
        <v>0.05</v>
      </c>
      <c r="G32" s="1">
        <v>2.3040000000000003</v>
      </c>
    </row>
    <row r="33" spans="1:7" x14ac:dyDescent="0.5">
      <c r="A33" s="2">
        <v>2</v>
      </c>
      <c r="B33" s="5">
        <v>6</v>
      </c>
      <c r="C33" s="5">
        <v>1</v>
      </c>
      <c r="D33" s="5">
        <v>2</v>
      </c>
      <c r="E33">
        <v>9.5</v>
      </c>
      <c r="F33" s="1">
        <v>0.05</v>
      </c>
      <c r="G33" s="1">
        <v>0.24144000000000002</v>
      </c>
    </row>
    <row r="35" spans="1:7" x14ac:dyDescent="0.5">
      <c r="B35" s="6"/>
      <c r="C35" s="6"/>
      <c r="D35" s="6"/>
      <c r="E35" s="6"/>
      <c r="F35" s="6"/>
    </row>
    <row r="36" spans="1:7" x14ac:dyDescent="0.5">
      <c r="B36" s="6"/>
      <c r="C36" s="6"/>
      <c r="D36" s="6"/>
      <c r="E36" s="6"/>
      <c r="F3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ModelData</vt:lpstr>
      <vt:lpstr>SubsetData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blakney</dc:creator>
  <cp:lastModifiedBy>Kennedy Putra Kusumo</cp:lastModifiedBy>
  <cp:lastPrinted>2019-09-12T08:30:27Z</cp:lastPrinted>
  <dcterms:created xsi:type="dcterms:W3CDTF">2018-11-22T14:39:36Z</dcterms:created>
  <dcterms:modified xsi:type="dcterms:W3CDTF">2022-11-08T20:20:20Z</dcterms:modified>
</cp:coreProperties>
</file>