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enez\KR\Programação\Excel\"/>
    </mc:Choice>
  </mc:AlternateContent>
  <xr:revisionPtr revIDLastSave="0" documentId="8_{5C980DA1-1B26-4E72-A0FA-DDC0F7231D89}" xr6:coauthVersionLast="47" xr6:coauthVersionMax="47" xr10:uidLastSave="{00000000-0000-0000-0000-000000000000}"/>
  <bookViews>
    <workbookView xWindow="1536" yWindow="1536" windowWidth="17280" windowHeight="9420" firstSheet="2" activeTab="2" xr2:uid="{F6D97A53-F63B-4272-A181-44B26E0B790F}"/>
  </bookViews>
  <sheets>
    <sheet name="Meu Gráfico" sheetId="6" state="hidden" r:id="rId1"/>
    <sheet name="Planilha3" sheetId="5" state="hidden" r:id="rId2"/>
    <sheet name="Produtos" sheetId="17" r:id="rId3"/>
    <sheet name="Dashboard" sheetId="18" r:id="rId4"/>
    <sheet name="DadosG" sheetId="19" state="hidden" r:id="rId5"/>
    <sheet name="Vendas" sheetId="16" r:id="rId6"/>
    <sheet name="Meus Números (Tabela)" sheetId="12" state="hidden" r:id="rId7"/>
    <sheet name="Filtro Avançado" sheetId="9" state="hidden" r:id="rId8"/>
  </sheets>
  <definedNames>
    <definedName name="_xlnm._FilterDatabase" localSheetId="5" hidden="1">Vendas!$B$2:$F$61</definedName>
    <definedName name="_xlnm.Extract" localSheetId="7">'Filtro Avançado'!$B$6:$H$6</definedName>
    <definedName name="_xlnm.Criteria" localSheetId="7">'Filtro Avançado'!$B$2:$C$3</definedName>
    <definedName name="Int_Nome_Produtos">#REF!</definedName>
    <definedName name="Int_Quantidade">#REF!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9" l="1"/>
  <c r="K4" i="19"/>
  <c r="K2" i="19"/>
  <c r="J3" i="19"/>
  <c r="J4" i="19"/>
  <c r="J2" i="19"/>
  <c r="L3" i="19"/>
  <c r="L4" i="19"/>
  <c r="L2" i="19"/>
  <c r="G3" i="19"/>
  <c r="G4" i="19"/>
  <c r="G5" i="19"/>
  <c r="G6" i="19"/>
  <c r="G7" i="19"/>
  <c r="G2" i="19"/>
  <c r="F2" i="19"/>
  <c r="F3" i="19"/>
  <c r="F4" i="19"/>
  <c r="F5" i="19"/>
  <c r="F6" i="19"/>
  <c r="F7" i="19"/>
  <c r="B2" i="19"/>
  <c r="B3" i="19"/>
  <c r="B4" i="19"/>
  <c r="BK4" i="18"/>
  <c r="AQ4" i="18"/>
  <c r="W4" i="18"/>
  <c r="F4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B4" i="12" l="1"/>
  <c r="H4" i="12"/>
  <c r="G4" i="12"/>
  <c r="F4" i="12"/>
  <c r="D4" i="12"/>
  <c r="C4" i="12"/>
</calcChain>
</file>

<file path=xl/sharedStrings.xml><?xml version="1.0" encoding="utf-8"?>
<sst xmlns="http://schemas.openxmlformats.org/spreadsheetml/2006/main" count="438" uniqueCount="110">
  <si>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</si>
  <si>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</si>
  <si>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</si>
  <si>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</si>
  <si>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</si>
  <si>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</si>
  <si>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</si>
  <si>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</si>
  <si>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</si>
  <si>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</si>
  <si>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</si>
  <si>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</si>
  <si>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</si>
  <si>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</si>
  <si>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</si>
  <si>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</si>
  <si>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</si>
  <si>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</si>
  <si>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</si>
  <si>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</si>
  <si>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</si>
  <si>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</si>
  <si>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</si>
  <si>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</si>
  <si>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</si>
  <si>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</si>
  <si>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</si>
  <si>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</si>
  <si>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</si>
  <si>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</si>
  <si>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</si>
  <si>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</si>
  <si>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</si>
  <si>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</si>
  <si>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</si>
  <si>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&lt;12</t>
  </si>
  <si>
    <t>Meus Números</t>
  </si>
  <si>
    <t>Contagem de Produtos</t>
  </si>
  <si>
    <t>Soma Qtd em Estoque</t>
  </si>
  <si>
    <t>Todos os Produtos</t>
  </si>
  <si>
    <t>Média de Qtd em Estoque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</si>
  <si>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</si>
  <si>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</si>
  <si>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</si>
  <si>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</si>
  <si>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</si>
  <si>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</si>
  <si>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</si>
  <si>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</si>
  <si>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</si>
  <si>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</si>
  <si>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</si>
  <si>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</si>
  <si>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</si>
  <si>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</si>
  <si>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</si>
  <si>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</si>
  <si>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</si>
  <si>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</si>
  <si>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</si>
  <si>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</si>
  <si>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</si>
  <si>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</si>
  <si>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</si>
  <si>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</si>
  <si>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</si>
  <si>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</si>
  <si>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</si>
  <si>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</si>
  <si>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</si>
  <si>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</si>
  <si>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</si>
  <si>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</si>
  <si>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</si>
  <si>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</si>
  <si>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</si>
  <si>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</si>
  <si>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</si>
  <si>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</si>
  <si>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</si>
  <si>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</si>
  <si>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</si>
  <si>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</si>
  <si>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</si>
  <si>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</si>
  <si>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</si>
  <si>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</si>
  <si>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</si>
  <si>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</si>
  <si>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Situação</t>
  </si>
  <si>
    <t>PR040</t>
  </si>
  <si>
    <t>Teste</t>
  </si>
  <si>
    <t>Total de Produtos</t>
  </si>
  <si>
    <t>Produtos Vendidos</t>
  </si>
  <si>
    <t>Total de Vendas</t>
  </si>
  <si>
    <t>Ranking Vendedores</t>
  </si>
  <si>
    <t>Vendas mensais</t>
  </si>
  <si>
    <t>Vendedores</t>
  </si>
  <si>
    <t>Totais</t>
  </si>
  <si>
    <t>Meses</t>
  </si>
  <si>
    <t>N.Mes</t>
  </si>
  <si>
    <t>Jan</t>
  </si>
  <si>
    <t>Fev</t>
  </si>
  <si>
    <t>Mar</t>
  </si>
  <si>
    <t>Abr</t>
  </si>
  <si>
    <t>Mai</t>
  </si>
  <si>
    <t>Jun</t>
  </si>
  <si>
    <t>Vendas por categoria</t>
  </si>
  <si>
    <t>% Categoria</t>
  </si>
  <si>
    <t>%Restante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</si>
</sst>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1"/>
      <color rgb="FFDAFF01"/>
      <name val="Montserrat"/>
    </font>
    <font>
      <b/>
      <sz val="26"/>
      <color theme="1"/>
      <name val="Montserrat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5" borderId="0" applyNumberFormat="0" applyBorder="0" applyAlignment="0" applyProtection="0"/>
    <xf numFmtId="0" fontId="7" fillId="3" borderId="0" applyNumberFormat="0" applyBorder="0" applyAlignment="0" applyProtection="0">
      <alignment horizontal="center"/>
    </xf>
    <xf numFmtId="0" fontId="2" fillId="4" borderId="10" applyNumberFormat="0" applyBorder="0" applyAlignment="0" applyProtection="0">
      <alignment horizontal="center"/>
    </xf>
    <xf numFmtId="9" fontId="9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pivotButton="1"/>
    <xf numFmtId="0" fontId="2" fillId="4" borderId="1" xfId="0" applyFont="1" applyFill="1" applyBorder="1" applyAlignment="1">
      <alignment horizontal="center"/>
    </xf>
    <xf numFmtId="0" fontId="5" fillId="0" borderId="0" xfId="0" applyFont="1"/>
    <xf numFmtId="0" fontId="6" fillId="0" borderId="17" xfId="0" applyFont="1" applyBorder="1" applyAlignment="1">
      <alignment horizontal="center" vertical="center"/>
    </xf>
    <xf numFmtId="0" fontId="2" fillId="4" borderId="16" xfId="3" applyBorder="1" applyAlignment="1">
      <alignment horizontal="center" vertical="center" wrapText="1"/>
    </xf>
    <xf numFmtId="2" fontId="6" fillId="0" borderId="1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0" fillId="0" borderId="0" xfId="0" applyFont="1"/>
    <xf numFmtId="164" fontId="0" fillId="0" borderId="22" xfId="0" applyNumberFormat="1" applyBorder="1"/>
    <xf numFmtId="164" fontId="0" fillId="0" borderId="25" xfId="0" applyNumberFormat="1" applyBorder="1"/>
    <xf numFmtId="164" fontId="0" fillId="0" borderId="24" xfId="0" applyNumberFormat="1" applyBorder="1"/>
    <xf numFmtId="9" fontId="0" fillId="0" borderId="0" xfId="4" applyFont="1" applyBorder="1"/>
    <xf numFmtId="9" fontId="0" fillId="0" borderId="24" xfId="4" applyFont="1" applyBorder="1"/>
    <xf numFmtId="9" fontId="0" fillId="0" borderId="0" xfId="0" applyNumberFormat="1"/>
    <xf numFmtId="9" fontId="0" fillId="0" borderId="24" xfId="0" applyNumberFormat="1" applyBorder="1"/>
    <xf numFmtId="0" fontId="1" fillId="3" borderId="0" xfId="0" applyFont="1" applyFill="1" applyAlignment="1">
      <alignment horizont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164" fontId="12" fillId="0" borderId="18" xfId="0" applyNumberFormat="1" applyFont="1" applyBorder="1" applyAlignment="1">
      <alignment horizontal="center" vertical="center"/>
    </xf>
    <xf numFmtId="164" fontId="12" fillId="0" borderId="19" xfId="0" applyNumberFormat="1" applyFont="1" applyBorder="1" applyAlignment="1">
      <alignment horizontal="center" vertical="center"/>
    </xf>
    <xf numFmtId="164" fontId="12" fillId="0" borderId="20" xfId="0" applyNumberFormat="1" applyFont="1" applyBorder="1" applyAlignment="1">
      <alignment horizontal="center" vertical="center"/>
    </xf>
    <xf numFmtId="164" fontId="12" fillId="0" borderId="21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22" xfId="0" applyNumberFormat="1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164" fontId="12" fillId="0" borderId="24" xfId="0" applyNumberFormat="1" applyFont="1" applyBorder="1" applyAlignment="1">
      <alignment horizontal="center" vertical="center"/>
    </xf>
    <xf numFmtId="164" fontId="12" fillId="0" borderId="2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3" borderId="13" xfId="2" applyBorder="1" applyAlignment="1">
      <alignment horizontal="center" vertical="center"/>
    </xf>
    <xf numFmtId="0" fontId="7" fillId="3" borderId="14" xfId="2" applyBorder="1" applyAlignment="1">
      <alignment horizontal="center" vertical="center"/>
    </xf>
    <xf numFmtId="0" fontId="7" fillId="3" borderId="15" xfId="2" applyBorder="1" applyAlignment="1">
      <alignment horizontal="center" vertical="center"/>
    </xf>
  </cellXfs>
  <cellStyles count="5">
    <cellStyle name="Cabeçalho Meteora" xfId="3" xr:uid="{43DBFFA1-791E-423B-B2A6-377CC2810274}"/>
    <cellStyle name="Ênfase4" xfId="1" builtinId="41" customBuiltin="1"/>
    <cellStyle name="Normal" xfId="0" builtinId="0"/>
    <cellStyle name="Porcentagem" xfId="4" builtinId="5"/>
    <cellStyle name="Título Meteora" xfId="2" xr:uid="{52F1EA3C-B23E-4AE6-AE73-27AD9F7C9021}"/>
  </cellStyles>
  <dxfs count="17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87F46"/>
      <color rgb="FF000000"/>
      <color rgb="FFF87F48"/>
      <color rgb="FFCCCCCC"/>
      <color rgb="FFDAFF01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microsoft.com/office/2017/10/relationships/person" Target="persons/perso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[3 - Meteora Ecommerce.xlsx]Planilha3!Tabela dinâmica85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Planilha3!$A$4:$A$21</c:f>
              <c:strCache>
                <c:ptCount val="18"/>
                <c:pt idx="0">
                  <c:v>Bermuda</c:v>
                </c:pt>
                <c:pt idx="1">
                  <c:v>Boné</c:v>
                </c:pt>
                <c:pt idx="2">
                  <c:v>Camiseta Lisa</c:v>
                </c:pt>
                <c:pt idx="3">
                  <c:v>Cinto</c:v>
                </c:pt>
                <c:pt idx="4">
                  <c:v>Camiseta Lisa </c:v>
                </c:pt>
                <c:pt idx="5">
                  <c:v>Camiseta Estampada</c:v>
                </c:pt>
                <c:pt idx="6">
                  <c:v>Óculos redondo</c:v>
                </c:pt>
                <c:pt idx="7">
                  <c:v>Óculos quadrado</c:v>
                </c:pt>
                <c:pt idx="8">
                  <c:v>Jaqueta jeans</c:v>
                </c:pt>
                <c:pt idx="9">
                  <c:v>Jaqueta couro</c:v>
                </c:pt>
                <c:pt idx="10">
                  <c:v>Calça jeans</c:v>
                </c:pt>
                <c:pt idx="11">
                  <c:v>Vestido longo</c:v>
                </c:pt>
                <c:pt idx="12">
                  <c:v>Vestido curto</c:v>
                </c:pt>
                <c:pt idx="13">
                  <c:v>Calça legging</c:v>
                </c:pt>
                <c:pt idx="14">
                  <c:v>Tênis Nika</c:v>
                </c:pt>
                <c:pt idx="15">
                  <c:v>Tênis Atitas</c:v>
                </c:pt>
                <c:pt idx="16">
                  <c:v>Bolsa de couro</c:v>
                </c:pt>
                <c:pt idx="17">
                  <c:v>Bolsa coringa</c:v>
                </c:pt>
              </c:strCache>
            </c:strRef>
          </c:cat>
          <c:val>
            <c:numRef>
              <c:f>Planilha3!$B$4:$B$21</c:f>
              <c:numCache>
                <c:formatCode>General</c:formatCode>
                <c:ptCount val="18"/>
                <c:pt idx="0">
                  <c:v>40</c:v>
                </c:pt>
                <c:pt idx="1">
                  <c:v>11</c:v>
                </c:pt>
                <c:pt idx="2">
                  <c:v>6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19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A-4A3F-A003-D1CB4D3CDA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66855919"/>
        <c:axId val="866853039"/>
      </c:barChart>
      <c:catAx>
        <c:axId val="86685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853039"/>
        <c:crosses val="autoZero"/>
        <c:auto val="1"/>
        <c:lblAlgn val="ctr"/>
        <c:lblOffset val="100"/>
        <c:noMultiLvlLbl val="0"/>
      </c:catAx>
      <c:valAx>
        <c:axId val="866853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6685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DadosG!$A$2:$A$4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DadosG!$B$2:$B$4</c:f>
              <c:numCache>
                <c:formatCode>_-[$R$-416]\ * #,##0.00_-;\-[$R$-416]\ * #,##0.00_-;_-[$R$-416]\ * "-"??_-;_-@_-</c:formatCode>
                <c:ptCount val="3"/>
                <c:pt idx="0">
                  <c:v>6102.4499999999989</c:v>
                </c:pt>
                <c:pt idx="1">
                  <c:v>4567.68</c:v>
                </c:pt>
                <c:pt idx="2">
                  <c:v>5293.5299999999988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4779-A781-B4D07BEDA5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44758960"/>
        <c:axId val="844760400"/>
      </c:barChart>
      <c:catAx>
        <c:axId val="84475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760400"/>
        <c:crosses val="autoZero"/>
        <c:auto val="1"/>
        <c:lblAlgn val="ctr"/>
        <c:lblOffset val="100"/>
        <c:noMultiLvlLbl val="0"/>
      </c:catAx>
      <c:valAx>
        <c:axId val="844760400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8447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DadosG!$E$2:$E$7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DadosG!$F$2:$F$7</c:f>
              <c:numCache>
                <c:formatCode>_-[$R$-416]\ * #,##0.00_-;\-[$R$-416]\ * #,##0.00_-;_-[$R$-416]\ * "-"??_-;_-@_-</c:formatCode>
                <c:ptCount val="6"/>
                <c:pt idx="0">
                  <c:v>2017.2600000000002</c:v>
                </c:pt>
                <c:pt idx="1">
                  <c:v>2336.13</c:v>
                </c:pt>
                <c:pt idx="2">
                  <c:v>3099.24</c:v>
                </c:pt>
                <c:pt idx="3">
                  <c:v>3649.1399999999994</c:v>
                </c:pt>
                <c:pt idx="4">
                  <c:v>1727.1899999999998</c:v>
                </c:pt>
                <c:pt idx="5">
                  <c:v>3134.7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3-45ED-A773-E6439B3F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847264"/>
        <c:axId val="12418424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DadosG!$E$2:$E$7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DadosG!$G$2:$G$7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3-45ED-A773-E6439B3F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845344"/>
        <c:axId val="1241844864"/>
      </c:lineChart>
      <c:catAx>
        <c:axId val="12418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842464"/>
        <c:crosses val="autoZero"/>
        <c:auto val="1"/>
        <c:lblAlgn val="ctr"/>
        <c:lblOffset val="100"/>
        <c:noMultiLvlLbl val="0"/>
      </c:catAx>
      <c:valAx>
        <c:axId val="12418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847264"/>
        <c:crosses val="autoZero"/>
        <c:crossBetween val="between"/>
      </c:valAx>
      <c:valAx>
        <c:axId val="1241844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845344"/>
        <c:crosses val="max"/>
        <c:crossBetween val="between"/>
      </c:valAx>
      <c:catAx>
        <c:axId val="124184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184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DadosG!$I$2</c:f>
              <c:strCache>
                <c:ptCount val="1"/>
                <c:pt idx="0">
                  <c:v>Acessórios</c:v>
                </c:pt>
              </c:strCache>
            </c:strRef>
          </c:tx>
          <c:dPt>
            <c:idx val="0"/>
            <c:bubble3D val="0"/>
            <c:spPr>
              <a:solidFill>
                <a:srgbClr val="F87F4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A07-4A78-B29C-0DBAC0212A6D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A07-4A78-B29C-0DBAC0212A6D}"/>
              </c:ext>
            </c:extLst>
          </c:dPt>
          <c:dLbls>
            <c:delete val="1"/>
          </c:dLbls>
          <c:val>
            <c:numRef>
              <c:f>DadosG!$J$2:$K$2</c:f>
              <c:numCache>
                <c:formatCode>0%</c:formatCode>
                <c:ptCount val="2"/>
                <c:pt idx="0">
                  <c:v>0.14733839232356494</c:v>
                </c:pt>
                <c:pt idx="1">
                  <c:v>0.85266160767643506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7-4A78-B29C-0DBAC0212A6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DadosG!$I$3</c:f>
              <c:strCache>
                <c:ptCount val="1"/>
                <c:pt idx="0">
                  <c:v>Calçados</c:v>
                </c:pt>
              </c:strCache>
            </c:strRef>
          </c:tx>
          <c:dPt>
            <c:idx val="0"/>
            <c:bubble3D val="0"/>
            <c:spPr>
              <a:solidFill>
                <a:srgbClr val="F87F4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1B-465F-ADFB-AF5C4F9393B5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1B-465F-ADFB-AF5C4F9393B5}"/>
              </c:ext>
            </c:extLst>
          </c:dPt>
          <c:dLbls>
            <c:delete val="1"/>
          </c:dLbls>
          <c:val>
            <c:numRef>
              <c:f>DadosG!$J$3:$K$3</c:f>
              <c:numCache>
                <c:formatCode>0%</c:formatCode>
                <c:ptCount val="2"/>
                <c:pt idx="0">
                  <c:v>0.32123648336283783</c:v>
                </c:pt>
                <c:pt idx="1">
                  <c:v>0.67876351663716217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1B-465F-ADFB-AF5C4F9393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DadosG!$I$4</c:f>
              <c:strCache>
                <c:ptCount val="1"/>
                <c:pt idx="0">
                  <c:v>Vestuário</c:v>
                </c:pt>
              </c:strCache>
            </c:strRef>
          </c:tx>
          <c:dPt>
            <c:idx val="0"/>
            <c:bubble3D val="0"/>
            <c:spPr>
              <a:solidFill>
                <a:srgbClr val="F87F48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3E-41D3-8759-E47CA8CEDF65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3E-41D3-8759-E47CA8CEDF65}"/>
              </c:ext>
            </c:extLst>
          </c:dPt>
          <c:dLbls>
            <c:delete val="1"/>
          </c:dLbls>
          <c:val>
            <c:numRef>
              <c:f>DadosG!$J$4:$K$4</c:f>
              <c:numCache>
                <c:formatCode>0%</c:formatCode>
                <c:ptCount val="2"/>
                <c:pt idx="0">
                  <c:v>0.53142512431359723</c:v>
                </c:pt>
                <c:pt idx="1">
                  <c:v>0.46857487568640277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3E-41D3-8759-E47CA8CEDF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8BA28-6F2B-4BE7-9135-3BC55F666805}">
  <sheetPr/>
  <sheetViews>
    <sheetView zoomScale="7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D0B43A-62BC-4003-50A9-C02627AE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26409</xdr:colOff>
      <xdr:row>35</xdr:row>
      <xdr:rowOff>39979</xdr:rowOff>
    </xdr:from>
    <xdr:to>
      <xdr:col>75</xdr:col>
      <xdr:colOff>56993</xdr:colOff>
      <xdr:row>54</xdr:row>
      <xdr:rowOff>79592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FC646-9529-4E43-EF6A-635AA3F36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24296</xdr:colOff>
      <xdr:row>11</xdr:row>
      <xdr:rowOff>14840</xdr:rowOff>
    </xdr:from>
    <xdr:to>
      <xdr:col>79</xdr:col>
      <xdr:colOff>57425</xdr:colOff>
      <xdr:row>31</xdr:row>
      <xdr:rowOff>61239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69EFE6-EA31-B09F-131D-EE1561886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33462</xdr:colOff>
      <xdr:row>35</xdr:row>
      <xdr:rowOff>20209</xdr:rowOff>
    </xdr:from>
    <xdr:to>
      <xdr:col>13</xdr:col>
      <xdr:colOff>117199</xdr:colOff>
      <xdr:row>54</xdr:row>
      <xdr:rowOff>84109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C74516-6835-C4C5-BC71-EA634323D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26339</xdr:colOff>
      <xdr:row>35</xdr:row>
      <xdr:rowOff>16400</xdr:rowOff>
    </xdr:from>
    <xdr:to>
      <xdr:col>26</xdr:col>
      <xdr:colOff>114382</xdr:colOff>
      <xdr:row>54</xdr:row>
      <xdr:rowOff>80300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F45E01-E5EC-D5B6-12C8-1EACFBF6E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23522</xdr:colOff>
      <xdr:row>35</xdr:row>
      <xdr:rowOff>3811</xdr:rowOff>
    </xdr:from>
    <xdr:to>
      <xdr:col>39</xdr:col>
      <xdr:colOff>107259</xdr:colOff>
      <xdr:row>54</xdr:row>
      <xdr:rowOff>68637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C3109BE-08FB-76F0-6785-0EAD4DA45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83820</xdr:colOff>
      <xdr:row>44</xdr:row>
      <xdr:rowOff>60960</xdr:rowOff>
    </xdr:from>
    <xdr:to>
      <xdr:col>23</xdr:col>
      <xdr:colOff>121920</xdr:colOff>
      <xdr:row>50</xdr:row>
      <xdr:rowOff>38100</xdr:rowOff>
    </xdr:to>
    <xdr:sp macro="" textlink="DadosG!J3">
      <xdr:nvSpPr>
        <xdr:cNvPr id="8" name="CaixaDeTexto 7">
          <a:extLst>
            <a:ext uri="{FF2B5EF4-FFF2-40B4-BE49-F238E27FC236}">
              <a16:creationId xmlns:a16="http://schemas.microsoft.com/office/drawing/2014/main" id="{CF3965A7-FC7F-176F-0895-363B4BB59B04}"/>
            </a:ext>
          </a:extLst>
        </xdr:cNvPr>
        <xdr:cNvSpPr txBox="1"/>
      </xdr:nvSpPr>
      <xdr:spPr>
        <a:xfrm>
          <a:off x="2689860" y="5090160"/>
          <a:ext cx="762000" cy="662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1DE26B-2972-4F8A-9799-0FC1C07C9684}" type="TxLink">
            <a:rPr lang="en-US" sz="2400" b="1" i="0" u="none" strike="noStrike" kern="1200">
              <a:solidFill>
                <a:srgbClr val="F87F46"/>
              </a:solidFill>
              <a:latin typeface="Calibri"/>
              <a:ea typeface="Calibri"/>
              <a:cs typeface="Calibri"/>
            </a:rPr>
            <a:pPr/>
            <a:t>32%</a:t>
          </a:fld>
          <a:endParaRPr lang="pt-BR" sz="2400" b="1" kern="1200">
            <a:solidFill>
              <a:srgbClr val="F87F46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0.29369</cdr:x>
      <cdr:y>0.48519</cdr:y>
    </cdr:from>
    <cdr:to>
      <cdr:x>0.80735</cdr:x>
      <cdr:y>0.78514</cdr:y>
    </cdr:to>
    <cdr:sp macro="" textlink="DadosG!$J$2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624C272-0E12-CBEC-1088-34CCC5639382}"/>
            </a:ext>
          </a:extLst>
        </cdr:cNvPr>
        <cdr:cNvSpPr txBox="1"/>
      </cdr:nvSpPr>
      <cdr:spPr>
        <a:xfrm xmlns:a="http://schemas.openxmlformats.org/drawingml/2006/main">
          <a:off x="492318" y="1084691"/>
          <a:ext cx="861060" cy="670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C6B9DCB-C863-4250-B7F2-76EFCFB71F1B}" type="TxLink">
            <a:rPr lang="en-US" sz="2400" b="1" i="0" u="none" strike="noStrike" kern="1200">
              <a:solidFill>
                <a:srgbClr val="F87F46"/>
              </a:solidFill>
              <a:latin typeface="Calibri"/>
              <a:ea typeface="Calibri"/>
              <a:cs typeface="Calibri"/>
            </a:rPr>
            <a:pPr/>
            <a:t>15%</a:t>
          </a:fld>
          <a:endParaRPr lang="pt-BR" sz="2400" b="1" kern="1200">
            <a:solidFill>
              <a:srgbClr val="F87F46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0.29053</cdr:x>
      <cdr:y>0.48551</cdr:y>
    </cdr:from>
    <cdr:to>
      <cdr:x>0.75873</cdr:x>
      <cdr:y>0.80918</cdr:y>
    </cdr:to>
    <cdr:sp macro="" textlink="DadosG!$J$4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387A63AC-296B-2810-9B09-C6F4E69987CF}"/>
            </a:ext>
          </a:extLst>
        </cdr:cNvPr>
        <cdr:cNvSpPr txBox="1"/>
      </cdr:nvSpPr>
      <cdr:spPr>
        <a:xfrm xmlns:a="http://schemas.openxmlformats.org/drawingml/2006/main">
          <a:off x="487018" y="1085849"/>
          <a:ext cx="78486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BB68482-4B88-482A-80C8-84FBC6BFA381}" type="TxLink">
            <a:rPr lang="en-US" sz="2400" b="1" i="0" u="none" strike="noStrike" kern="1200">
              <a:solidFill>
                <a:srgbClr val="F87F46"/>
              </a:solidFill>
              <a:latin typeface="Calibri"/>
              <a:ea typeface="Calibri"/>
              <a:cs typeface="Calibri"/>
            </a:rPr>
            <a:pPr/>
            <a:t>53%</a:t>
          </a:fld>
          <a:endParaRPr lang="pt-BR" sz="2400" b="1" kern="1200">
            <a:solidFill>
              <a:srgbClr val="F87F46"/>
            </a:solidFill>
          </a:endParaRP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91.695904398148" createdVersion="8" refreshedVersion="8" minRefreshableVersion="3" recordCount="39" xr:uid="{D9D057AD-0FAE-4908-B186-309A9CA94BEA}">
  <cacheSource type="worksheet">
    <worksheetSource ref="A3:H42" sheet="Produtos"/>
  </cacheSource>
  <cacheFields count="7">
    <cacheField name="Produtos" numFmtId="0">
      <sharedItems count="24">
        <s v="Bermuda"/>
        <s v="Bolsa coringa"/>
        <s v="Bolsa de couro"/>
        <s v="Boné"/>
        <s v="Calça jeans"/>
        <s v="Calça legging"/>
        <s v="Camiseta Estampada"/>
        <s v="Camiseta Lisa"/>
        <s v="Camiseta Lisa "/>
        <s v="Cinto"/>
        <s v="Jaqueta couro"/>
        <s v="Jaqueta jeans"/>
        <s v="Óculos quadrado"/>
        <s v="Óculos redondo"/>
        <s v="Tênis Atitas"/>
        <s v="Tênis Nika"/>
        <s v="Vestido curto"/>
        <s v="Vestido longo"/>
        <s v="Bolsa" u="1"/>
        <s v="Calça " u="1"/>
        <s v="Óculos " u="1"/>
        <s v="Vestido " u="1"/>
        <s v="Jaqueta " u="1"/>
        <s v="Tênis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Preço c/ Desconto" numFmtId="164">
      <sharedItems containsSemiMixedTypes="0" containsString="0" containsNumber="1" minValue="23.31" maxValue="359.90999999999997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24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65.900000000000006"/>
    <n v="59.31"/>
    <n v="12"/>
    <n v="711.72"/>
  </r>
  <r>
    <x v="0"/>
    <s v="M"/>
    <s v="Vestuário"/>
    <n v="69.900000000000006"/>
    <n v="62.910000000000004"/>
    <n v="15"/>
    <n v="943.65000000000009"/>
  </r>
  <r>
    <x v="0"/>
    <s v="G"/>
    <s v="Vestuário"/>
    <n v="70.900000000000006"/>
    <n v="63.81"/>
    <n v="13"/>
    <n v="829.53"/>
  </r>
  <r>
    <x v="1"/>
    <s v="Único"/>
    <s v="Acessórios"/>
    <n v="145"/>
    <n v="130.5"/>
    <n v="2"/>
    <n v="261"/>
  </r>
  <r>
    <x v="2"/>
    <s v="Único"/>
    <s v="Acessórios"/>
    <n v="259.89999999999998"/>
    <n v="233.90999999999997"/>
    <n v="1"/>
    <n v="233.90999999999997"/>
  </r>
  <r>
    <x v="3"/>
    <s v="Único"/>
    <s v="Acessórios"/>
    <n v="39.9"/>
    <n v="35.909999999999997"/>
    <n v="11"/>
    <n v="395.01"/>
  </r>
  <r>
    <x v="4"/>
    <s v="P"/>
    <s v="Vestuário"/>
    <n v="85.9"/>
    <n v="77.31"/>
    <n v="8"/>
    <n v="618.48"/>
  </r>
  <r>
    <x v="4"/>
    <s v="M"/>
    <s v="Vestuário"/>
    <n v="89.9"/>
    <n v="80.910000000000011"/>
    <n v="5"/>
    <n v="404.55000000000007"/>
  </r>
  <r>
    <x v="4"/>
    <s v="G"/>
    <s v="Vestuário"/>
    <n v="92.9"/>
    <n v="83.61"/>
    <n v="6"/>
    <n v="501.65999999999997"/>
  </r>
  <r>
    <x v="5"/>
    <s v="P"/>
    <s v="Vestuário"/>
    <n v="44.9"/>
    <n v="40.409999999999997"/>
    <n v="5"/>
    <n v="202.04999999999998"/>
  </r>
  <r>
    <x v="5"/>
    <s v="M"/>
    <s v="Vestuário"/>
    <n v="46.9"/>
    <n v="42.21"/>
    <n v="3"/>
    <n v="126.63"/>
  </r>
  <r>
    <x v="5"/>
    <s v="G"/>
    <s v="Vestuário"/>
    <n v="48.9"/>
    <n v="44.01"/>
    <n v="2"/>
    <n v="88.02"/>
  </r>
  <r>
    <x v="6"/>
    <s v="P"/>
    <s v="Vestuário"/>
    <n v="39.9"/>
    <n v="35.909999999999997"/>
    <n v="12"/>
    <n v="430.91999999999996"/>
  </r>
  <r>
    <x v="6"/>
    <s v="M"/>
    <s v="Vestuário"/>
    <n v="39.9"/>
    <n v="35.909999999999997"/>
    <n v="10"/>
    <n v="359.09999999999997"/>
  </r>
  <r>
    <x v="6"/>
    <s v="G"/>
    <s v="Vestuário"/>
    <n v="42.5"/>
    <n v="38.25"/>
    <n v="6"/>
    <n v="229.5"/>
  </r>
  <r>
    <x v="7"/>
    <s v="G"/>
    <s v="Vestuário"/>
    <n v="32.9"/>
    <n v="29.61"/>
    <n v="6"/>
    <n v="177.66"/>
  </r>
  <r>
    <x v="8"/>
    <s v="P"/>
    <s v="Vestuário"/>
    <n v="25.9"/>
    <n v="23.31"/>
    <n v="12"/>
    <n v="279.71999999999997"/>
  </r>
  <r>
    <x v="8"/>
    <s v="M"/>
    <s v="Vestuário"/>
    <n v="29.9"/>
    <n v="26.909999999999997"/>
    <n v="10"/>
    <n v="269.09999999999997"/>
  </r>
  <r>
    <x v="9"/>
    <s v="Único"/>
    <s v="Acessórios"/>
    <n v="49.9"/>
    <n v="44.91"/>
    <n v="21"/>
    <n v="943.1099999999999"/>
  </r>
  <r>
    <x v="10"/>
    <s v="P"/>
    <s v="Vestuário"/>
    <n v="300"/>
    <n v="270"/>
    <n v="1"/>
    <n v="270"/>
  </r>
  <r>
    <x v="10"/>
    <s v="M"/>
    <s v="Vestuário"/>
    <n v="302.89999999999998"/>
    <n v="272.60999999999996"/>
    <n v="2"/>
    <n v="545.21999999999991"/>
  </r>
  <r>
    <x v="10"/>
    <s v="G"/>
    <s v="Vestuário"/>
    <n v="299.89999999999998"/>
    <n v="269.90999999999997"/>
    <n v="1"/>
    <n v="269.90999999999997"/>
  </r>
  <r>
    <x v="11"/>
    <s v="P"/>
    <s v="Vestuário"/>
    <n v="249.9"/>
    <n v="224.91"/>
    <n v="1"/>
    <n v="224.91"/>
  </r>
  <r>
    <x v="11"/>
    <s v="M"/>
    <s v="Vestuário"/>
    <n v="259.89999999999998"/>
    <n v="233.90999999999997"/>
    <n v="2"/>
    <n v="467.81999999999994"/>
  </r>
  <r>
    <x v="11"/>
    <s v="G"/>
    <s v="Vestuário"/>
    <n v="299.89999999999998"/>
    <n v="269.90999999999997"/>
    <n v="1"/>
    <n v="269.90999999999997"/>
  </r>
  <r>
    <x v="12"/>
    <s v="Único"/>
    <s v="Acessórios"/>
    <n v="349.9"/>
    <n v="314.90999999999997"/>
    <n v="2"/>
    <n v="629.81999999999994"/>
  </r>
  <r>
    <x v="13"/>
    <s v="Único"/>
    <s v="Acessórios"/>
    <n v="399.9"/>
    <n v="359.90999999999997"/>
    <n v="3"/>
    <n v="1079.73"/>
  </r>
  <r>
    <x v="14"/>
    <n v="36"/>
    <s v="Calçado"/>
    <n v="249.9"/>
    <n v="224.91"/>
    <n v="5"/>
    <n v="1124.55"/>
  </r>
  <r>
    <x v="14"/>
    <n v="37"/>
    <s v="Calçado"/>
    <n v="255"/>
    <n v="229.5"/>
    <n v="3"/>
    <n v="688.5"/>
  </r>
  <r>
    <x v="14"/>
    <n v="38"/>
    <s v="Calçado"/>
    <n v="259.89999999999998"/>
    <n v="233.90999999999997"/>
    <n v="1"/>
    <n v="233.90999999999997"/>
  </r>
  <r>
    <x v="15"/>
    <n v="36"/>
    <s v="Calçado"/>
    <n v="199.9"/>
    <n v="179.91"/>
    <n v="0"/>
    <n v="0"/>
  </r>
  <r>
    <x v="15"/>
    <n v="37"/>
    <s v="Calçado"/>
    <n v="249.9"/>
    <n v="224.91"/>
    <n v="1"/>
    <n v="224.91"/>
  </r>
  <r>
    <x v="15"/>
    <n v="38"/>
    <s v="Calçado"/>
    <n v="259.89999999999998"/>
    <n v="233.90999999999997"/>
    <n v="0"/>
    <n v="0"/>
  </r>
  <r>
    <x v="16"/>
    <s v="P"/>
    <s v="Vestuário"/>
    <n v="89.9"/>
    <n v="80.910000000000011"/>
    <n v="3"/>
    <n v="242.73000000000002"/>
  </r>
  <r>
    <x v="16"/>
    <s v="M"/>
    <s v="Vestuário"/>
    <n v="91.4"/>
    <n v="82.26"/>
    <n v="2"/>
    <n v="164.52"/>
  </r>
  <r>
    <x v="16"/>
    <s v="G"/>
    <s v="Vestuário"/>
    <n v="93.5"/>
    <n v="84.15"/>
    <n v="2"/>
    <n v="168.3"/>
  </r>
  <r>
    <x v="17"/>
    <s v="P"/>
    <s v="Vestuário"/>
    <n v="140"/>
    <n v="126"/>
    <n v="2"/>
    <n v="252"/>
  </r>
  <r>
    <x v="17"/>
    <s v="M"/>
    <s v="Vestuário"/>
    <n v="142.9"/>
    <n v="128.61000000000001"/>
    <n v="2"/>
    <n v="257.22000000000003"/>
  </r>
  <r>
    <x v="17"/>
    <s v="G"/>
    <s v="Vestuário"/>
    <n v="146"/>
    <n v="131.4"/>
    <n v="2"/>
    <n v="262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4C077-C9C3-4E33-8B3E-9194B9F750DF}" name="Tabela dinâmica85" cacheId="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B21" firstHeaderRow="1" firstDataRow="1" firstDataCol="1"/>
  <pivotFields count="7">
    <pivotField axis="axisRow" compact="0" outline="0" showAll="0" defaultSubtotal="0">
      <items count="24">
        <item x="0"/>
        <item m="1" x="18"/>
        <item x="3"/>
        <item m="1" x="19"/>
        <item x="7"/>
        <item x="9"/>
        <item m="1" x="22"/>
        <item m="1" x="20"/>
        <item m="1" x="23"/>
        <item m="1" x="21"/>
        <item x="8"/>
        <item x="6"/>
        <item x="13"/>
        <item x="12"/>
        <item x="11"/>
        <item x="10"/>
        <item x="4"/>
        <item x="17"/>
        <item x="16"/>
        <item x="5"/>
        <item x="15"/>
        <item x="1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8">
    <i>
      <x/>
    </i>
    <i>
      <x v="2"/>
    </i>
    <i>
      <x v="4"/>
    </i>
    <i>
      <x v="5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Soma de Qtd" fld="5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3" totalsRowShown="0" headerRowDxfId="16">
  <autoFilter ref="A3:G43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5"/>
    <tableColumn id="4" xr3:uid="{4435A4B8-E7F0-4D66-A4F8-6A9FEAA36D5A}" name="Categoria"/>
    <tableColumn id="6" xr3:uid="{15F9CACC-A558-4A20-80CF-C2ADA2603221}" name="Estoque" dataDxfId="14"/>
    <tableColumn id="7" xr3:uid="{67586ED3-6816-471A-98D9-66C7E6BB8655}" name="Situação" dataDxfId="13">
      <calculatedColumnFormula>TB_Produtos[[#This Row],[Estoque]]</calculatedColumnFormula>
    </tableColumn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11" dataDxfId="10" headerRowCellStyle="Cabeçalho Meteora">
  <autoFilter ref="A2:H61" xr:uid="{AD739091-30BD-4C30-BDDA-7504C0C4B6E2}"/>
  <tableColumns count="8">
    <tableColumn id="7" xr3:uid="{5E8DE7C3-CDB6-4314-A5CC-C44D3C21973F}" name="Mês" dataDxfId="9">
      <calculatedColumnFormula>MONTH(TB_Vendas[[#This Row],[Data]])</calculatedColumnFormula>
    </tableColumn>
    <tableColumn id="1" xr3:uid="{43632F1F-6978-4CE7-BB13-7CCE587D6821}" name="Data" dataDxfId="8"/>
    <tableColumn id="2" xr3:uid="{49DF5362-33BE-4541-BD47-0B512249381E}" name="Código" dataDxfId="7"/>
    <tableColumn id="3" xr3:uid="{B3C718A1-FEFF-4C65-9CA1-DF94EF755918}" name="Tamanho" dataDxfId="6">
      <calculatedColumnFormula>_xlfn.XLOOKUP(C3,TB_Produtos[Código],TB_Produtos[Tamanho])</calculatedColumnFormula>
    </tableColumn>
    <tableColumn id="4" xr3:uid="{1F3EAF93-84E7-4086-BE54-3AB7D71B21A8}" name="Categoria" dataDxfId="5"/>
    <tableColumn id="5" xr3:uid="{7DC2ADED-AF8A-4BC8-A38E-FEF676FE49C9}" name="Qtd" dataDxfId="4"/>
    <tableColumn id="6" xr3:uid="{9459B662-6A4F-4486-82B1-12F67B8F842E}" name="Total" dataDxfId="3"/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8C90-CA7C-4774-9045-2C89F88392C6}">
  <dimension ref="A3:B21"/>
  <sheetViews>
    <sheetView workbookViewId="0">
      <selection activeCell="A8" sqref="A8"/>
    </sheetView>
  </sheetViews>
  <sheetFormatPr defaultRowHeight="14.4" x14ac:dyDescent="0.3"/>
  <cols>
    <col min="1" max="1" width="19.44140625" bestFit="1" customWidth="1"/>
    <col min="2" max="2" width="12.33203125" bestFit="1" customWidth="1"/>
  </cols>
  <sheetData>
    <row r="3" spans="1:2" x14ac:dyDescent="0.3">
      <c r="A3" s="21" t="s">
        <v>0</v>
      </c>
      <c r="B3" t="s">
        <v>19</v>
      </c>
    </row>
    <row r="4" spans="1:2" x14ac:dyDescent="0.3">
      <c r="A4" t="s">
        <v>5</v>
      </c>
      <c r="B4">
        <v>40</v>
      </c>
    </row>
    <row r="5" spans="1:2" x14ac:dyDescent="0.3">
      <c r="A5" t="s">
        <v>6</v>
      </c>
      <c r="B5">
        <v>11</v>
      </c>
    </row>
    <row r="6" spans="1:2" x14ac:dyDescent="0.3">
      <c r="A6" t="s">
        <v>9</v>
      </c>
      <c r="B6">
        <v>6</v>
      </c>
    </row>
    <row r="7" spans="1:2" x14ac:dyDescent="0.3">
      <c r="A7" t="s">
        <v>7</v>
      </c>
      <c r="B7">
        <v>21</v>
      </c>
    </row>
    <row r="8" spans="1:2" x14ac:dyDescent="0.3">
      <c r="A8" t="s">
        <v>21</v>
      </c>
      <c r="B8">
        <v>22</v>
      </c>
    </row>
    <row r="9" spans="1:2" x14ac:dyDescent="0.3">
      <c r="A9" t="s">
        <v>22</v>
      </c>
      <c r="B9">
        <v>28</v>
      </c>
    </row>
    <row r="10" spans="1:2" x14ac:dyDescent="0.3">
      <c r="A10" t="s">
        <v>23</v>
      </c>
      <c r="B10">
        <v>3</v>
      </c>
    </row>
    <row r="11" spans="1:2" x14ac:dyDescent="0.3">
      <c r="A11" t="s">
        <v>24</v>
      </c>
      <c r="B11">
        <v>2</v>
      </c>
    </row>
    <row r="12" spans="1:2" x14ac:dyDescent="0.3">
      <c r="A12" t="s">
        <v>25</v>
      </c>
      <c r="B12">
        <v>4</v>
      </c>
    </row>
    <row r="13" spans="1:2" x14ac:dyDescent="0.3">
      <c r="A13" t="s">
        <v>26</v>
      </c>
      <c r="B13">
        <v>4</v>
      </c>
    </row>
    <row r="14" spans="1:2" x14ac:dyDescent="0.3">
      <c r="A14" t="s">
        <v>27</v>
      </c>
      <c r="B14">
        <v>19</v>
      </c>
    </row>
    <row r="15" spans="1:2" x14ac:dyDescent="0.3">
      <c r="A15" t="s">
        <v>28</v>
      </c>
      <c r="B15">
        <v>6</v>
      </c>
    </row>
    <row r="16" spans="1:2" x14ac:dyDescent="0.3">
      <c r="A16" t="s">
        <v>29</v>
      </c>
      <c r="B16">
        <v>7</v>
      </c>
    </row>
    <row r="17" spans="1:2" x14ac:dyDescent="0.3">
      <c r="A17" t="s">
        <v>30</v>
      </c>
      <c r="B17">
        <v>10</v>
      </c>
    </row>
    <row r="18" spans="1:2" x14ac:dyDescent="0.3">
      <c r="A18" t="s">
        <v>31</v>
      </c>
      <c r="B18">
        <v>1</v>
      </c>
    </row>
    <row r="19" spans="1:2" x14ac:dyDescent="0.3">
      <c r="A19" t="s">
        <v>32</v>
      </c>
      <c r="B19">
        <v>9</v>
      </c>
    </row>
    <row r="20" spans="1:2" x14ac:dyDescent="0.3">
      <c r="A20" t="s">
        <v>33</v>
      </c>
      <c r="B20">
        <v>1</v>
      </c>
    </row>
    <row r="21" spans="1:2" x14ac:dyDescent="0.3">
      <c r="A21" t="s">
        <v>34</v>
      </c>
      <c r="B2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3"/>
  <sheetViews>
    <sheetView tabSelected="1" zoomScale="73" zoomScaleNormal="73" workbookViewId="0">
      <selection activeCell="A4" sqref="A4:A43"/>
    </sheetView>
  </sheetViews>
  <sheetFormatPr defaultRowHeight="14.4" x14ac:dyDescent="0.3"/>
  <cols>
    <col min="1" max="1" width="11" bestFit="1" customWidth="1"/>
    <col min="2" max="2" width="15.5546875" customWidth="1"/>
    <col min="3" max="3" width="11.88671875" style="1" customWidth="1"/>
    <col min="4" max="4" width="14" bestFit="1" customWidth="1"/>
    <col min="5" max="6" width="12.33203125" customWidth="1"/>
    <col min="7" max="7" width="21.6640625" customWidth="1"/>
  </cols>
  <sheetData>
    <row r="1" spans="1:7" ht="21" x14ac:dyDescent="0.4">
      <c r="A1" s="49" t="s">
        <v>15</v>
      </c>
      <c r="B1" s="49"/>
      <c r="C1" s="49"/>
      <c r="D1" s="49"/>
      <c r="E1" s="49"/>
      <c r="F1" s="49"/>
      <c r="G1" s="49"/>
    </row>
    <row r="2" spans="1:7" ht="4.5" customHeight="1" x14ac:dyDescent="0.4">
      <c r="A2" s="2"/>
      <c r="B2" s="2"/>
      <c r="C2" s="2"/>
      <c r="D2" s="2"/>
      <c r="E2" s="2"/>
      <c r="F2" s="2"/>
      <c r="G2" s="2"/>
    </row>
    <row r="3" spans="1:7" s="1" customFormat="1" ht="18" x14ac:dyDescent="0.35">
      <c r="A3" s="27" t="s">
        <v>41</v>
      </c>
      <c r="B3" s="27" t="s">
        <v>0</v>
      </c>
      <c r="C3" s="27" t="s">
        <v>1</v>
      </c>
      <c r="D3" s="27" t="s">
        <v>10</v>
      </c>
      <c r="E3" s="27" t="s">
        <v>88</v>
      </c>
      <c r="F3" s="27" t="s">
        <v>89</v>
      </c>
      <c r="G3" s="27" t="s">
        <v>11</v>
      </c>
    </row>
    <row r="4" spans="1:7" x14ac:dyDescent="0.3">
      <c r="A4" t="s">
        <v>43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28">
        <v>65.900000000000006</v>
      </c>
    </row>
    <row r="5" spans="1:7" x14ac:dyDescent="0.3">
      <c r="A5" t="s">
        <v>44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28">
        <v>69.900000000000006</v>
      </c>
    </row>
    <row r="6" spans="1:7" x14ac:dyDescent="0.3">
      <c r="A6" t="s">
        <v>45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28">
        <v>70.900000000000006</v>
      </c>
    </row>
    <row r="7" spans="1:7" x14ac:dyDescent="0.3">
      <c r="A7" t="s">
        <v>46</v>
      </c>
      <c r="B7" t="s">
        <v>34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28">
        <v>145</v>
      </c>
    </row>
    <row r="8" spans="1:7" x14ac:dyDescent="0.3">
      <c r="A8" t="s">
        <v>47</v>
      </c>
      <c r="B8" t="s">
        <v>33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28">
        <v>259.89999999999998</v>
      </c>
    </row>
    <row r="9" spans="1:7" x14ac:dyDescent="0.3">
      <c r="A9" t="s">
        <v>48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28">
        <v>39.9</v>
      </c>
    </row>
    <row r="10" spans="1:7" x14ac:dyDescent="0.3">
      <c r="A10" t="s">
        <v>49</v>
      </c>
      <c r="B10" t="s">
        <v>27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28">
        <v>85.9</v>
      </c>
    </row>
    <row r="11" spans="1:7" x14ac:dyDescent="0.3">
      <c r="A11" t="s">
        <v>50</v>
      </c>
      <c r="B11" t="s">
        <v>27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28">
        <v>89.9</v>
      </c>
    </row>
    <row r="12" spans="1:7" x14ac:dyDescent="0.3">
      <c r="A12" t="s">
        <v>51</v>
      </c>
      <c r="B12" t="s">
        <v>27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28">
        <v>92.9</v>
      </c>
    </row>
    <row r="13" spans="1:7" x14ac:dyDescent="0.3">
      <c r="A13" t="s">
        <v>52</v>
      </c>
      <c r="B13" t="s">
        <v>30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28">
        <v>44.9</v>
      </c>
    </row>
    <row r="14" spans="1:7" x14ac:dyDescent="0.3">
      <c r="A14" t="s">
        <v>53</v>
      </c>
      <c r="B14" t="s">
        <v>30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28">
        <v>46.9</v>
      </c>
    </row>
    <row r="15" spans="1:7" x14ac:dyDescent="0.3">
      <c r="A15" t="s">
        <v>54</v>
      </c>
      <c r="B15" t="s">
        <v>30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28">
        <v>48.9</v>
      </c>
    </row>
    <row r="16" spans="1:7" x14ac:dyDescent="0.3">
      <c r="A16" t="s">
        <v>55</v>
      </c>
      <c r="B16" t="s">
        <v>22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28">
        <v>39.9</v>
      </c>
    </row>
    <row r="17" spans="1:7" x14ac:dyDescent="0.3">
      <c r="A17" t="s">
        <v>56</v>
      </c>
      <c r="B17" t="s">
        <v>22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28">
        <v>39.9</v>
      </c>
    </row>
    <row r="18" spans="1:7" x14ac:dyDescent="0.3">
      <c r="A18" t="s">
        <v>57</v>
      </c>
      <c r="B18" t="s">
        <v>22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28">
        <v>42.5</v>
      </c>
    </row>
    <row r="19" spans="1:7" x14ac:dyDescent="0.3">
      <c r="A19" t="s">
        <v>58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28">
        <v>25.9</v>
      </c>
    </row>
    <row r="20" spans="1:7" x14ac:dyDescent="0.3">
      <c r="A20" t="s">
        <v>59</v>
      </c>
      <c r="B20" t="s">
        <v>21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28">
        <v>29.9</v>
      </c>
    </row>
    <row r="21" spans="1:7" x14ac:dyDescent="0.3">
      <c r="A21" t="s">
        <v>60</v>
      </c>
      <c r="B21" t="s">
        <v>21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28">
        <v>32.9</v>
      </c>
    </row>
    <row r="22" spans="1:7" x14ac:dyDescent="0.3">
      <c r="A22" t="s">
        <v>61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28">
        <v>49.9</v>
      </c>
    </row>
    <row r="23" spans="1:7" x14ac:dyDescent="0.3">
      <c r="A23" t="s">
        <v>62</v>
      </c>
      <c r="B23" t="s">
        <v>26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28">
        <v>299.89999999999998</v>
      </c>
    </row>
    <row r="24" spans="1:7" x14ac:dyDescent="0.3">
      <c r="A24" t="s">
        <v>63</v>
      </c>
      <c r="B24" t="s">
        <v>26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28">
        <v>302.89999999999998</v>
      </c>
    </row>
    <row r="25" spans="1:7" x14ac:dyDescent="0.3">
      <c r="A25" t="s">
        <v>64</v>
      </c>
      <c r="B25" t="s">
        <v>26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28">
        <v>300</v>
      </c>
    </row>
    <row r="26" spans="1:7" x14ac:dyDescent="0.3">
      <c r="A26" t="s">
        <v>65</v>
      </c>
      <c r="B26" t="s">
        <v>25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28">
        <v>249.9</v>
      </c>
    </row>
    <row r="27" spans="1:7" x14ac:dyDescent="0.3">
      <c r="A27" t="s">
        <v>66</v>
      </c>
      <c r="B27" t="s">
        <v>25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28">
        <v>259.89999999999998</v>
      </c>
    </row>
    <row r="28" spans="1:7" x14ac:dyDescent="0.3">
      <c r="A28" t="s">
        <v>67</v>
      </c>
      <c r="B28" t="s">
        <v>25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28">
        <v>299.89999999999998</v>
      </c>
    </row>
    <row r="29" spans="1:7" x14ac:dyDescent="0.3">
      <c r="A29" t="s">
        <v>68</v>
      </c>
      <c r="B29" t="s">
        <v>24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28">
        <v>349.9</v>
      </c>
    </row>
    <row r="30" spans="1:7" x14ac:dyDescent="0.3">
      <c r="A30" t="s">
        <v>69</v>
      </c>
      <c r="B30" t="s">
        <v>23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28">
        <v>399.9</v>
      </c>
    </row>
    <row r="31" spans="1:7" x14ac:dyDescent="0.3">
      <c r="A31" t="s">
        <v>70</v>
      </c>
      <c r="B31" t="s">
        <v>32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28">
        <v>249.9</v>
      </c>
    </row>
    <row r="32" spans="1:7" x14ac:dyDescent="0.3">
      <c r="A32" t="s">
        <v>71</v>
      </c>
      <c r="B32" t="s">
        <v>32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28">
        <v>255</v>
      </c>
    </row>
    <row r="33" spans="1:7" x14ac:dyDescent="0.3">
      <c r="A33" t="s">
        <v>72</v>
      </c>
      <c r="B33" t="s">
        <v>32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28">
        <v>259.89999999999998</v>
      </c>
    </row>
    <row r="34" spans="1:7" x14ac:dyDescent="0.3">
      <c r="A34" t="s">
        <v>73</v>
      </c>
      <c r="B34" t="s">
        <v>31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28">
        <v>199.9</v>
      </c>
    </row>
    <row r="35" spans="1:7" x14ac:dyDescent="0.3">
      <c r="A35" t="s">
        <v>74</v>
      </c>
      <c r="B35" t="s">
        <v>31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28">
        <v>249.9</v>
      </c>
    </row>
    <row r="36" spans="1:7" x14ac:dyDescent="0.3">
      <c r="A36" t="s">
        <v>75</v>
      </c>
      <c r="B36" t="s">
        <v>31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28">
        <v>259.89999999999998</v>
      </c>
    </row>
    <row r="37" spans="1:7" x14ac:dyDescent="0.3">
      <c r="A37" t="s">
        <v>76</v>
      </c>
      <c r="B37" t="s">
        <v>29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28">
        <v>89.9</v>
      </c>
    </row>
    <row r="38" spans="1:7" x14ac:dyDescent="0.3">
      <c r="A38" t="s">
        <v>77</v>
      </c>
      <c r="B38" t="s">
        <v>29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28">
        <v>91.4</v>
      </c>
    </row>
    <row r="39" spans="1:7" x14ac:dyDescent="0.3">
      <c r="A39" t="s">
        <v>78</v>
      </c>
      <c r="B39" t="s">
        <v>29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28">
        <v>93.5</v>
      </c>
    </row>
    <row r="40" spans="1:7" x14ac:dyDescent="0.3">
      <c r="A40" t="s">
        <v>79</v>
      </c>
      <c r="B40" t="s">
        <v>28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28">
        <v>140</v>
      </c>
    </row>
    <row r="41" spans="1:7" x14ac:dyDescent="0.3">
      <c r="A41" t="s">
        <v>80</v>
      </c>
      <c r="B41" t="s">
        <v>28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28">
        <v>142.9</v>
      </c>
    </row>
    <row r="42" spans="1:7" x14ac:dyDescent="0.3">
      <c r="A42" t="s">
        <v>81</v>
      </c>
      <c r="B42" t="s">
        <v>28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28">
        <v>146</v>
      </c>
    </row>
    <row r="43" spans="1:7" x14ac:dyDescent="0.3">
      <c r="A43" t="s">
        <v>90</v>
      </c>
      <c r="B43" t="s">
        <v>91</v>
      </c>
      <c r="E43" s="1">
        <v>12</v>
      </c>
      <c r="F43" s="1">
        <f>TB_Produtos[[#This Row],[Estoque]]</f>
        <v>12</v>
      </c>
      <c r="G43" s="28"/>
    </row>
  </sheetData>
  <mergeCells count="1">
    <mergeCell ref="A1:G1"/>
  </mergeCells>
  <conditionalFormatting sqref="F3:F43">
    <cfRule type="cellIs" dxfId="1" priority="3" operator="lessThan">
      <formula>3</formula>
    </cfRule>
  </conditionalFormatting>
  <conditionalFormatting sqref="F4:F43">
    <cfRule type="iconSet" priority="2">
      <iconSet iconSet="3Symbols" showValue="0">
        <cfvo type="percent" val="0"/>
        <cfvo type="num" val="3"/>
        <cfvo type="num" val="10"/>
      </iconSet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{847B4F7E-2DD1-4C8D-A7B3-4E53F804F350}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7B4F7E-2DD1-4C8D-A7B3-4E53F804F35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C1F5-848F-4FC4-B8E7-9EA937662390}">
  <dimension ref="C2:CB55"/>
  <sheetViews>
    <sheetView zoomScale="60" zoomScaleNormal="60" workbookViewId="0">
      <selection activeCell="AI70" sqref="AI70"/>
    </sheetView>
  </sheetViews>
  <sheetFormatPr defaultColWidth="2.109375" defaultRowHeight="9" customHeight="1" x14ac:dyDescent="0.4"/>
  <cols>
    <col min="1" max="16384" width="2.109375" style="41"/>
  </cols>
  <sheetData>
    <row r="2" spans="3:80" ht="9" customHeight="1" x14ac:dyDescent="0.4">
      <c r="W2" s="50" t="s">
        <v>92</v>
      </c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63"/>
      <c r="AQ2" s="50" t="s">
        <v>93</v>
      </c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63"/>
      <c r="BK2" s="50" t="s">
        <v>94</v>
      </c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63"/>
    </row>
    <row r="3" spans="3:80" ht="9" customHeight="1" x14ac:dyDescent="0.4"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64"/>
      <c r="AQ3" s="52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64"/>
      <c r="BK3" s="52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64"/>
    </row>
    <row r="4" spans="3:80" ht="9" customHeight="1" x14ac:dyDescent="0.4">
      <c r="W4" s="54">
        <f>COUNTA(Produtos!A4:A43)</f>
        <v>40</v>
      </c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6"/>
      <c r="AQ4" s="54">
        <f>SUM(Vendas!F3:F61)</f>
        <v>131</v>
      </c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6"/>
      <c r="BK4" s="65">
        <f>SUM(Vendas!G3:G61)</f>
        <v>15963.659999999998</v>
      </c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7"/>
    </row>
    <row r="5" spans="3:80" ht="9" customHeight="1" x14ac:dyDescent="0.4">
      <c r="W5" s="57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9"/>
      <c r="AQ5" s="57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9"/>
      <c r="BK5" s="68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70"/>
    </row>
    <row r="6" spans="3:80" ht="9" customHeight="1" x14ac:dyDescent="0.4">
      <c r="W6" s="57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9"/>
      <c r="AQ6" s="57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9"/>
      <c r="BK6" s="68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70"/>
    </row>
    <row r="7" spans="3:80" ht="9" customHeight="1" x14ac:dyDescent="0.4">
      <c r="W7" s="60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2"/>
      <c r="AQ7" s="60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2"/>
      <c r="BK7" s="71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3"/>
    </row>
    <row r="9" spans="3:80" ht="9" customHeight="1" x14ac:dyDescent="0.4">
      <c r="C9" s="50" t="s">
        <v>96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</row>
    <row r="10" spans="3:80" ht="9" customHeight="1" x14ac:dyDescent="0.4">
      <c r="C10" s="52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</row>
    <row r="11" spans="3:80" ht="9" customHeight="1" x14ac:dyDescent="0.4">
      <c r="C11" s="54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6"/>
    </row>
    <row r="12" spans="3:80" ht="9" customHeight="1" x14ac:dyDescent="0.4">
      <c r="C12" s="57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9"/>
    </row>
    <row r="13" spans="3:80" ht="9" customHeight="1" x14ac:dyDescent="0.4"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9"/>
    </row>
    <row r="14" spans="3:80" ht="9" customHeight="1" x14ac:dyDescent="0.4">
      <c r="C14" s="57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9"/>
    </row>
    <row r="15" spans="3:80" ht="9" customHeight="1" x14ac:dyDescent="0.4">
      <c r="C15" s="57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9"/>
    </row>
    <row r="16" spans="3:80" ht="9" customHeight="1" x14ac:dyDescent="0.4">
      <c r="C16" s="57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9"/>
    </row>
    <row r="17" spans="3:80" ht="9" customHeight="1" x14ac:dyDescent="0.4"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9"/>
    </row>
    <row r="18" spans="3:80" ht="9" customHeight="1" x14ac:dyDescent="0.4">
      <c r="C18" s="57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9"/>
    </row>
    <row r="19" spans="3:80" ht="9" customHeight="1" x14ac:dyDescent="0.4">
      <c r="C19" s="57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9"/>
    </row>
    <row r="20" spans="3:80" ht="9" customHeight="1" x14ac:dyDescent="0.4">
      <c r="C20" s="57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9"/>
    </row>
    <row r="21" spans="3:80" ht="9" customHeight="1" x14ac:dyDescent="0.4"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9"/>
    </row>
    <row r="22" spans="3:80" ht="9" customHeight="1" x14ac:dyDescent="0.4">
      <c r="C22" s="57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9"/>
    </row>
    <row r="23" spans="3:80" ht="9" customHeight="1" x14ac:dyDescent="0.4">
      <c r="C23" s="57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9"/>
    </row>
    <row r="24" spans="3:80" ht="9" customHeight="1" x14ac:dyDescent="0.4">
      <c r="C24" s="57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9"/>
    </row>
    <row r="25" spans="3:80" ht="9" customHeight="1" x14ac:dyDescent="0.4">
      <c r="C25" s="57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9"/>
    </row>
    <row r="26" spans="3:80" ht="9" customHeight="1" x14ac:dyDescent="0.4">
      <c r="C26" s="57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58"/>
      <c r="CA26" s="58"/>
      <c r="CB26" s="59"/>
    </row>
    <row r="27" spans="3:80" ht="9" customHeight="1" x14ac:dyDescent="0.4">
      <c r="C27" s="57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9"/>
    </row>
    <row r="28" spans="3:80" ht="9" customHeight="1" x14ac:dyDescent="0.4"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58"/>
      <c r="CA28" s="58"/>
      <c r="CB28" s="59"/>
    </row>
    <row r="29" spans="3:80" ht="9" customHeight="1" x14ac:dyDescent="0.4">
      <c r="C29" s="57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9"/>
    </row>
    <row r="30" spans="3:80" ht="9" customHeight="1" x14ac:dyDescent="0.4">
      <c r="C30" s="57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9"/>
    </row>
    <row r="31" spans="3:80" ht="9" customHeight="1" x14ac:dyDescent="0.4">
      <c r="C31" s="57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9"/>
    </row>
    <row r="32" spans="3:80" ht="9" customHeight="1" x14ac:dyDescent="0.4">
      <c r="C32" s="60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2"/>
    </row>
    <row r="34" spans="3:80" ht="9" customHeight="1" x14ac:dyDescent="0.4">
      <c r="C34" s="50" t="s">
        <v>107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Q34" s="50" t="s">
        <v>95</v>
      </c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</row>
    <row r="35" spans="3:80" ht="9" customHeight="1" x14ac:dyDescent="0.4">
      <c r="C35" s="5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Q35" s="52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</row>
    <row r="36" spans="3:80" ht="9" customHeight="1" x14ac:dyDescent="0.4"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9"/>
      <c r="AQ36" s="57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58"/>
      <c r="CA36" s="58"/>
      <c r="CB36" s="59"/>
    </row>
    <row r="37" spans="3:80" ht="9" customHeight="1" x14ac:dyDescent="0.4"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9"/>
      <c r="AQ37" s="57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9"/>
    </row>
    <row r="38" spans="3:80" ht="9" customHeight="1" x14ac:dyDescent="0.4">
      <c r="C38" s="57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9"/>
      <c r="AQ38" s="57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58"/>
      <c r="CA38" s="58"/>
      <c r="CB38" s="59"/>
    </row>
    <row r="39" spans="3:80" ht="9" customHeight="1" x14ac:dyDescent="0.4">
      <c r="C39" s="57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9"/>
      <c r="AQ39" s="57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9"/>
    </row>
    <row r="40" spans="3:80" ht="9" customHeight="1" x14ac:dyDescent="0.4"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9"/>
      <c r="AQ40" s="57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9"/>
    </row>
    <row r="41" spans="3:80" ht="9" customHeight="1" x14ac:dyDescent="0.4">
      <c r="C41" s="57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9"/>
      <c r="AQ41" s="57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9"/>
    </row>
    <row r="42" spans="3:80" ht="9" customHeight="1" x14ac:dyDescent="0.4">
      <c r="C42" s="57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9"/>
      <c r="AQ42" s="57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9"/>
    </row>
    <row r="43" spans="3:80" ht="9" customHeight="1" x14ac:dyDescent="0.4">
      <c r="C43" s="57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9"/>
      <c r="AQ43" s="57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9"/>
    </row>
    <row r="44" spans="3:80" ht="9" customHeight="1" x14ac:dyDescent="0.4">
      <c r="C44" s="57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9"/>
      <c r="AQ44" s="57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9"/>
    </row>
    <row r="45" spans="3:80" ht="9" customHeight="1" x14ac:dyDescent="0.4">
      <c r="C45" s="57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9"/>
      <c r="AQ45" s="57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58"/>
      <c r="CA45" s="58"/>
      <c r="CB45" s="59"/>
    </row>
    <row r="46" spans="3:80" ht="9" customHeight="1" x14ac:dyDescent="0.4">
      <c r="C46" s="57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9"/>
      <c r="AQ46" s="57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9"/>
    </row>
    <row r="47" spans="3:80" ht="9" customHeight="1" x14ac:dyDescent="0.4">
      <c r="C47" s="57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9"/>
      <c r="AQ47" s="57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58"/>
      <c r="CA47" s="58"/>
      <c r="CB47" s="59"/>
    </row>
    <row r="48" spans="3:80" ht="9" customHeight="1" x14ac:dyDescent="0.4">
      <c r="C48" s="57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9"/>
      <c r="AQ48" s="57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9"/>
    </row>
    <row r="49" spans="3:80" ht="9" customHeight="1" x14ac:dyDescent="0.4">
      <c r="C49" s="57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9"/>
      <c r="AQ49" s="57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9"/>
    </row>
    <row r="50" spans="3:80" ht="9" customHeight="1" x14ac:dyDescent="0.4">
      <c r="C50" s="57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9"/>
      <c r="AQ50" s="57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9"/>
    </row>
    <row r="51" spans="3:80" ht="9" customHeight="1" x14ac:dyDescent="0.4">
      <c r="C51" s="57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9"/>
      <c r="AQ51" s="57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9"/>
    </row>
    <row r="52" spans="3:80" ht="9" customHeight="1" x14ac:dyDescent="0.4">
      <c r="C52" s="57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9"/>
      <c r="AQ52" s="57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9"/>
    </row>
    <row r="53" spans="3:80" ht="9" customHeight="1" x14ac:dyDescent="0.4">
      <c r="C53" s="57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9"/>
      <c r="AQ53" s="57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9"/>
    </row>
    <row r="54" spans="3:80" ht="9" customHeight="1" x14ac:dyDescent="0.4">
      <c r="C54" s="57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9"/>
      <c r="AQ54" s="57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9"/>
    </row>
    <row r="55" spans="3:80" ht="9" customHeight="1" x14ac:dyDescent="0.4">
      <c r="C55" s="60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2"/>
      <c r="AQ55" s="60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2"/>
    </row>
  </sheetData>
  <mergeCells count="12">
    <mergeCell ref="W4:AN7"/>
    <mergeCell ref="W2:AN3"/>
    <mergeCell ref="AQ2:BH3"/>
    <mergeCell ref="AQ4:BH7"/>
    <mergeCell ref="BK2:CB3"/>
    <mergeCell ref="BK4:CB7"/>
    <mergeCell ref="C9:CB10"/>
    <mergeCell ref="C11:CB32"/>
    <mergeCell ref="C34:AN35"/>
    <mergeCell ref="AQ34:CB35"/>
    <mergeCell ref="AQ36:CB55"/>
    <mergeCell ref="C36:AN55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8379-F778-45F0-B315-85DA9136D76F}">
  <dimension ref="A1:L7"/>
  <sheetViews>
    <sheetView topLeftCell="E1" workbookViewId="0">
      <selection activeCell="I22" sqref="I22"/>
    </sheetView>
  </sheetViews>
  <sheetFormatPr defaultRowHeight="14.4" x14ac:dyDescent="0.3"/>
  <cols>
    <col min="1" max="1" width="10.6640625" bestFit="1" customWidth="1"/>
    <col min="2" max="2" width="23.109375" customWidth="1"/>
    <col min="3" max="3" width="2.109375" customWidth="1"/>
    <col min="6" max="6" width="12.6640625" customWidth="1"/>
    <col min="9" max="9" width="9.6640625" bestFit="1" customWidth="1"/>
    <col min="10" max="10" width="10.77734375" bestFit="1" customWidth="1"/>
    <col min="11" max="11" width="9.6640625" customWidth="1"/>
    <col min="12" max="12" width="11.88671875" bestFit="1" customWidth="1"/>
  </cols>
  <sheetData>
    <row r="1" spans="1:12" x14ac:dyDescent="0.3">
      <c r="A1" s="33" t="s">
        <v>97</v>
      </c>
      <c r="B1" s="35" t="s">
        <v>98</v>
      </c>
      <c r="D1" s="33" t="s">
        <v>100</v>
      </c>
      <c r="E1" s="34" t="s">
        <v>99</v>
      </c>
      <c r="F1" s="34" t="s">
        <v>17</v>
      </c>
      <c r="G1" s="35" t="s">
        <v>16</v>
      </c>
      <c r="I1" s="33" t="s">
        <v>10</v>
      </c>
      <c r="J1" s="34" t="s">
        <v>108</v>
      </c>
      <c r="K1" s="34" t="s">
        <v>109</v>
      </c>
      <c r="L1" s="35" t="s">
        <v>17</v>
      </c>
    </row>
    <row r="2" spans="1:12" x14ac:dyDescent="0.3">
      <c r="A2" s="36" t="s">
        <v>83</v>
      </c>
      <c r="B2" s="42">
        <f>SUMIF(TB_Vendas[Vendedor],DadosG!A2,TB_Vendas[Total])</f>
        <v>6102.4499999999989</v>
      </c>
      <c r="D2" s="36">
        <v>1</v>
      </c>
      <c r="E2" t="s">
        <v>101</v>
      </c>
      <c r="F2" s="28">
        <f>SUMIF(TB_Vendas[Mês],DadosG!D2,TB_Vendas[Total])</f>
        <v>2017.2600000000002</v>
      </c>
      <c r="G2" s="37">
        <f>SUMIF(TB_Vendas[Mês],DadosG!D2,TB_Vendas[Qtd])</f>
        <v>14</v>
      </c>
      <c r="I2" s="36" t="s">
        <v>13</v>
      </c>
      <c r="J2" s="45">
        <f>L2/SUM($L$2:$L$4)</f>
        <v>0.14733839232356494</v>
      </c>
      <c r="K2" s="47">
        <f>1-J2</f>
        <v>0.85266160767643506</v>
      </c>
      <c r="L2" s="42">
        <f>SUMIF(TB_Vendas[Categoria],DadosG!I2,TB_Vendas[Total])</f>
        <v>2352.06</v>
      </c>
    </row>
    <row r="3" spans="1:12" x14ac:dyDescent="0.3">
      <c r="A3" s="36" t="s">
        <v>84</v>
      </c>
      <c r="B3" s="42">
        <f>SUMIF(TB_Vendas[Vendedor],DadosG!A3,TB_Vendas[Total])</f>
        <v>4567.68</v>
      </c>
      <c r="D3" s="36">
        <v>2</v>
      </c>
      <c r="E3" t="s">
        <v>102</v>
      </c>
      <c r="F3" s="28">
        <f>SUMIF(TB_Vendas[Mês],DadosG!D3,TB_Vendas[Total])</f>
        <v>2336.13</v>
      </c>
      <c r="G3" s="37">
        <f>SUMIF(TB_Vendas[Mês],DadosG!D3,TB_Vendas[Qtd])</f>
        <v>15</v>
      </c>
      <c r="I3" s="36" t="s">
        <v>82</v>
      </c>
      <c r="J3" s="45">
        <f t="shared" ref="J3:J4" si="0">L3/SUM($L$2:$L$4)</f>
        <v>0.32123648336283783</v>
      </c>
      <c r="K3" s="47">
        <f t="shared" ref="K3:K4" si="1">1-J3</f>
        <v>0.67876351663716217</v>
      </c>
      <c r="L3" s="42">
        <f>SUMIF(TB_Vendas[Categoria],DadosG!I3,TB_Vendas[Total])</f>
        <v>5128.1099999999988</v>
      </c>
    </row>
    <row r="4" spans="1:12" x14ac:dyDescent="0.3">
      <c r="A4" s="38" t="s">
        <v>86</v>
      </c>
      <c r="B4" s="43">
        <f>SUMIF(TB_Vendas[Vendedor],DadosG!A4,TB_Vendas[Total])</f>
        <v>5293.5299999999988</v>
      </c>
      <c r="D4" s="36">
        <v>3</v>
      </c>
      <c r="E4" t="s">
        <v>103</v>
      </c>
      <c r="F4" s="28">
        <f>SUMIF(TB_Vendas[Mês],DadosG!D4,TB_Vendas[Total])</f>
        <v>3099.24</v>
      </c>
      <c r="G4" s="37">
        <f>SUMIF(TB_Vendas[Mês],DadosG!D4,TB_Vendas[Qtd])</f>
        <v>26</v>
      </c>
      <c r="I4" s="38" t="s">
        <v>12</v>
      </c>
      <c r="J4" s="46">
        <f t="shared" si="0"/>
        <v>0.53142512431359723</v>
      </c>
      <c r="K4" s="48">
        <f t="shared" si="1"/>
        <v>0.46857487568640277</v>
      </c>
      <c r="L4" s="43">
        <f>SUMIF(TB_Vendas[Categoria],DadosG!I4,TB_Vendas[Total])</f>
        <v>8483.489999999998</v>
      </c>
    </row>
    <row r="5" spans="1:12" x14ac:dyDescent="0.3">
      <c r="D5" s="36">
        <v>4</v>
      </c>
      <c r="E5" t="s">
        <v>104</v>
      </c>
      <c r="F5" s="28">
        <f>SUMIF(TB_Vendas[Mês],DadosG!D5,TB_Vendas[Total])</f>
        <v>3649.1399999999994</v>
      </c>
      <c r="G5" s="37">
        <f>SUMIF(TB_Vendas[Mês],DadosG!D5,TB_Vendas[Qtd])</f>
        <v>28</v>
      </c>
    </row>
    <row r="6" spans="1:12" x14ac:dyDescent="0.3">
      <c r="D6" s="36">
        <v>5</v>
      </c>
      <c r="E6" t="s">
        <v>105</v>
      </c>
      <c r="F6" s="28">
        <f>SUMIF(TB_Vendas[Mês],DadosG!D6,TB_Vendas[Total])</f>
        <v>1727.1899999999998</v>
      </c>
      <c r="G6" s="37">
        <f>SUMIF(TB_Vendas[Mês],DadosG!D6,TB_Vendas[Qtd])</f>
        <v>17</v>
      </c>
    </row>
    <row r="7" spans="1:12" x14ac:dyDescent="0.3">
      <c r="D7" s="38">
        <v>6</v>
      </c>
      <c r="E7" s="39" t="s">
        <v>106</v>
      </c>
      <c r="F7" s="44">
        <f>SUMIF(TB_Vendas[Mês],DadosG!D7,TB_Vendas[Total])</f>
        <v>3134.7</v>
      </c>
      <c r="G7" s="40">
        <f>SUMIF(TB_Vendas[Mês],DadosG!D7,TB_Vendas[Qtd])</f>
        <v>31</v>
      </c>
    </row>
  </sheetData>
  <phoneticPr fontId="13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topLeftCell="A42" zoomScale="140" zoomScaleNormal="140" workbookViewId="0">
      <selection activeCell="E10" sqref="E10"/>
    </sheetView>
  </sheetViews>
  <sheetFormatPr defaultRowHeight="14.4" x14ac:dyDescent="0.3"/>
  <cols>
    <col min="1" max="1" width="8.88671875" style="1" customWidth="1"/>
    <col min="2" max="2" width="11.5546875" style="1" bestFit="1" customWidth="1"/>
    <col min="3" max="3" width="13.5546875" style="1" bestFit="1" customWidth="1"/>
    <col min="4" max="4" width="14.6640625" style="1" customWidth="1"/>
    <col min="5" max="5" width="15.88671875" style="1" customWidth="1"/>
    <col min="6" max="6" width="8.5546875" customWidth="1"/>
    <col min="7" max="7" width="14.88671875" customWidth="1"/>
    <col min="8" max="8" width="17" bestFit="1" customWidth="1"/>
  </cols>
  <sheetData>
    <row r="1" spans="1:8" ht="21" x14ac:dyDescent="0.4">
      <c r="A1" s="49" t="s">
        <v>15</v>
      </c>
      <c r="B1" s="49"/>
      <c r="C1" s="49"/>
      <c r="D1" s="49"/>
      <c r="E1" s="49"/>
      <c r="F1" s="49"/>
      <c r="G1" s="49"/>
      <c r="H1" s="49"/>
    </row>
    <row r="2" spans="1:8" ht="18" x14ac:dyDescent="0.35">
      <c r="A2" s="32" t="s">
        <v>42</v>
      </c>
      <c r="B2" s="32" t="s">
        <v>87</v>
      </c>
      <c r="C2" s="32" t="s">
        <v>41</v>
      </c>
      <c r="D2" s="32" t="s">
        <v>1</v>
      </c>
      <c r="E2" s="32" t="s">
        <v>10</v>
      </c>
      <c r="F2" s="32" t="s">
        <v>16</v>
      </c>
      <c r="G2" s="30" t="s">
        <v>17</v>
      </c>
      <c r="H2" s="32" t="s">
        <v>85</v>
      </c>
    </row>
    <row r="3" spans="1:8" x14ac:dyDescent="0.3">
      <c r="A3" s="31">
        <f>MONTH(TB_Vendas[[#This Row],[Data]])</f>
        <v>1</v>
      </c>
      <c r="B3" s="29">
        <v>44931</v>
      </c>
      <c r="C3" s="1" t="s">
        <v>69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28">
        <v>359.90999999999997</v>
      </c>
      <c r="H3" s="1" t="s">
        <v>84</v>
      </c>
    </row>
    <row r="4" spans="1:8" x14ac:dyDescent="0.3">
      <c r="A4" s="31">
        <f>MONTH(TB_Vendas[[#This Row],[Data]])</f>
        <v>1</v>
      </c>
      <c r="B4" s="29">
        <v>44932</v>
      </c>
      <c r="C4" s="1" t="s">
        <v>73</v>
      </c>
      <c r="D4" s="1">
        <f>_xlfn.XLOOKUP(C4,TB_Produtos[Código],TB_Produtos[Tamanho])</f>
        <v>36</v>
      </c>
      <c r="E4" s="1" t="s">
        <v>82</v>
      </c>
      <c r="F4" s="1">
        <v>1</v>
      </c>
      <c r="G4" s="28">
        <v>179.91</v>
      </c>
      <c r="H4" s="1" t="s">
        <v>83</v>
      </c>
    </row>
    <row r="5" spans="1:8" x14ac:dyDescent="0.3">
      <c r="A5" s="31">
        <f>MONTH(TB_Vendas[[#This Row],[Data]])</f>
        <v>1</v>
      </c>
      <c r="B5" s="29">
        <v>44933</v>
      </c>
      <c r="C5" s="1" t="s">
        <v>74</v>
      </c>
      <c r="D5" s="1">
        <f>_xlfn.XLOOKUP(C5,TB_Produtos[Código],TB_Produtos[Tamanho])</f>
        <v>37</v>
      </c>
      <c r="E5" s="1" t="s">
        <v>82</v>
      </c>
      <c r="F5" s="1">
        <v>2</v>
      </c>
      <c r="G5" s="28">
        <v>449.82</v>
      </c>
      <c r="H5" s="1" t="s">
        <v>86</v>
      </c>
    </row>
    <row r="6" spans="1:8" x14ac:dyDescent="0.3">
      <c r="A6" s="31">
        <f>MONTH(TB_Vendas[[#This Row],[Data]])</f>
        <v>1</v>
      </c>
      <c r="B6" s="29">
        <v>44938</v>
      </c>
      <c r="C6" s="1" t="s">
        <v>53</v>
      </c>
      <c r="D6" s="1" t="str">
        <f>_xlfn.XLOOKUP(C6,TB_Produtos[Código],TB_Produtos[Tamanho])</f>
        <v>M</v>
      </c>
      <c r="E6" s="1" t="s">
        <v>12</v>
      </c>
      <c r="F6" s="1">
        <v>1</v>
      </c>
      <c r="G6" s="28">
        <v>42.21</v>
      </c>
      <c r="H6" s="1" t="s">
        <v>86</v>
      </c>
    </row>
    <row r="7" spans="1:8" x14ac:dyDescent="0.3">
      <c r="A7" s="31">
        <f>MONTH(TB_Vendas[[#This Row],[Data]])</f>
        <v>1</v>
      </c>
      <c r="B7" s="29">
        <v>44939</v>
      </c>
      <c r="C7" s="1" t="s">
        <v>80</v>
      </c>
      <c r="D7" s="1" t="str">
        <f>_xlfn.XLOOKUP(C7,TB_Produtos[Código],TB_Produtos[Tamanho])</f>
        <v>M</v>
      </c>
      <c r="E7" s="1" t="s">
        <v>12</v>
      </c>
      <c r="F7" s="1">
        <v>1</v>
      </c>
      <c r="G7" s="28">
        <v>128.61000000000001</v>
      </c>
      <c r="H7" s="1" t="s">
        <v>83</v>
      </c>
    </row>
    <row r="8" spans="1:8" x14ac:dyDescent="0.3">
      <c r="A8" s="31">
        <f>MONTH(TB_Vendas[[#This Row],[Data]])</f>
        <v>1</v>
      </c>
      <c r="B8" s="29">
        <v>44943</v>
      </c>
      <c r="C8" s="1" t="s">
        <v>73</v>
      </c>
      <c r="D8" s="1">
        <f>_xlfn.XLOOKUP(C8,TB_Produtos[Código],TB_Produtos[Tamanho])</f>
        <v>36</v>
      </c>
      <c r="E8" s="1" t="s">
        <v>82</v>
      </c>
      <c r="F8" s="1">
        <v>1</v>
      </c>
      <c r="G8" s="28">
        <v>179.91</v>
      </c>
      <c r="H8" s="1" t="s">
        <v>83</v>
      </c>
    </row>
    <row r="9" spans="1:8" x14ac:dyDescent="0.3">
      <c r="A9" s="31">
        <f>MONTH(TB_Vendas[[#This Row],[Data]])</f>
        <v>1</v>
      </c>
      <c r="B9" s="29">
        <v>44949</v>
      </c>
      <c r="C9" s="1" t="s">
        <v>68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28">
        <v>314.90999999999997</v>
      </c>
      <c r="H9" s="1" t="s">
        <v>84</v>
      </c>
    </row>
    <row r="10" spans="1:8" x14ac:dyDescent="0.3">
      <c r="A10" s="31">
        <f>MONTH(TB_Vendas[[#This Row],[Data]])</f>
        <v>1</v>
      </c>
      <c r="B10" s="29">
        <v>44952</v>
      </c>
      <c r="C10" s="1" t="s">
        <v>56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28">
        <v>71.819999999999993</v>
      </c>
      <c r="H10" s="1" t="s">
        <v>83</v>
      </c>
    </row>
    <row r="11" spans="1:8" x14ac:dyDescent="0.3">
      <c r="A11" s="31">
        <f>MONTH(TB_Vendas[[#This Row],[Data]])</f>
        <v>1</v>
      </c>
      <c r="B11" s="29">
        <v>44954</v>
      </c>
      <c r="C11" s="1" t="s">
        <v>57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28">
        <v>76.5</v>
      </c>
      <c r="H11" s="1" t="s">
        <v>83</v>
      </c>
    </row>
    <row r="12" spans="1:8" x14ac:dyDescent="0.3">
      <c r="A12" s="31">
        <f>MONTH(TB_Vendas[[#This Row],[Data]])</f>
        <v>1</v>
      </c>
      <c r="B12" s="29">
        <v>44955</v>
      </c>
      <c r="C12" s="1" t="s">
        <v>77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28">
        <v>82.26</v>
      </c>
      <c r="H12" s="1" t="s">
        <v>86</v>
      </c>
    </row>
    <row r="13" spans="1:8" x14ac:dyDescent="0.3">
      <c r="A13" s="31">
        <f>MONTH(TB_Vendas[[#This Row],[Data]])</f>
        <v>1</v>
      </c>
      <c r="B13" s="29">
        <v>44956</v>
      </c>
      <c r="C13" s="1" t="s">
        <v>81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28">
        <v>131.4</v>
      </c>
      <c r="H13" s="1" t="s">
        <v>84</v>
      </c>
    </row>
    <row r="14" spans="1:8" x14ac:dyDescent="0.3">
      <c r="A14" s="31">
        <f>MONTH(TB_Vendas[[#This Row],[Data]])</f>
        <v>2</v>
      </c>
      <c r="B14" s="29">
        <v>44960</v>
      </c>
      <c r="C14" s="1" t="s">
        <v>47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28">
        <v>233.90999999999997</v>
      </c>
      <c r="H14" s="1" t="s">
        <v>86</v>
      </c>
    </row>
    <row r="15" spans="1:8" x14ac:dyDescent="0.3">
      <c r="A15" s="31">
        <f>MONTH(TB_Vendas[[#This Row],[Data]])</f>
        <v>2</v>
      </c>
      <c r="B15" s="29">
        <v>44962</v>
      </c>
      <c r="C15" s="1" t="s">
        <v>62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28">
        <v>539.81999999999994</v>
      </c>
      <c r="H15" s="1" t="s">
        <v>84</v>
      </c>
    </row>
    <row r="16" spans="1:8" x14ac:dyDescent="0.3">
      <c r="A16" s="31">
        <f>MONTH(TB_Vendas[[#This Row],[Data]])</f>
        <v>2</v>
      </c>
      <c r="B16" s="29">
        <v>44975</v>
      </c>
      <c r="C16" s="1" t="s">
        <v>74</v>
      </c>
      <c r="D16" s="1">
        <f>_xlfn.XLOOKUP(C16,TB_Produtos[Código],TB_Produtos[Tamanho])</f>
        <v>37</v>
      </c>
      <c r="E16" s="1" t="s">
        <v>82</v>
      </c>
      <c r="F16" s="1">
        <v>1</v>
      </c>
      <c r="G16" s="28">
        <v>224.91</v>
      </c>
      <c r="H16" s="1" t="s">
        <v>83</v>
      </c>
    </row>
    <row r="17" spans="1:8" x14ac:dyDescent="0.3">
      <c r="A17" s="31">
        <f>MONTH(TB_Vendas[[#This Row],[Data]])</f>
        <v>2</v>
      </c>
      <c r="B17" s="29">
        <v>44978</v>
      </c>
      <c r="C17" s="1" t="s">
        <v>78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28">
        <v>168.3</v>
      </c>
      <c r="H17" s="1" t="s">
        <v>86</v>
      </c>
    </row>
    <row r="18" spans="1:8" x14ac:dyDescent="0.3">
      <c r="A18" s="31">
        <f>MONTH(TB_Vendas[[#This Row],[Data]])</f>
        <v>2</v>
      </c>
      <c r="B18" s="29">
        <v>44981</v>
      </c>
      <c r="C18" s="1" t="s">
        <v>72</v>
      </c>
      <c r="D18" s="1">
        <f>_xlfn.XLOOKUP(C18,TB_Produtos[Código],TB_Produtos[Tamanho])</f>
        <v>38</v>
      </c>
      <c r="E18" s="1" t="s">
        <v>82</v>
      </c>
      <c r="F18" s="1">
        <v>4</v>
      </c>
      <c r="G18" s="28">
        <v>935.63999999999987</v>
      </c>
      <c r="H18" s="1" t="s">
        <v>84</v>
      </c>
    </row>
    <row r="19" spans="1:8" x14ac:dyDescent="0.3">
      <c r="A19" s="31">
        <f>MONTH(TB_Vendas[[#This Row],[Data]])</f>
        <v>2</v>
      </c>
      <c r="B19" s="29">
        <v>44982</v>
      </c>
      <c r="C19" s="1" t="s">
        <v>55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28">
        <v>107.72999999999999</v>
      </c>
      <c r="H19" s="1" t="s">
        <v>84</v>
      </c>
    </row>
    <row r="20" spans="1:8" x14ac:dyDescent="0.3">
      <c r="A20" s="31">
        <f>MONTH(TB_Vendas[[#This Row],[Data]])</f>
        <v>2</v>
      </c>
      <c r="B20" s="29">
        <v>44983</v>
      </c>
      <c r="C20" s="1" t="s">
        <v>44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28">
        <v>125.82000000000001</v>
      </c>
      <c r="H20" s="1" t="s">
        <v>83</v>
      </c>
    </row>
    <row r="21" spans="1:8" x14ac:dyDescent="0.3">
      <c r="A21" s="31">
        <f>MONTH(TB_Vendas[[#This Row],[Data]])</f>
        <v>3</v>
      </c>
      <c r="B21" s="29">
        <v>44986</v>
      </c>
      <c r="C21" s="1" t="s">
        <v>59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28">
        <v>80.72999999999999</v>
      </c>
      <c r="H21" s="1" t="s">
        <v>86</v>
      </c>
    </row>
    <row r="22" spans="1:8" x14ac:dyDescent="0.3">
      <c r="A22" s="31">
        <f>MONTH(TB_Vendas[[#This Row],[Data]])</f>
        <v>3</v>
      </c>
      <c r="B22" s="29">
        <v>44986</v>
      </c>
      <c r="C22" s="1" t="s">
        <v>74</v>
      </c>
      <c r="D22" s="1">
        <f>_xlfn.XLOOKUP(C22,TB_Produtos[Código],TB_Produtos[Tamanho])</f>
        <v>37</v>
      </c>
      <c r="E22" s="1" t="s">
        <v>82</v>
      </c>
      <c r="F22" s="1">
        <v>1</v>
      </c>
      <c r="G22" s="28">
        <v>224.91</v>
      </c>
      <c r="H22" s="1" t="s">
        <v>83</v>
      </c>
    </row>
    <row r="23" spans="1:8" x14ac:dyDescent="0.3">
      <c r="A23" s="31">
        <f>MONTH(TB_Vendas[[#This Row],[Data]])</f>
        <v>3</v>
      </c>
      <c r="B23" s="29">
        <v>44987</v>
      </c>
      <c r="C23" s="1" t="s">
        <v>47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28">
        <v>935.63999999999987</v>
      </c>
      <c r="H23" s="1" t="s">
        <v>83</v>
      </c>
    </row>
    <row r="24" spans="1:8" x14ac:dyDescent="0.3">
      <c r="A24" s="31">
        <f>MONTH(TB_Vendas[[#This Row],[Data]])</f>
        <v>3</v>
      </c>
      <c r="B24" s="29">
        <v>44988</v>
      </c>
      <c r="C24" s="1" t="s">
        <v>54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28">
        <v>88.02</v>
      </c>
      <c r="H24" s="1" t="s">
        <v>86</v>
      </c>
    </row>
    <row r="25" spans="1:8" x14ac:dyDescent="0.3">
      <c r="A25" s="31">
        <f>MONTH(TB_Vendas[[#This Row],[Data]])</f>
        <v>3</v>
      </c>
      <c r="B25" s="29">
        <v>44989</v>
      </c>
      <c r="C25" s="1" t="s">
        <v>56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28">
        <v>107.72999999999999</v>
      </c>
      <c r="H25" s="1" t="s">
        <v>83</v>
      </c>
    </row>
    <row r="26" spans="1:8" x14ac:dyDescent="0.3">
      <c r="A26" s="31">
        <f>MONTH(TB_Vendas[[#This Row],[Data]])</f>
        <v>3</v>
      </c>
      <c r="B26" s="29">
        <v>44994</v>
      </c>
      <c r="C26" s="1" t="s">
        <v>66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28">
        <v>467.81999999999994</v>
      </c>
      <c r="H26" s="1" t="s">
        <v>86</v>
      </c>
    </row>
    <row r="27" spans="1:8" x14ac:dyDescent="0.3">
      <c r="A27" s="31">
        <f>MONTH(TB_Vendas[[#This Row],[Data]])</f>
        <v>3</v>
      </c>
      <c r="B27" s="29">
        <v>44999</v>
      </c>
      <c r="C27" s="1" t="s">
        <v>74</v>
      </c>
      <c r="D27" s="1">
        <f>_xlfn.XLOOKUP(C27,TB_Produtos[Código],TB_Produtos[Tamanho])</f>
        <v>37</v>
      </c>
      <c r="E27" s="1" t="s">
        <v>82</v>
      </c>
      <c r="F27" s="1">
        <v>1</v>
      </c>
      <c r="G27" s="28">
        <v>224.91</v>
      </c>
      <c r="H27" s="1" t="s">
        <v>86</v>
      </c>
    </row>
    <row r="28" spans="1:8" x14ac:dyDescent="0.3">
      <c r="A28" s="31">
        <f>MONTH(TB_Vendas[[#This Row],[Data]])</f>
        <v>3</v>
      </c>
      <c r="B28" s="29">
        <v>45004</v>
      </c>
      <c r="C28" s="1" t="s">
        <v>45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28">
        <v>319.05</v>
      </c>
      <c r="H28" s="1" t="s">
        <v>86</v>
      </c>
    </row>
    <row r="29" spans="1:8" x14ac:dyDescent="0.3">
      <c r="A29" s="31">
        <f>MONTH(TB_Vendas[[#This Row],[Data]])</f>
        <v>3</v>
      </c>
      <c r="B29" s="29">
        <v>45006</v>
      </c>
      <c r="C29" s="1" t="s">
        <v>71</v>
      </c>
      <c r="D29" s="1">
        <f>_xlfn.XLOOKUP(C29,TB_Produtos[Código],TB_Produtos[Tamanho])</f>
        <v>37</v>
      </c>
      <c r="E29" s="1" t="s">
        <v>82</v>
      </c>
      <c r="F29" s="1">
        <v>2</v>
      </c>
      <c r="G29" s="28">
        <v>459</v>
      </c>
      <c r="H29" s="1" t="s">
        <v>84</v>
      </c>
    </row>
    <row r="30" spans="1:8" x14ac:dyDescent="0.3">
      <c r="A30" s="31">
        <f>MONTH(TB_Vendas[[#This Row],[Data]])</f>
        <v>3</v>
      </c>
      <c r="B30" s="29">
        <v>45010</v>
      </c>
      <c r="C30" s="1" t="s">
        <v>45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28">
        <v>191.43</v>
      </c>
      <c r="H30" s="1" t="s">
        <v>83</v>
      </c>
    </row>
    <row r="31" spans="1:8" x14ac:dyDescent="0.3">
      <c r="A31" s="31">
        <f>MONTH(TB_Vendas[[#This Row],[Data]])</f>
        <v>4</v>
      </c>
      <c r="B31" s="29">
        <v>45018</v>
      </c>
      <c r="C31" s="1" t="s">
        <v>64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28">
        <v>270</v>
      </c>
      <c r="H31" s="1" t="s">
        <v>86</v>
      </c>
    </row>
    <row r="32" spans="1:8" x14ac:dyDescent="0.3">
      <c r="A32" s="31">
        <f>MONTH(TB_Vendas[[#This Row],[Data]])</f>
        <v>4</v>
      </c>
      <c r="B32" s="29">
        <v>45020</v>
      </c>
      <c r="C32" s="1" t="s">
        <v>70</v>
      </c>
      <c r="D32" s="1">
        <f>_xlfn.XLOOKUP(C32,TB_Produtos[Código],TB_Produtos[Tamanho])</f>
        <v>36</v>
      </c>
      <c r="E32" s="1" t="s">
        <v>82</v>
      </c>
      <c r="F32" s="1">
        <v>4</v>
      </c>
      <c r="G32" s="28">
        <v>899.64</v>
      </c>
      <c r="H32" s="1" t="s">
        <v>86</v>
      </c>
    </row>
    <row r="33" spans="1:8" x14ac:dyDescent="0.3">
      <c r="A33" s="31">
        <f>MONTH(TB_Vendas[[#This Row],[Data]])</f>
        <v>4</v>
      </c>
      <c r="B33" s="29">
        <v>45024</v>
      </c>
      <c r="C33" s="1" t="s">
        <v>80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28">
        <v>385.83000000000004</v>
      </c>
      <c r="H33" s="1" t="s">
        <v>83</v>
      </c>
    </row>
    <row r="34" spans="1:8" x14ac:dyDescent="0.3">
      <c r="A34" s="31">
        <f>MONTH(TB_Vendas[[#This Row],[Data]])</f>
        <v>4</v>
      </c>
      <c r="B34" s="29">
        <v>45027</v>
      </c>
      <c r="C34" s="1" t="s">
        <v>43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28">
        <v>118.62</v>
      </c>
      <c r="H34" s="1" t="s">
        <v>84</v>
      </c>
    </row>
    <row r="35" spans="1:8" x14ac:dyDescent="0.3">
      <c r="A35" s="31">
        <f>MONTH(TB_Vendas[[#This Row],[Data]])</f>
        <v>4</v>
      </c>
      <c r="B35" s="29">
        <v>45028</v>
      </c>
      <c r="C35" s="1" t="s">
        <v>51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28">
        <v>83.61</v>
      </c>
      <c r="H35" s="1" t="s">
        <v>86</v>
      </c>
    </row>
    <row r="36" spans="1:8" x14ac:dyDescent="0.3">
      <c r="A36" s="31">
        <f>MONTH(TB_Vendas[[#This Row],[Data]])</f>
        <v>4</v>
      </c>
      <c r="B36" s="29">
        <v>45029</v>
      </c>
      <c r="C36" s="1" t="s">
        <v>55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28">
        <v>107.72999999999999</v>
      </c>
      <c r="H36" s="1" t="s">
        <v>86</v>
      </c>
    </row>
    <row r="37" spans="1:8" x14ac:dyDescent="0.3">
      <c r="A37" s="31">
        <f>MONTH(TB_Vendas[[#This Row],[Data]])</f>
        <v>4</v>
      </c>
      <c r="B37" s="29">
        <v>45031</v>
      </c>
      <c r="C37" s="1" t="s">
        <v>63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28">
        <v>1090.4399999999998</v>
      </c>
      <c r="H37" s="1" t="s">
        <v>83</v>
      </c>
    </row>
    <row r="38" spans="1:8" x14ac:dyDescent="0.3">
      <c r="A38" s="31">
        <f>MONTH(TB_Vendas[[#This Row],[Data]])</f>
        <v>4</v>
      </c>
      <c r="B38" s="29">
        <v>45038</v>
      </c>
      <c r="C38" s="1" t="s">
        <v>44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28">
        <v>125.82000000000001</v>
      </c>
      <c r="H38" s="1" t="s">
        <v>83</v>
      </c>
    </row>
    <row r="39" spans="1:8" x14ac:dyDescent="0.3">
      <c r="A39" s="31">
        <f>MONTH(TB_Vendas[[#This Row],[Data]])</f>
        <v>4</v>
      </c>
      <c r="B39" s="29">
        <v>45039</v>
      </c>
      <c r="C39" s="1" t="s">
        <v>81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28">
        <v>394.20000000000005</v>
      </c>
      <c r="H39" s="1" t="s">
        <v>86</v>
      </c>
    </row>
    <row r="40" spans="1:8" x14ac:dyDescent="0.3">
      <c r="A40" s="31">
        <f>MONTH(TB_Vendas[[#This Row],[Data]])</f>
        <v>4</v>
      </c>
      <c r="B40" s="29">
        <v>45042</v>
      </c>
      <c r="C40" s="1" t="s">
        <v>60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28">
        <v>29.61</v>
      </c>
      <c r="H40" s="1" t="s">
        <v>84</v>
      </c>
    </row>
    <row r="41" spans="1:8" x14ac:dyDescent="0.3">
      <c r="A41" s="31">
        <f>MONTH(TB_Vendas[[#This Row],[Data]])</f>
        <v>4</v>
      </c>
      <c r="B41" s="29">
        <v>45043</v>
      </c>
      <c r="C41" s="1" t="s">
        <v>56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28">
        <v>143.63999999999999</v>
      </c>
      <c r="H41" s="1" t="s">
        <v>84</v>
      </c>
    </row>
    <row r="42" spans="1:8" x14ac:dyDescent="0.3">
      <c r="A42" s="31">
        <f>MONTH(TB_Vendas[[#This Row],[Data]])</f>
        <v>5</v>
      </c>
      <c r="B42" s="29">
        <v>45054</v>
      </c>
      <c r="C42" s="1" t="s">
        <v>67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28">
        <v>539.81999999999994</v>
      </c>
      <c r="H42" s="1" t="s">
        <v>83</v>
      </c>
    </row>
    <row r="43" spans="1:8" x14ac:dyDescent="0.3">
      <c r="A43" s="31">
        <f>MONTH(TB_Vendas[[#This Row],[Data]])</f>
        <v>5</v>
      </c>
      <c r="B43" s="29">
        <v>45055</v>
      </c>
      <c r="C43" s="1" t="s">
        <v>57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28">
        <v>114.75</v>
      </c>
      <c r="H43" s="1" t="s">
        <v>83</v>
      </c>
    </row>
    <row r="44" spans="1:8" x14ac:dyDescent="0.3">
      <c r="A44" s="31">
        <f>MONTH(TB_Vendas[[#This Row],[Data]])</f>
        <v>5</v>
      </c>
      <c r="B44" s="29">
        <v>45056</v>
      </c>
      <c r="C44" s="1" t="s">
        <v>74</v>
      </c>
      <c r="D44" s="1">
        <f>_xlfn.XLOOKUP(C44,TB_Produtos[Código],TB_Produtos[Tamanho])</f>
        <v>37</v>
      </c>
      <c r="E44" s="1" t="s">
        <v>82</v>
      </c>
      <c r="F44" s="1">
        <v>1</v>
      </c>
      <c r="G44" s="28">
        <v>224.91</v>
      </c>
      <c r="H44" s="1" t="s">
        <v>86</v>
      </c>
    </row>
    <row r="45" spans="1:8" x14ac:dyDescent="0.3">
      <c r="A45" s="31">
        <f>MONTH(TB_Vendas[[#This Row],[Data]])</f>
        <v>5</v>
      </c>
      <c r="B45" s="29">
        <v>45057</v>
      </c>
      <c r="C45" s="1" t="s">
        <v>74</v>
      </c>
      <c r="D45" s="1">
        <f>_xlfn.XLOOKUP(C45,TB_Produtos[Código],TB_Produtos[Tamanho])</f>
        <v>37</v>
      </c>
      <c r="E45" s="1" t="s">
        <v>82</v>
      </c>
      <c r="F45" s="1">
        <v>2</v>
      </c>
      <c r="G45" s="28">
        <v>449.82</v>
      </c>
      <c r="H45" s="1" t="s">
        <v>84</v>
      </c>
    </row>
    <row r="46" spans="1:8" x14ac:dyDescent="0.3">
      <c r="A46" s="31">
        <f>MONTH(TB_Vendas[[#This Row],[Data]])</f>
        <v>5</v>
      </c>
      <c r="B46" s="29">
        <v>45058</v>
      </c>
      <c r="C46" s="1" t="s">
        <v>54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28">
        <v>132.03</v>
      </c>
      <c r="H46" s="1" t="s">
        <v>83</v>
      </c>
    </row>
    <row r="47" spans="1:8" x14ac:dyDescent="0.3">
      <c r="A47" s="31">
        <f>MONTH(TB_Vendas[[#This Row],[Data]])</f>
        <v>5</v>
      </c>
      <c r="B47" s="29">
        <v>45061</v>
      </c>
      <c r="C47" s="1" t="s">
        <v>61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28">
        <v>89.82</v>
      </c>
      <c r="H47" s="1" t="s">
        <v>84</v>
      </c>
    </row>
    <row r="48" spans="1:8" x14ac:dyDescent="0.3">
      <c r="A48" s="31">
        <f>MONTH(TB_Vendas[[#This Row],[Data]])</f>
        <v>5</v>
      </c>
      <c r="B48" s="29">
        <v>45064</v>
      </c>
      <c r="C48" s="1" t="s">
        <v>54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28">
        <v>176.04</v>
      </c>
      <c r="H48" s="1" t="s">
        <v>86</v>
      </c>
    </row>
    <row r="49" spans="1:8" x14ac:dyDescent="0.3">
      <c r="A49" s="31">
        <f>MONTH(TB_Vendas[[#This Row],[Data]])</f>
        <v>6</v>
      </c>
      <c r="B49" s="29">
        <v>45084</v>
      </c>
      <c r="C49" s="1" t="s">
        <v>70</v>
      </c>
      <c r="D49" s="1">
        <f>_xlfn.XLOOKUP(C49,TB_Produtos[Código],TB_Produtos[Tamanho])</f>
        <v>36</v>
      </c>
      <c r="E49" s="1" t="s">
        <v>82</v>
      </c>
      <c r="F49" s="1">
        <v>3</v>
      </c>
      <c r="G49" s="28">
        <v>674.73</v>
      </c>
      <c r="H49" s="1" t="s">
        <v>83</v>
      </c>
    </row>
    <row r="50" spans="1:8" x14ac:dyDescent="0.3">
      <c r="A50" s="31">
        <f>MONTH(TB_Vendas[[#This Row],[Data]])</f>
        <v>6</v>
      </c>
      <c r="B50" s="29">
        <v>45084</v>
      </c>
      <c r="C50" s="1" t="s">
        <v>64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28">
        <v>540</v>
      </c>
      <c r="H50" s="1" t="s">
        <v>86</v>
      </c>
    </row>
    <row r="51" spans="1:8" x14ac:dyDescent="0.3">
      <c r="A51" s="31">
        <f>MONTH(TB_Vendas[[#This Row],[Data]])</f>
        <v>6</v>
      </c>
      <c r="B51" s="29">
        <v>45086</v>
      </c>
      <c r="C51" s="1" t="s">
        <v>61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28">
        <v>89.82</v>
      </c>
      <c r="H51" s="1" t="s">
        <v>86</v>
      </c>
    </row>
    <row r="52" spans="1:8" x14ac:dyDescent="0.3">
      <c r="A52" s="31">
        <f>MONTH(TB_Vendas[[#This Row],[Data]])</f>
        <v>6</v>
      </c>
      <c r="B52" s="29">
        <v>45086</v>
      </c>
      <c r="C52" s="1" t="s">
        <v>78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28">
        <v>168.3</v>
      </c>
      <c r="H52" s="1" t="s">
        <v>84</v>
      </c>
    </row>
    <row r="53" spans="1:8" x14ac:dyDescent="0.3">
      <c r="A53" s="31">
        <f>MONTH(TB_Vendas[[#This Row],[Data]])</f>
        <v>6</v>
      </c>
      <c r="B53" s="29">
        <v>45088</v>
      </c>
      <c r="C53" s="1" t="s">
        <v>46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28">
        <v>130.5</v>
      </c>
      <c r="H53" s="1" t="s">
        <v>83</v>
      </c>
    </row>
    <row r="54" spans="1:8" x14ac:dyDescent="0.3">
      <c r="A54" s="31">
        <f>MONTH(TB_Vendas[[#This Row],[Data]])</f>
        <v>6</v>
      </c>
      <c r="B54" s="29">
        <v>45090</v>
      </c>
      <c r="C54" s="1" t="s">
        <v>63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28">
        <v>272.60999999999996</v>
      </c>
      <c r="H54" s="1" t="s">
        <v>83</v>
      </c>
    </row>
    <row r="55" spans="1:8" x14ac:dyDescent="0.3">
      <c r="A55" s="31">
        <f>MONTH(TB_Vendas[[#This Row],[Data]])</f>
        <v>6</v>
      </c>
      <c r="B55" s="29">
        <v>45093</v>
      </c>
      <c r="C55" s="1" t="s">
        <v>44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28">
        <v>188.73000000000002</v>
      </c>
      <c r="H55" s="1" t="s">
        <v>83</v>
      </c>
    </row>
    <row r="56" spans="1:8" x14ac:dyDescent="0.3">
      <c r="A56" s="31">
        <f>MONTH(TB_Vendas[[#This Row],[Data]])</f>
        <v>6</v>
      </c>
      <c r="B56" s="29">
        <v>45093</v>
      </c>
      <c r="C56" s="1" t="s">
        <v>57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28">
        <v>153</v>
      </c>
      <c r="H56" s="1" t="s">
        <v>86</v>
      </c>
    </row>
    <row r="57" spans="1:8" x14ac:dyDescent="0.3">
      <c r="A57" s="31">
        <f>MONTH(TB_Vendas[[#This Row],[Data]])</f>
        <v>6</v>
      </c>
      <c r="B57" s="29">
        <v>45094</v>
      </c>
      <c r="C57" s="1" t="s">
        <v>61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28">
        <v>89.82</v>
      </c>
      <c r="H57" s="1" t="s">
        <v>86</v>
      </c>
    </row>
    <row r="58" spans="1:8" x14ac:dyDescent="0.3">
      <c r="A58" s="31">
        <f>MONTH(TB_Vendas[[#This Row],[Data]])</f>
        <v>6</v>
      </c>
      <c r="B58" s="29">
        <v>45097</v>
      </c>
      <c r="C58" s="1" t="s">
        <v>44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28">
        <v>62.910000000000004</v>
      </c>
      <c r="H58" s="1" t="s">
        <v>84</v>
      </c>
    </row>
    <row r="59" spans="1:8" x14ac:dyDescent="0.3">
      <c r="A59" s="31">
        <f>MONTH(TB_Vendas[[#This Row],[Data]])</f>
        <v>6</v>
      </c>
      <c r="B59" s="29">
        <v>45105</v>
      </c>
      <c r="C59" s="1" t="s">
        <v>50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28">
        <v>404.55000000000007</v>
      </c>
      <c r="H59" s="1" t="s">
        <v>84</v>
      </c>
    </row>
    <row r="60" spans="1:8" x14ac:dyDescent="0.3">
      <c r="A60" s="31">
        <f>MONTH(TB_Vendas[[#This Row],[Data]])</f>
        <v>6</v>
      </c>
      <c r="B60" s="29">
        <v>45105</v>
      </c>
      <c r="C60" s="1" t="s">
        <v>79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28">
        <v>252</v>
      </c>
      <c r="H60" s="1" t="s">
        <v>84</v>
      </c>
    </row>
    <row r="61" spans="1:8" x14ac:dyDescent="0.3">
      <c r="A61" s="31">
        <f>MONTH(TB_Vendas[[#This Row],[Data]])</f>
        <v>6</v>
      </c>
      <c r="B61" s="29">
        <v>45106</v>
      </c>
      <c r="C61" s="1" t="s">
        <v>48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28">
        <v>107.72999999999999</v>
      </c>
      <c r="H61" s="1" t="s">
        <v>86</v>
      </c>
    </row>
  </sheetData>
  <mergeCells count="1">
    <mergeCell ref="A1:H1"/>
  </mergeCells>
  <conditionalFormatting sqref="F2">
    <cfRule type="cellIs" dxfId="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0B21-B994-41DD-BEC6-B8D0834CB666}">
  <dimension ref="A1:H4"/>
  <sheetViews>
    <sheetView zoomScaleNormal="100" workbookViewId="0">
      <selection activeCell="B3" sqref="B3"/>
    </sheetView>
  </sheetViews>
  <sheetFormatPr defaultRowHeight="14.4" x14ac:dyDescent="0.3"/>
  <cols>
    <col min="2" max="4" width="21.33203125" customWidth="1"/>
    <col min="5" max="5" width="6" customWidth="1"/>
    <col min="6" max="8" width="21.33203125" customWidth="1"/>
  </cols>
  <sheetData>
    <row r="1" spans="1:8" s="23" customFormat="1" ht="48" customHeight="1" thickBot="1" x14ac:dyDescent="0.6">
      <c r="A1" s="74" t="s">
        <v>36</v>
      </c>
      <c r="B1" s="74"/>
      <c r="C1" s="74"/>
      <c r="D1" s="74"/>
      <c r="E1" s="74"/>
      <c r="F1" s="74"/>
      <c r="G1" s="74"/>
      <c r="H1" s="74"/>
    </row>
    <row r="2" spans="1:8" ht="33.75" customHeight="1" thickBot="1" x14ac:dyDescent="0.35">
      <c r="B2" s="75" t="s">
        <v>39</v>
      </c>
      <c r="C2" s="76"/>
      <c r="D2" s="77"/>
      <c r="F2" s="75" t="s">
        <v>22</v>
      </c>
      <c r="G2" s="76"/>
      <c r="H2" s="77"/>
    </row>
    <row r="3" spans="1:8" ht="63.75" customHeight="1" x14ac:dyDescent="0.3">
      <c r="B3" s="25" t="s">
        <v>37</v>
      </c>
      <c r="C3" s="25" t="s">
        <v>38</v>
      </c>
      <c r="D3" s="25" t="s">
        <v>40</v>
      </c>
      <c r="F3" s="25" t="s">
        <v>37</v>
      </c>
      <c r="G3" s="25" t="s">
        <v>38</v>
      </c>
      <c r="H3" s="25" t="s">
        <v>40</v>
      </c>
    </row>
    <row r="4" spans="1:8" ht="63.75" customHeight="1" thickBot="1" x14ac:dyDescent="0.35">
      <c r="B4" s="24" t="e">
        <f>COUNTIF(#REF!,"&gt;0")</f>
        <v>#REF!</v>
      </c>
      <c r="C4" s="24" t="e">
        <f>SUM(#REF!)</f>
        <v>#REF!</v>
      </c>
      <c r="D4" s="26" t="e">
        <f>AVERAGE(#REF!)</f>
        <v>#REF!</v>
      </c>
      <c r="F4" s="24" t="e">
        <f>COUNTIF(#REF!,F2)</f>
        <v>#REF!</v>
      </c>
      <c r="G4" s="24" t="e">
        <f>SUMIF(#REF!,F2,#REF!)</f>
        <v>#REF!</v>
      </c>
      <c r="H4" s="26" t="e">
        <f>AVERAGEIF(#REF!,F2,#REF!)</f>
        <v>#REF!</v>
      </c>
    </row>
  </sheetData>
  <mergeCells count="3">
    <mergeCell ref="A1:H1"/>
    <mergeCell ref="B2:D2"/>
    <mergeCell ref="F2:H2"/>
  </mergeCells>
  <dataValidations count="1">
    <dataValidation type="list" showErrorMessage="1" errorTitle="Erro de Digitação" error="Este produto não está listado na tabela original." promptTitle="Mensagem de Entrada" prompt="Teste de mensagem de entrada._x000a_" sqref="F2" xr:uid="{D791AE7F-0548-408E-B71E-49EE28A02E4F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6E77-EBCD-448B-AB61-14EA4DC9C25B}">
  <dimension ref="B2:H14"/>
  <sheetViews>
    <sheetView zoomScale="140" zoomScaleNormal="140" workbookViewId="0">
      <selection activeCell="A8" sqref="A8"/>
    </sheetView>
  </sheetViews>
  <sheetFormatPr defaultRowHeight="14.4" x14ac:dyDescent="0.3"/>
  <cols>
    <col min="2" max="2" width="19.44140625" bestFit="1" customWidth="1"/>
    <col min="3" max="3" width="11.5546875" bestFit="1" customWidth="1"/>
    <col min="4" max="4" width="12.109375" bestFit="1" customWidth="1"/>
    <col min="5" max="5" width="17.88671875" bestFit="1" customWidth="1"/>
    <col min="6" max="6" width="22.33203125" bestFit="1" customWidth="1"/>
    <col min="7" max="7" width="5.5546875" bestFit="1" customWidth="1"/>
    <col min="8" max="8" width="13.6640625" bestFit="1" customWidth="1"/>
  </cols>
  <sheetData>
    <row r="2" spans="2:8" ht="18" x14ac:dyDescent="0.35">
      <c r="B2" s="22" t="s">
        <v>1</v>
      </c>
      <c r="C2" s="22" t="s">
        <v>16</v>
      </c>
    </row>
    <row r="3" spans="2:8" x14ac:dyDescent="0.3">
      <c r="B3" s="4" t="s">
        <v>4</v>
      </c>
      <c r="C3" s="4" t="s">
        <v>35</v>
      </c>
    </row>
    <row r="5" spans="2:8" ht="15" thickBot="1" x14ac:dyDescent="0.35"/>
    <row r="6" spans="2:8" ht="18.600000000000001" thickBot="1" x14ac:dyDescent="0.4">
      <c r="B6" s="12" t="s">
        <v>0</v>
      </c>
      <c r="C6" s="13" t="s">
        <v>1</v>
      </c>
      <c r="D6" s="13" t="s">
        <v>10</v>
      </c>
      <c r="E6" s="13" t="s">
        <v>11</v>
      </c>
      <c r="F6" s="13" t="s">
        <v>20</v>
      </c>
      <c r="G6" s="14" t="s">
        <v>16</v>
      </c>
      <c r="H6" s="13" t="s">
        <v>18</v>
      </c>
    </row>
    <row r="7" spans="2:8" x14ac:dyDescent="0.3">
      <c r="B7" s="9" t="s">
        <v>27</v>
      </c>
      <c r="C7" s="10" t="s">
        <v>4</v>
      </c>
      <c r="D7" s="11" t="s">
        <v>12</v>
      </c>
      <c r="E7" s="17">
        <v>92.9</v>
      </c>
      <c r="F7" s="17">
        <v>83.61</v>
      </c>
      <c r="G7" s="18">
        <v>6</v>
      </c>
      <c r="H7" s="17">
        <v>501.65999999999997</v>
      </c>
    </row>
    <row r="8" spans="2:8" x14ac:dyDescent="0.3">
      <c r="B8" s="9" t="s">
        <v>30</v>
      </c>
      <c r="C8" s="10" t="s">
        <v>4</v>
      </c>
      <c r="D8" s="11" t="s">
        <v>12</v>
      </c>
      <c r="E8" s="17">
        <v>48.9</v>
      </c>
      <c r="F8" s="17">
        <v>44.01</v>
      </c>
      <c r="G8" s="18">
        <v>2</v>
      </c>
      <c r="H8" s="17">
        <v>88.02</v>
      </c>
    </row>
    <row r="9" spans="2:8" x14ac:dyDescent="0.3">
      <c r="B9" s="9" t="s">
        <v>22</v>
      </c>
      <c r="C9" s="10" t="s">
        <v>4</v>
      </c>
      <c r="D9" s="11" t="s">
        <v>12</v>
      </c>
      <c r="E9" s="17">
        <v>42.5</v>
      </c>
      <c r="F9" s="17">
        <v>38.25</v>
      </c>
      <c r="G9" s="18">
        <v>6</v>
      </c>
      <c r="H9" s="17">
        <v>229.5</v>
      </c>
    </row>
    <row r="10" spans="2:8" x14ac:dyDescent="0.3">
      <c r="B10" s="9" t="s">
        <v>9</v>
      </c>
      <c r="C10" s="10" t="s">
        <v>4</v>
      </c>
      <c r="D10" s="11" t="s">
        <v>12</v>
      </c>
      <c r="E10" s="17">
        <v>32.9</v>
      </c>
      <c r="F10" s="17">
        <v>29.61</v>
      </c>
      <c r="G10" s="18">
        <v>6</v>
      </c>
      <c r="H10" s="17">
        <v>177.66</v>
      </c>
    </row>
    <row r="11" spans="2:8" x14ac:dyDescent="0.3">
      <c r="B11" s="5" t="s">
        <v>26</v>
      </c>
      <c r="C11" s="4" t="s">
        <v>4</v>
      </c>
      <c r="D11" s="3" t="s">
        <v>12</v>
      </c>
      <c r="E11" s="15">
        <v>299.89999999999998</v>
      </c>
      <c r="F11" s="15">
        <v>269.90999999999997</v>
      </c>
      <c r="G11" s="19">
        <v>1</v>
      </c>
      <c r="H11" s="15">
        <v>269.90999999999997</v>
      </c>
    </row>
    <row r="12" spans="2:8" x14ac:dyDescent="0.3">
      <c r="B12" s="5" t="s">
        <v>25</v>
      </c>
      <c r="C12" s="4" t="s">
        <v>4</v>
      </c>
      <c r="D12" s="3" t="s">
        <v>12</v>
      </c>
      <c r="E12" s="15">
        <v>299.89999999999998</v>
      </c>
      <c r="F12" s="15">
        <v>269.90999999999997</v>
      </c>
      <c r="G12" s="19">
        <v>1</v>
      </c>
      <c r="H12" s="15">
        <v>269.90999999999997</v>
      </c>
    </row>
    <row r="13" spans="2:8" x14ac:dyDescent="0.3">
      <c r="B13" s="5" t="s">
        <v>29</v>
      </c>
      <c r="C13" s="4" t="s">
        <v>4</v>
      </c>
      <c r="D13" s="3" t="s">
        <v>12</v>
      </c>
      <c r="E13" s="15">
        <v>93.5</v>
      </c>
      <c r="F13" s="15">
        <v>84.15</v>
      </c>
      <c r="G13" s="19">
        <v>2</v>
      </c>
      <c r="H13" s="15">
        <v>168.3</v>
      </c>
    </row>
    <row r="14" spans="2:8" ht="15" thickBot="1" x14ac:dyDescent="0.35">
      <c r="B14" s="6" t="s">
        <v>28</v>
      </c>
      <c r="C14" s="7" t="s">
        <v>4</v>
      </c>
      <c r="D14" s="8" t="s">
        <v>12</v>
      </c>
      <c r="E14" s="16">
        <v>146</v>
      </c>
      <c r="F14" s="16">
        <v>131.4</v>
      </c>
      <c r="G14" s="20">
        <v>2</v>
      </c>
      <c r="H14" s="16">
        <v>262.8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Planilha3</vt:lpstr>
      <vt:lpstr>Produtos</vt:lpstr>
      <vt:lpstr>Dashboard</vt:lpstr>
      <vt:lpstr>DadosG</vt:lpstr>
      <vt:lpstr>Vendas</vt:lpstr>
      <vt:lpstr>Meus Números (Tabela)</vt:lpstr>
      <vt:lpstr>Filtro Avançado</vt:lpstr>
      <vt:lpstr>Meu Gráfico</vt:lpstr>
      <vt:lpstr>'Filtro Avançado'!Area_de_extracao</vt:lpstr>
      <vt:lpstr>'Filtro Avançado'!Criterios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Kennedy Menezes</cp:lastModifiedBy>
  <cp:lastPrinted>2023-06-07T14:57:58Z</cp:lastPrinted>
  <dcterms:created xsi:type="dcterms:W3CDTF">2023-06-02T17:54:12Z</dcterms:created>
  <dcterms:modified xsi:type="dcterms:W3CDTF">2025-01-17T13:15:16Z</dcterms:modified>
</cp:coreProperties>
</file>