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/Desktop/Speciale/Data /"/>
    </mc:Choice>
  </mc:AlternateContent>
  <xr:revisionPtr revIDLastSave="0" documentId="13_ncr:1_{C95CE26B-D1D9-1344-9497-C7FA2BF27E4C}" xr6:coauthVersionLast="47" xr6:coauthVersionMax="47" xr10:uidLastSave="{00000000-0000-0000-0000-000000000000}"/>
  <bookViews>
    <workbookView xWindow="4140" yWindow="500" windowWidth="21700" windowHeight="13900" activeTab="1" xr2:uid="{E07C3C11-EBA7-0D46-8635-CD0AFEB2C77C}"/>
  </bookViews>
  <sheets>
    <sheet name="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" i="1" l="1"/>
  <c r="R6" i="2"/>
  <c r="S10" i="2"/>
  <c r="U16" i="2"/>
  <c r="U4" i="1" l="1"/>
  <c r="T4" i="1"/>
  <c r="S4" i="1"/>
  <c r="Z8" i="1"/>
  <c r="Z7" i="1"/>
  <c r="Z10" i="1" s="1"/>
  <c r="S14" i="1"/>
  <c r="R9" i="1"/>
  <c r="O43" i="1"/>
  <c r="O42" i="1"/>
  <c r="J46" i="1"/>
  <c r="O40" i="1"/>
  <c r="I46" i="1"/>
  <c r="H46" i="1"/>
  <c r="I41" i="1"/>
  <c r="H41" i="1"/>
  <c r="G41" i="1"/>
  <c r="H36" i="1"/>
  <c r="O39" i="1"/>
  <c r="J36" i="1"/>
  <c r="I36" i="1"/>
  <c r="I52" i="1"/>
  <c r="I51" i="1"/>
  <c r="S9" i="1"/>
  <c r="T9" i="1"/>
  <c r="U9" i="1"/>
  <c r="V9" i="1"/>
  <c r="W9" i="1"/>
  <c r="U14" i="1"/>
  <c r="T20" i="1"/>
  <c r="T14" i="1" s="1"/>
  <c r="T19" i="1"/>
  <c r="N36" i="2"/>
  <c r="N34" i="2"/>
  <c r="M34" i="2"/>
  <c r="M35" i="2"/>
  <c r="M36" i="2"/>
  <c r="Z11" i="1" l="1"/>
  <c r="K29" i="1"/>
  <c r="I29" i="1"/>
  <c r="G29" i="1"/>
  <c r="I35" i="2" l="1"/>
  <c r="I36" i="2"/>
  <c r="I34" i="2"/>
  <c r="I28" i="2"/>
  <c r="I29" i="2"/>
  <c r="I27" i="2"/>
  <c r="I25" i="2"/>
  <c r="I20" i="2"/>
  <c r="I16" i="2"/>
  <c r="I10" i="2"/>
  <c r="I11" i="2"/>
  <c r="I12" i="2"/>
  <c r="I9" i="2"/>
  <c r="O35" i="2"/>
  <c r="O36" i="2"/>
  <c r="O34" i="2"/>
  <c r="O26" i="2"/>
  <c r="O27" i="2"/>
  <c r="O28" i="2"/>
  <c r="O25" i="2"/>
  <c r="O20" i="2"/>
  <c r="O16" i="2"/>
  <c r="O11" i="2"/>
  <c r="O10" i="2"/>
  <c r="O12" i="2"/>
  <c r="O9" i="2"/>
  <c r="M9" i="2"/>
  <c r="N10" i="2" l="1"/>
  <c r="N35" i="2" l="1"/>
  <c r="N26" i="2"/>
  <c r="N27" i="2"/>
  <c r="N28" i="2"/>
  <c r="N25" i="2"/>
  <c r="N20" i="2"/>
  <c r="N16" i="2"/>
  <c r="N11" i="2"/>
  <c r="N12" i="2"/>
  <c r="N9" i="2"/>
  <c r="M16" i="2" l="1"/>
  <c r="M25" i="2"/>
  <c r="M20" i="2"/>
  <c r="M26" i="2"/>
  <c r="M27" i="2"/>
  <c r="M28" i="2"/>
  <c r="M12" i="2"/>
  <c r="M11" i="2"/>
  <c r="M10" i="2"/>
  <c r="D4" i="2" l="1"/>
  <c r="I4" i="2"/>
  <c r="H16" i="2"/>
  <c r="H36" i="2" l="1"/>
  <c r="H35" i="2"/>
  <c r="H34" i="2"/>
  <c r="H26" i="2"/>
  <c r="H27" i="2"/>
  <c r="H28" i="2"/>
  <c r="H29" i="2"/>
  <c r="H25" i="2"/>
  <c r="H20" i="2"/>
  <c r="D16" i="2"/>
  <c r="D20" i="2"/>
  <c r="D35" i="2"/>
  <c r="D36" i="2"/>
  <c r="D34" i="2"/>
  <c r="D10" i="2"/>
  <c r="D11" i="2"/>
  <c r="D12" i="2"/>
  <c r="D9" i="2"/>
  <c r="C10" i="2"/>
  <c r="C11" i="2"/>
  <c r="C12" i="2"/>
  <c r="C9" i="2"/>
  <c r="C16" i="2"/>
  <c r="C20" i="2"/>
  <c r="H10" i="2"/>
  <c r="H11" i="2"/>
  <c r="H12" i="2"/>
  <c r="H9" i="2"/>
  <c r="D26" i="2"/>
  <c r="D27" i="2"/>
  <c r="D28" i="2"/>
  <c r="D29" i="2"/>
  <c r="C26" i="2"/>
  <c r="C27" i="2"/>
  <c r="C28" i="2"/>
  <c r="C29" i="2"/>
  <c r="C25" i="2"/>
  <c r="D25" i="2"/>
  <c r="C35" i="2"/>
  <c r="C36" i="2"/>
  <c r="C34" i="2"/>
</calcChain>
</file>

<file path=xl/sharedStrings.xml><?xml version="1.0" encoding="utf-8"?>
<sst xmlns="http://schemas.openxmlformats.org/spreadsheetml/2006/main" count="281" uniqueCount="117">
  <si>
    <t>L = lille</t>
  </si>
  <si>
    <t>Biomasse (g)</t>
  </si>
  <si>
    <t>A</t>
  </si>
  <si>
    <t>B</t>
  </si>
  <si>
    <t>C</t>
  </si>
  <si>
    <t>1. Vådvægt af det hele</t>
  </si>
  <si>
    <t>Dybde (cm)</t>
  </si>
  <si>
    <t>Vådvægt+ bakke (S)</t>
  </si>
  <si>
    <t>2. 2 repræsentive prøver fra hver prøve</t>
  </si>
  <si>
    <t>Bakke (S)</t>
  </si>
  <si>
    <t>3. Skal tørres</t>
  </si>
  <si>
    <t>Vårdvægt (S)</t>
  </si>
  <si>
    <t>4. Mål tørvægt</t>
  </si>
  <si>
    <t xml:space="preserve">Ledningsevne </t>
  </si>
  <si>
    <t>A1</t>
  </si>
  <si>
    <t>A2</t>
  </si>
  <si>
    <t>B1</t>
  </si>
  <si>
    <t>B2</t>
  </si>
  <si>
    <t>C1</t>
  </si>
  <si>
    <t>C2</t>
  </si>
  <si>
    <t>Enhed</t>
  </si>
  <si>
    <t>- 31 cm</t>
  </si>
  <si>
    <t>-29 cm</t>
  </si>
  <si>
    <t>Vådvægt (L)</t>
  </si>
  <si>
    <t>Bakke (L)</t>
  </si>
  <si>
    <t>Tørvægt + bakke (L)</t>
  </si>
  <si>
    <t>Tørvægt (L)</t>
  </si>
  <si>
    <t>Firkant</t>
  </si>
  <si>
    <t>30x30x30x30</t>
  </si>
  <si>
    <t>cm</t>
  </si>
  <si>
    <t xml:space="preserve">pH </t>
  </si>
  <si>
    <t>- 18 cm</t>
  </si>
  <si>
    <t>- 17 cm</t>
  </si>
  <si>
    <t>Mangler udregning af biomasse</t>
  </si>
  <si>
    <t>P33846</t>
  </si>
  <si>
    <t>- 29 cm</t>
  </si>
  <si>
    <t>Plantehøjde i vandsøjle (cm)</t>
  </si>
  <si>
    <t>P50699</t>
  </si>
  <si>
    <t>Lys og temperatur</t>
  </si>
  <si>
    <t>- 40 cm</t>
  </si>
  <si>
    <t>- 38 cm</t>
  </si>
  <si>
    <t xml:space="preserve">Ilt </t>
  </si>
  <si>
    <t>- 6 cm</t>
  </si>
  <si>
    <t>- 12 cm</t>
  </si>
  <si>
    <t>Vind</t>
  </si>
  <si>
    <t>(- 12 cm af de 12 cm der var fra toppen af metalstangen til vandoverfladen)</t>
  </si>
  <si>
    <t>Hedeland Nymølle Sø 2020</t>
  </si>
  <si>
    <t>Hedeland Nymølle Sø 2019</t>
  </si>
  <si>
    <t>Metalstange over vand</t>
  </si>
  <si>
    <t>Gælder "S"</t>
  </si>
  <si>
    <t>Den store bakke</t>
  </si>
  <si>
    <t>- 13 cm</t>
  </si>
  <si>
    <t xml:space="preserve">Dybde hele </t>
  </si>
  <si>
    <t>vandsøjlen (cm)</t>
  </si>
  <si>
    <t>Fra vandoverflade til vindkopper</t>
  </si>
  <si>
    <t xml:space="preserve">7. april: metalstange tages op og jeg rykker rundt på sensorerne fordi nogle </t>
  </si>
  <si>
    <t>var dækket over af sediment. Sættes dog ud igen samme dag</t>
  </si>
  <si>
    <t>- 7 cm</t>
  </si>
  <si>
    <t>NOTER</t>
  </si>
  <si>
    <t>20. marts dybde ved vindmåler 37</t>
  </si>
  <si>
    <t>7. april dybde ved vindmåler 44</t>
  </si>
  <si>
    <t>-  13 cm</t>
  </si>
  <si>
    <t>- 14 cm</t>
  </si>
  <si>
    <t>Over vand</t>
  </si>
  <si>
    <t>1. måleperiode går fra d. 4 marts til 7 april hvor udstyret tages op og rykkes rundt.</t>
  </si>
  <si>
    <t xml:space="preserve">Dog skal der med sikkerhed editeres i data - da nogle af sensoerne i noget af perioden </t>
  </si>
  <si>
    <t>har været dækket af sediment</t>
  </si>
  <si>
    <t>20. april udstyret tages op og med hejm til København så det data kan aflæses.</t>
  </si>
  <si>
    <t>- 21 cm</t>
  </si>
  <si>
    <t>-21 cm</t>
  </si>
  <si>
    <t>P02814</t>
  </si>
  <si>
    <t>DEFEKT</t>
  </si>
  <si>
    <t>Mandag d. 27 april udstyr sætter ud  igen. Dybde ved vindmåler 48 cm. Denne gang kun 4 lys sensorer</t>
  </si>
  <si>
    <t>- 10 cm</t>
  </si>
  <si>
    <t>Onsdag d. 20 Maj. 2020: Alle måleintrumenter var dækket af trådalger</t>
  </si>
  <si>
    <t xml:space="preserve">Vi tog pinde op og rensede instrumenterne bunden af søen er helt tildækket med trådalger. </t>
  </si>
  <si>
    <t xml:space="preserve">Bunden af søen er helt tildækket med trådalger </t>
  </si>
  <si>
    <t>Lav kolonne med dybder</t>
  </si>
  <si>
    <t>Derudover tog jeg udstyret op og rensede det, da der var middel til kraftig alge vækst på sensorerne.</t>
  </si>
  <si>
    <t>- 16 cm</t>
  </si>
  <si>
    <t>Også kalk på sensorerne</t>
  </si>
  <si>
    <t xml:space="preserve">Onsdag d. 10 Juni. Udstyret stod flere steder under sediment, og de øverste sensorer var over vand. </t>
  </si>
  <si>
    <t>P40189</t>
  </si>
  <si>
    <t>Onsdag d. 24 juni - udstyret bliver taget med hjem til FBL</t>
  </si>
  <si>
    <t>Nymølle Sø 2019</t>
  </si>
  <si>
    <t>Nymølle Sø 2020</t>
  </si>
  <si>
    <t>(Vådvægt) Hele prøven</t>
  </si>
  <si>
    <t>Vådvægt (lille prøve ca. 20 g)</t>
  </si>
  <si>
    <t xml:space="preserve">Bakke </t>
  </si>
  <si>
    <t xml:space="preserve">Tørvægt + bakke </t>
  </si>
  <si>
    <t xml:space="preserve">Tørvægt </t>
  </si>
  <si>
    <t>25x25x25x25</t>
  </si>
  <si>
    <t>Vinddata ikke målt indtil 21 april 2020</t>
  </si>
  <si>
    <t>Mandag d. 20 juli laver biomasse prøve</t>
  </si>
  <si>
    <t>Dur</t>
  </si>
  <si>
    <t>frem til 24/6</t>
  </si>
  <si>
    <t>Jeg har vidst byttet om på 10748217 og 10748210</t>
  </si>
  <si>
    <t>10951952 har været under sediment</t>
  </si>
  <si>
    <t>10748214 modtager mere lys end de to ovenover?</t>
  </si>
  <si>
    <t xml:space="preserve">Men temp er lavere. </t>
  </si>
  <si>
    <t>Mangler jeg plantehøjde 2020?!</t>
  </si>
  <si>
    <t xml:space="preserve">Vådvægt </t>
  </si>
  <si>
    <t xml:space="preserve">forhold mellem vådvægt og tørvægt </t>
  </si>
  <si>
    <t>g/m2</t>
  </si>
  <si>
    <t>0,3 m x 0,3 m</t>
  </si>
  <si>
    <t>omregnes til m2</t>
  </si>
  <si>
    <t>omregnes til 1 m2</t>
  </si>
  <si>
    <t>GENNEMGÅ MED KENNETH</t>
  </si>
  <si>
    <t>&lt;- omregningsfaktor for at beregne tørvægt i g/m2</t>
  </si>
  <si>
    <t>Average tørvægt</t>
  </si>
  <si>
    <t>Average vådvægt</t>
  </si>
  <si>
    <t>kg/m2</t>
  </si>
  <si>
    <t>0,25 m x 0,25 m</t>
  </si>
  <si>
    <t>a</t>
  </si>
  <si>
    <t>b</t>
  </si>
  <si>
    <t>c</t>
  </si>
  <si>
    <t>JEG HAR JO OGSÅ PLANTEHØJDE. Skal jeg bruge 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</si>
</sst>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"/>
    <numFmt numFmtId="166" formatCode="0.000000"/>
    <numFmt numFmtId="167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2" fontId="0" fillId="0" borderId="0" xfId="0" applyNumberFormat="1"/>
    <xf numFmtId="16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16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49" fontId="0" fillId="0" borderId="5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" fillId="0" borderId="10" xfId="0" applyFont="1" applyBorder="1"/>
    <xf numFmtId="0" fontId="1" fillId="0" borderId="13" xfId="0" applyFont="1" applyBorder="1"/>
    <xf numFmtId="0" fontId="1" fillId="0" borderId="1" xfId="0" applyFont="1" applyBorder="1"/>
    <xf numFmtId="0" fontId="0" fillId="0" borderId="0" xfId="0" applyFill="1" applyBorder="1"/>
    <xf numFmtId="0" fontId="0" fillId="0" borderId="15" xfId="0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5" xfId="0" applyNumberFormat="1" applyBorder="1"/>
    <xf numFmtId="14" fontId="0" fillId="0" borderId="5" xfId="0" applyNumberFormat="1" applyBorder="1"/>
    <xf numFmtId="14" fontId="0" fillId="0" borderId="0" xfId="0" applyNumberFormat="1" applyBorder="1"/>
    <xf numFmtId="0" fontId="0" fillId="0" borderId="9" xfId="0" applyBorder="1"/>
    <xf numFmtId="14" fontId="0" fillId="0" borderId="2" xfId="0" applyNumberFormat="1" applyBorder="1"/>
    <xf numFmtId="14" fontId="0" fillId="0" borderId="9" xfId="0" applyNumberFormat="1" applyBorder="1"/>
    <xf numFmtId="164" fontId="0" fillId="0" borderId="7" xfId="0" applyNumberFormat="1" applyBorder="1"/>
    <xf numFmtId="0" fontId="1" fillId="0" borderId="0" xfId="0" applyFont="1"/>
    <xf numFmtId="14" fontId="0" fillId="0" borderId="14" xfId="0" applyNumberFormat="1" applyBorder="1"/>
    <xf numFmtId="164" fontId="0" fillId="0" borderId="8" xfId="0" applyNumberFormat="1" applyBorder="1"/>
    <xf numFmtId="0" fontId="0" fillId="0" borderId="16" xfId="0" applyBorder="1"/>
    <xf numFmtId="0" fontId="0" fillId="0" borderId="17" xfId="0" applyBorder="1"/>
    <xf numFmtId="49" fontId="0" fillId="0" borderId="0" xfId="0" applyNumberFormat="1" applyFill="1" applyBorder="1"/>
    <xf numFmtId="0" fontId="0" fillId="2" borderId="4" xfId="0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0" fillId="2" borderId="0" xfId="0" applyFill="1"/>
    <xf numFmtId="14" fontId="0" fillId="0" borderId="15" xfId="0" applyNumberFormat="1" applyBorder="1"/>
    <xf numFmtId="49" fontId="0" fillId="0" borderId="5" xfId="0" applyNumberFormat="1" applyFill="1" applyBorder="1"/>
    <xf numFmtId="0" fontId="1" fillId="2" borderId="5" xfId="0" applyFont="1" applyFill="1" applyBorder="1"/>
    <xf numFmtId="164" fontId="0" fillId="0" borderId="0" xfId="0" applyNumberFormat="1" applyFont="1" applyBorder="1"/>
    <xf numFmtId="0" fontId="0" fillId="2" borderId="0" xfId="0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2" fillId="2" borderId="5" xfId="0" applyFont="1" applyFill="1" applyBorder="1"/>
    <xf numFmtId="0" fontId="0" fillId="0" borderId="4" xfId="0" applyFill="1" applyBorder="1"/>
    <xf numFmtId="164" fontId="0" fillId="0" borderId="5" xfId="0" applyNumberFormat="1" applyFill="1" applyBorder="1"/>
    <xf numFmtId="165" fontId="0" fillId="0" borderId="0" xfId="0" applyNumberFormat="1" applyFont="1"/>
    <xf numFmtId="165" fontId="0" fillId="0" borderId="0" xfId="0" applyNumberFormat="1" applyBorder="1"/>
    <xf numFmtId="0" fontId="0" fillId="2" borderId="0" xfId="0" applyFont="1" applyFill="1" applyBorder="1"/>
    <xf numFmtId="0" fontId="0" fillId="2" borderId="5" xfId="0" applyFill="1" applyBorder="1"/>
    <xf numFmtId="0" fontId="0" fillId="3" borderId="4" xfId="0" applyFill="1" applyBorder="1"/>
    <xf numFmtId="166" fontId="0" fillId="0" borderId="0" xfId="0" applyNumberFormat="1" applyBorder="1"/>
    <xf numFmtId="167" fontId="0" fillId="0" borderId="0" xfId="0" applyNumberFormat="1" applyBorder="1"/>
    <xf numFmtId="164" fontId="0" fillId="0" borderId="0" xfId="0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7" fontId="0" fillId="0" borderId="6" xfId="0" applyNumberFormat="1" applyBorder="1"/>
    <xf numFmtId="0" fontId="2" fillId="0" borderId="19" xfId="0" applyFont="1" applyBorder="1"/>
    <xf numFmtId="0" fontId="2" fillId="0" borderId="0" xfId="0" applyFont="1" applyBorder="1"/>
    <xf numFmtId="167" fontId="0" fillId="0" borderId="7" xfId="0" applyNumberFormat="1" applyBorder="1"/>
    <xf numFmtId="167" fontId="0" fillId="0" borderId="8" xfId="0" applyNumberFormat="1" applyBorder="1"/>
    <xf numFmtId="0" fontId="0" fillId="2" borderId="18" xfId="0" applyFill="1" applyBorder="1"/>
    <xf numFmtId="164" fontId="0" fillId="2" borderId="20" xfId="0" applyNumberFormat="1" applyFill="1" applyBorder="1"/>
    <xf numFmtId="164" fontId="0" fillId="2" borderId="6" xfId="0" applyNumberFormat="1" applyFill="1" applyBorder="1"/>
    <xf numFmtId="164" fontId="0" fillId="2" borderId="8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0" xfId="0" applyFill="1" applyBorder="1"/>
    <xf numFmtId="0" fontId="0" fillId="2" borderId="8" xfId="0" applyFill="1" applyBorder="1"/>
    <xf numFmtId="1" fontId="0" fillId="0" borderId="4" xfId="0" applyNumberFormat="1" applyBorder="1"/>
    <xf numFmtId="166" fontId="0" fillId="0" borderId="15" xfId="0" applyNumberFormat="1" applyBorder="1"/>
    <xf numFmtId="0" fontId="2" fillId="0" borderId="9" xfId="0" applyFont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320C-9A08-D048-837C-D61B375D8EFE}">
  <dimension ref="A1:AA52"/>
  <sheetViews>
    <sheetView topLeftCell="D1" zoomScale="75" workbookViewId="0">
      <selection activeCell="N17" sqref="N17"/>
    </sheetView>
  </sheetViews>
  <sheetFormatPr baseColWidth="10" defaultRowHeight="16" x14ac:dyDescent="0.2"/>
  <cols>
    <col min="6" max="6" width="24.5" bestFit="1" customWidth="1"/>
    <col min="7" max="7" width="11.6640625" bestFit="1" customWidth="1"/>
    <col min="14" max="14" width="15.33203125" customWidth="1"/>
    <col min="18" max="18" width="11.6640625" bestFit="1" customWidth="1"/>
    <col min="19" max="21" width="14.6640625" bestFit="1" customWidth="1"/>
    <col min="22" max="23" width="11.6640625" bestFit="1" customWidth="1"/>
    <col min="25" max="25" width="15.1640625" bestFit="1" customWidth="1"/>
  </cols>
  <sheetData>
    <row r="1" spans="1:27" ht="17" thickBot="1" x14ac:dyDescent="0.25">
      <c r="A1" s="24" t="s">
        <v>47</v>
      </c>
      <c r="B1" s="16"/>
      <c r="C1" s="16"/>
      <c r="D1" s="17"/>
      <c r="F1" s="26" t="s">
        <v>84</v>
      </c>
      <c r="G1" s="3" t="s">
        <v>0</v>
      </c>
      <c r="H1" s="3"/>
      <c r="I1" s="3"/>
      <c r="J1" s="3"/>
      <c r="K1" s="3"/>
      <c r="L1" s="12"/>
      <c r="Q1" s="83"/>
      <c r="R1" s="84"/>
      <c r="S1" s="84"/>
      <c r="T1" s="84"/>
      <c r="U1" s="84"/>
      <c r="V1" s="84"/>
      <c r="W1" s="84"/>
      <c r="X1" s="84"/>
      <c r="Y1" s="84"/>
      <c r="Z1" s="84"/>
      <c r="AA1" s="85"/>
    </row>
    <row r="2" spans="1:27" x14ac:dyDescent="0.2">
      <c r="A2" s="4" t="s">
        <v>48</v>
      </c>
      <c r="B2" s="5"/>
      <c r="C2" s="5"/>
      <c r="D2" s="6"/>
      <c r="F2" s="4"/>
      <c r="G2" s="5"/>
      <c r="H2" s="5"/>
      <c r="I2" s="5"/>
      <c r="J2" s="5"/>
      <c r="K2" s="5"/>
      <c r="L2" s="6"/>
      <c r="Q2" s="86"/>
      <c r="R2" s="66" t="s">
        <v>101</v>
      </c>
      <c r="S2" s="67"/>
      <c r="T2" s="67"/>
      <c r="U2" s="68"/>
      <c r="V2" s="5"/>
      <c r="W2" s="76" t="s">
        <v>107</v>
      </c>
      <c r="X2" s="5"/>
      <c r="Y2" s="5"/>
      <c r="Z2" s="5">
        <v>2019</v>
      </c>
      <c r="AA2" s="87"/>
    </row>
    <row r="3" spans="1:27" x14ac:dyDescent="0.2">
      <c r="A3" s="4"/>
      <c r="B3" s="13">
        <v>43703</v>
      </c>
      <c r="C3" s="13">
        <v>43722</v>
      </c>
      <c r="D3" s="6"/>
      <c r="F3" s="4" t="s">
        <v>1</v>
      </c>
      <c r="G3" s="5" t="s">
        <v>2</v>
      </c>
      <c r="H3" s="5" t="s">
        <v>2</v>
      </c>
      <c r="I3" s="5" t="s">
        <v>3</v>
      </c>
      <c r="J3" s="5" t="s">
        <v>3</v>
      </c>
      <c r="K3" s="5" t="s">
        <v>4</v>
      </c>
      <c r="L3" s="6" t="s">
        <v>4</v>
      </c>
      <c r="N3" t="s">
        <v>5</v>
      </c>
      <c r="Q3" s="86"/>
      <c r="R3" s="69" t="s">
        <v>103</v>
      </c>
      <c r="S3" s="29" t="s">
        <v>2</v>
      </c>
      <c r="T3" s="29" t="s">
        <v>3</v>
      </c>
      <c r="U3" s="31" t="s">
        <v>4</v>
      </c>
      <c r="V3" s="29"/>
      <c r="W3" s="29"/>
      <c r="X3" s="5"/>
      <c r="Y3" s="5"/>
      <c r="Z3" s="13">
        <v>43722</v>
      </c>
      <c r="AA3" s="87"/>
    </row>
    <row r="4" spans="1:27" x14ac:dyDescent="0.2">
      <c r="A4" s="4" t="s">
        <v>6</v>
      </c>
      <c r="B4" s="14">
        <v>64</v>
      </c>
      <c r="C4" s="14">
        <v>68</v>
      </c>
      <c r="D4" s="6"/>
      <c r="F4" s="4" t="s">
        <v>7</v>
      </c>
      <c r="G4" s="5">
        <v>621.62</v>
      </c>
      <c r="H4" s="5"/>
      <c r="I4" s="5">
        <v>642.34</v>
      </c>
      <c r="J4" s="5"/>
      <c r="K4" s="5">
        <v>689.34</v>
      </c>
      <c r="L4" s="6"/>
      <c r="N4" t="s">
        <v>8</v>
      </c>
      <c r="Q4" s="86"/>
      <c r="R4" s="70" t="s">
        <v>101</v>
      </c>
      <c r="S4" s="37">
        <f>G6*T20</f>
        <v>3793.2222222222217</v>
      </c>
      <c r="T4" s="37">
        <f>I6*T20</f>
        <v>4648.4444444444443</v>
      </c>
      <c r="U4" s="40">
        <f>K6*T20</f>
        <v>5152.1111111111113</v>
      </c>
      <c r="V4" s="29"/>
      <c r="W4" s="29"/>
      <c r="X4" s="5"/>
      <c r="Y4" s="5"/>
      <c r="Z4" s="5"/>
      <c r="AA4" s="87"/>
    </row>
    <row r="5" spans="1:27" x14ac:dyDescent="0.2">
      <c r="A5" s="4"/>
      <c r="B5" s="15"/>
      <c r="C5" s="15"/>
      <c r="D5" s="6"/>
      <c r="F5" s="4" t="s">
        <v>9</v>
      </c>
      <c r="G5" s="5">
        <v>280.23</v>
      </c>
      <c r="H5" s="5"/>
      <c r="I5" s="5">
        <v>223.98</v>
      </c>
      <c r="J5" s="5"/>
      <c r="K5" s="5">
        <v>225.65</v>
      </c>
      <c r="L5" s="6"/>
      <c r="N5" t="s">
        <v>10</v>
      </c>
      <c r="Q5" s="86"/>
      <c r="R5" s="29"/>
      <c r="S5" s="29"/>
      <c r="T5" s="29"/>
      <c r="U5" s="29"/>
      <c r="V5" s="29"/>
      <c r="W5" s="29"/>
      <c r="X5" s="5"/>
      <c r="Y5" s="5"/>
      <c r="Z5" s="5"/>
      <c r="AA5" s="87"/>
    </row>
    <row r="6" spans="1:27" ht="17" thickBot="1" x14ac:dyDescent="0.25">
      <c r="A6" s="4"/>
      <c r="B6" s="13"/>
      <c r="C6" s="13"/>
      <c r="D6" s="6"/>
      <c r="F6" s="4" t="s">
        <v>11</v>
      </c>
      <c r="G6" s="5">
        <v>341.39</v>
      </c>
      <c r="H6" s="5"/>
      <c r="I6" s="5">
        <v>418.36</v>
      </c>
      <c r="J6" s="5"/>
      <c r="K6" s="5">
        <v>463.69000000000005</v>
      </c>
      <c r="L6" s="6"/>
      <c r="N6" t="s">
        <v>12</v>
      </c>
      <c r="Q6" s="86"/>
      <c r="R6" s="29"/>
      <c r="S6" s="29"/>
      <c r="T6" s="29"/>
      <c r="U6" s="29"/>
      <c r="V6" s="29"/>
      <c r="W6" s="29"/>
      <c r="X6" s="5"/>
      <c r="Y6" s="5"/>
      <c r="Z6" s="5"/>
      <c r="AA6" s="87"/>
    </row>
    <row r="7" spans="1:27" ht="17" thickBot="1" x14ac:dyDescent="0.25">
      <c r="A7" s="25" t="s">
        <v>13</v>
      </c>
      <c r="B7" s="2"/>
      <c r="C7" s="2">
        <v>43703</v>
      </c>
      <c r="D7" s="19">
        <v>43722</v>
      </c>
      <c r="F7" s="4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6" t="s">
        <v>19</v>
      </c>
      <c r="Q7" s="86"/>
      <c r="R7" s="71" t="s">
        <v>102</v>
      </c>
      <c r="S7" s="72"/>
      <c r="T7" s="72"/>
      <c r="U7" s="75"/>
      <c r="V7" s="72"/>
      <c r="W7" s="73"/>
      <c r="X7" s="5"/>
      <c r="Y7" s="79" t="s">
        <v>110</v>
      </c>
      <c r="Z7" s="80">
        <f>AVERAGE(S4:U4)</f>
        <v>4531.2592592592591</v>
      </c>
      <c r="AA7" s="87" t="s">
        <v>103</v>
      </c>
    </row>
    <row r="8" spans="1:27" x14ac:dyDescent="0.2">
      <c r="A8" s="4" t="s">
        <v>20</v>
      </c>
      <c r="B8" s="5" t="s">
        <v>6</v>
      </c>
      <c r="C8" s="15" t="s">
        <v>21</v>
      </c>
      <c r="D8" s="20" t="s">
        <v>22</v>
      </c>
      <c r="F8" s="4" t="s">
        <v>23</v>
      </c>
      <c r="G8" s="7">
        <v>20.350000000000001</v>
      </c>
      <c r="H8" s="7">
        <v>20.2</v>
      </c>
      <c r="I8" s="7">
        <v>20.2</v>
      </c>
      <c r="J8" s="7">
        <v>20.57</v>
      </c>
      <c r="K8" s="7">
        <v>20.190000000000001</v>
      </c>
      <c r="L8" s="8">
        <v>20.100000000000001</v>
      </c>
      <c r="N8" t="s">
        <v>36</v>
      </c>
      <c r="Q8" s="86"/>
      <c r="R8" s="69" t="s">
        <v>14</v>
      </c>
      <c r="S8" s="29" t="s">
        <v>15</v>
      </c>
      <c r="T8" s="29" t="s">
        <v>16</v>
      </c>
      <c r="U8" s="29" t="s">
        <v>17</v>
      </c>
      <c r="V8" s="29" t="s">
        <v>18</v>
      </c>
      <c r="W8" s="31" t="s">
        <v>19</v>
      </c>
      <c r="X8" s="5"/>
      <c r="Y8" s="81" t="s">
        <v>109</v>
      </c>
      <c r="Z8" s="82">
        <f>AVERAGE(S14:U14)</f>
        <v>1231.2985576090468</v>
      </c>
      <c r="AA8" s="87" t="s">
        <v>103</v>
      </c>
    </row>
    <row r="9" spans="1:27" x14ac:dyDescent="0.2">
      <c r="A9" s="4">
        <v>10745653</v>
      </c>
      <c r="B9" s="5">
        <v>46</v>
      </c>
      <c r="C9" s="5">
        <v>15</v>
      </c>
      <c r="D9" s="6">
        <v>17</v>
      </c>
      <c r="F9" s="4" t="s">
        <v>24</v>
      </c>
      <c r="G9" s="5">
        <v>6.5027999999999997</v>
      </c>
      <c r="H9" s="5">
        <v>6.4957000000000003</v>
      </c>
      <c r="I9" s="5">
        <v>6.4908000000000001</v>
      </c>
      <c r="J9" s="5">
        <v>6.5034000000000001</v>
      </c>
      <c r="K9" s="5">
        <v>6.5189000000000004</v>
      </c>
      <c r="L9" s="6">
        <v>6.5321999999999996</v>
      </c>
      <c r="N9">
        <v>34</v>
      </c>
      <c r="Q9" s="86"/>
      <c r="R9" s="74">
        <f>G11/G8</f>
        <v>0.2841523341523341</v>
      </c>
      <c r="S9" s="77">
        <f t="shared" ref="S9:W9" si="0">H11/H8</f>
        <v>0.26380198019801981</v>
      </c>
      <c r="T9" s="77">
        <f t="shared" si="0"/>
        <v>0.27868811881188121</v>
      </c>
      <c r="U9" s="77">
        <f t="shared" si="0"/>
        <v>0.27532328633932912</v>
      </c>
      <c r="V9" s="77">
        <f t="shared" si="0"/>
        <v>0.25397226349678054</v>
      </c>
      <c r="W9" s="78">
        <f t="shared" si="0"/>
        <v>0.27668159203980103</v>
      </c>
      <c r="X9" s="5"/>
      <c r="Y9" s="5"/>
      <c r="Z9" s="5"/>
      <c r="AA9" s="87"/>
    </row>
    <row r="10" spans="1:27" x14ac:dyDescent="0.2">
      <c r="A10" s="4">
        <v>10745654</v>
      </c>
      <c r="B10" s="5">
        <v>67</v>
      </c>
      <c r="C10" s="5">
        <v>36</v>
      </c>
      <c r="D10" s="6">
        <v>38</v>
      </c>
      <c r="F10" s="4" t="s">
        <v>25</v>
      </c>
      <c r="G10" s="5">
        <v>12.285299999999999</v>
      </c>
      <c r="H10" s="5">
        <v>11.8245</v>
      </c>
      <c r="I10" s="5">
        <v>12.1203</v>
      </c>
      <c r="J10" s="5">
        <v>12.1668</v>
      </c>
      <c r="K10" s="5">
        <v>11.646599999999999</v>
      </c>
      <c r="L10" s="6">
        <v>12.093500000000001</v>
      </c>
      <c r="N10">
        <v>35</v>
      </c>
      <c r="Q10" s="86"/>
      <c r="R10" s="5"/>
      <c r="S10" s="5"/>
      <c r="T10" s="5"/>
      <c r="U10" s="5"/>
      <c r="V10" s="5"/>
      <c r="W10" s="5"/>
      <c r="X10" s="5"/>
      <c r="Y10" s="79" t="s">
        <v>110</v>
      </c>
      <c r="Z10" s="90">
        <f>Z7/1000</f>
        <v>4.5312592592592589</v>
      </c>
      <c r="AA10" s="87" t="s">
        <v>111</v>
      </c>
    </row>
    <row r="11" spans="1:27" x14ac:dyDescent="0.2">
      <c r="A11" s="4">
        <v>10678349</v>
      </c>
      <c r="B11" s="5">
        <v>86</v>
      </c>
      <c r="C11" s="5">
        <v>55</v>
      </c>
      <c r="D11" s="6">
        <v>57</v>
      </c>
      <c r="F11" s="4" t="s">
        <v>26</v>
      </c>
      <c r="G11" s="5">
        <v>5.7824999999999998</v>
      </c>
      <c r="H11" s="5">
        <v>5.3288000000000002</v>
      </c>
      <c r="I11" s="5">
        <v>5.6295000000000002</v>
      </c>
      <c r="J11" s="5">
        <v>5.6634000000000002</v>
      </c>
      <c r="K11" s="5">
        <v>5.127699999999999</v>
      </c>
      <c r="L11" s="6">
        <v>5.561300000000001</v>
      </c>
      <c r="N11">
        <v>33</v>
      </c>
      <c r="Q11" s="86"/>
      <c r="R11" s="5"/>
      <c r="S11" s="5"/>
      <c r="T11" s="5"/>
      <c r="U11" s="5"/>
      <c r="V11" s="5"/>
      <c r="W11" s="5"/>
      <c r="X11" s="63"/>
      <c r="Y11" s="81" t="s">
        <v>109</v>
      </c>
      <c r="Z11" s="91">
        <f>Z8/1000</f>
        <v>1.2312985576090469</v>
      </c>
      <c r="AA11" s="87" t="s">
        <v>111</v>
      </c>
    </row>
    <row r="12" spans="1:27" x14ac:dyDescent="0.2">
      <c r="A12" s="4"/>
      <c r="B12" s="5"/>
      <c r="C12" s="5"/>
      <c r="D12" s="6"/>
      <c r="F12" s="4"/>
      <c r="G12" s="5"/>
      <c r="H12" s="5"/>
      <c r="I12" s="5"/>
      <c r="J12" s="5"/>
      <c r="K12" s="5"/>
      <c r="L12" s="6"/>
      <c r="N12">
        <v>44</v>
      </c>
      <c r="Q12" s="86"/>
      <c r="R12" s="66" t="s">
        <v>90</v>
      </c>
      <c r="S12" s="67"/>
      <c r="T12" s="67"/>
      <c r="U12" s="68"/>
      <c r="V12" s="5"/>
      <c r="W12" s="5"/>
      <c r="X12" s="5"/>
      <c r="Y12" s="5"/>
      <c r="Z12" s="5"/>
      <c r="AA12" s="87"/>
    </row>
    <row r="13" spans="1:27" ht="17" thickBot="1" x14ac:dyDescent="0.25">
      <c r="A13" s="4"/>
      <c r="B13" s="5"/>
      <c r="C13" s="5"/>
      <c r="D13" s="6"/>
      <c r="F13" s="9" t="s">
        <v>27</v>
      </c>
      <c r="G13" s="10" t="s">
        <v>28</v>
      </c>
      <c r="H13" s="10" t="s">
        <v>29</v>
      </c>
      <c r="I13" s="10" t="s">
        <v>49</v>
      </c>
      <c r="J13" s="10" t="s">
        <v>50</v>
      </c>
      <c r="K13" s="10"/>
      <c r="L13" s="11"/>
      <c r="N13">
        <v>32</v>
      </c>
      <c r="Q13" s="86"/>
      <c r="R13" s="69" t="s">
        <v>103</v>
      </c>
      <c r="S13" s="29" t="s">
        <v>2</v>
      </c>
      <c r="T13" s="29" t="s">
        <v>3</v>
      </c>
      <c r="U13" s="31" t="s">
        <v>4</v>
      </c>
      <c r="V13" s="5"/>
      <c r="W13" s="63"/>
      <c r="Y13" s="5"/>
      <c r="Z13" s="5"/>
      <c r="AA13" s="87"/>
    </row>
    <row r="14" spans="1:27" ht="17" thickBot="1" x14ac:dyDescent="0.25">
      <c r="A14" s="25" t="s">
        <v>30</v>
      </c>
      <c r="B14" s="3"/>
      <c r="C14" s="2">
        <v>43703</v>
      </c>
      <c r="D14" s="19">
        <v>43722</v>
      </c>
      <c r="N14">
        <v>35</v>
      </c>
      <c r="Q14" s="86"/>
      <c r="R14" s="70" t="s">
        <v>90</v>
      </c>
      <c r="S14" s="37">
        <f>S4*(AVERAGE(R9:S9))</f>
        <v>1039.2562409781517</v>
      </c>
      <c r="T14" s="37">
        <f>T4*(AVERAGE(T9:U9))</f>
        <v>1287.6456192170021</v>
      </c>
      <c r="U14" s="40">
        <f>U4*AVERAGE(V9:W9)</f>
        <v>1366.9938126319864</v>
      </c>
      <c r="V14" s="5"/>
      <c r="W14" s="5"/>
      <c r="X14" s="5"/>
      <c r="Y14" s="5"/>
      <c r="Z14" s="5"/>
      <c r="AA14" s="87"/>
    </row>
    <row r="15" spans="1:27" x14ac:dyDescent="0.2">
      <c r="A15" s="4" t="s">
        <v>20</v>
      </c>
      <c r="B15" s="5" t="s">
        <v>6</v>
      </c>
      <c r="C15" s="15" t="s">
        <v>31</v>
      </c>
      <c r="D15" s="20" t="s">
        <v>32</v>
      </c>
      <c r="J15" t="s">
        <v>33</v>
      </c>
      <c r="N15">
        <v>38</v>
      </c>
      <c r="Q15" s="86"/>
      <c r="R15" s="5"/>
      <c r="S15" s="5"/>
      <c r="T15" s="5"/>
      <c r="U15" s="5"/>
      <c r="V15" s="5"/>
      <c r="W15" s="5"/>
      <c r="X15" s="5"/>
      <c r="Y15" s="5"/>
      <c r="Z15" s="5"/>
      <c r="AA15" s="87"/>
    </row>
    <row r="16" spans="1:27" x14ac:dyDescent="0.2">
      <c r="A16" s="4" t="s">
        <v>34</v>
      </c>
      <c r="B16" s="5">
        <v>65</v>
      </c>
      <c r="C16" s="5">
        <v>47</v>
      </c>
      <c r="D16" s="6">
        <v>48</v>
      </c>
      <c r="N16" s="1"/>
      <c r="O16">
        <f>AVERAGE(N9:N15)</f>
        <v>35.857142857142854</v>
      </c>
      <c r="Q16" s="86"/>
      <c r="R16" s="5"/>
      <c r="S16" s="5"/>
      <c r="T16" s="5"/>
      <c r="U16" s="5"/>
      <c r="W16" s="5"/>
      <c r="X16" s="76" t="s">
        <v>116</v>
      </c>
      <c r="Y16" s="27"/>
      <c r="Z16" s="27"/>
      <c r="AA16" s="87"/>
    </row>
    <row r="17" spans="1:27" ht="17" thickBot="1" x14ac:dyDescent="0.25">
      <c r="A17" s="4"/>
      <c r="B17" s="5"/>
      <c r="C17" s="5"/>
      <c r="D17" s="6"/>
      <c r="Q17" s="86"/>
      <c r="R17" s="66" t="s">
        <v>104</v>
      </c>
      <c r="S17" s="67"/>
      <c r="T17" s="68"/>
      <c r="U17" s="5"/>
      <c r="V17" s="5"/>
      <c r="W17" s="5"/>
      <c r="X17" s="5"/>
      <c r="Y17" s="27"/>
      <c r="Z17" s="30"/>
      <c r="AA17" s="87"/>
    </row>
    <row r="18" spans="1:27" ht="17" thickBot="1" x14ac:dyDescent="0.25">
      <c r="A18" s="25" t="s">
        <v>30</v>
      </c>
      <c r="B18" s="3"/>
      <c r="C18" s="2">
        <v>43703</v>
      </c>
      <c r="D18" s="19">
        <v>43722</v>
      </c>
      <c r="Q18" s="86"/>
      <c r="R18" s="4"/>
      <c r="S18" s="5"/>
      <c r="T18" s="6"/>
      <c r="U18" s="5"/>
      <c r="V18" s="5"/>
      <c r="W18" s="5"/>
      <c r="X18" s="5"/>
      <c r="Y18" s="30"/>
      <c r="Z18" s="30"/>
      <c r="AA18" s="87"/>
    </row>
    <row r="19" spans="1:27" ht="17" thickBot="1" x14ac:dyDescent="0.25">
      <c r="A19" s="4" t="s">
        <v>20</v>
      </c>
      <c r="B19" s="5" t="s">
        <v>6</v>
      </c>
      <c r="C19" s="15" t="s">
        <v>21</v>
      </c>
      <c r="D19" s="20" t="s">
        <v>35</v>
      </c>
      <c r="F19" s="26" t="s">
        <v>85</v>
      </c>
      <c r="G19" s="3"/>
      <c r="H19" s="3"/>
      <c r="I19" s="3"/>
      <c r="J19" s="3"/>
      <c r="K19" s="3"/>
      <c r="L19" s="12"/>
      <c r="N19" t="s">
        <v>100</v>
      </c>
      <c r="Q19" s="86"/>
      <c r="R19" s="4" t="s">
        <v>105</v>
      </c>
      <c r="S19" s="5"/>
      <c r="T19" s="6">
        <f>0.3*0.3</f>
        <v>0.09</v>
      </c>
      <c r="U19" s="5"/>
      <c r="V19" s="5"/>
      <c r="W19" s="5"/>
      <c r="X19" s="5"/>
      <c r="Y19" s="27"/>
      <c r="Z19" s="27"/>
      <c r="AA19" s="87"/>
    </row>
    <row r="20" spans="1:27" x14ac:dyDescent="0.2">
      <c r="A20" s="4" t="s">
        <v>37</v>
      </c>
      <c r="B20" s="5">
        <v>57</v>
      </c>
      <c r="C20" s="5">
        <v>26</v>
      </c>
      <c r="D20" s="6">
        <v>28</v>
      </c>
      <c r="F20" s="4"/>
      <c r="G20" s="5"/>
      <c r="H20" s="5"/>
      <c r="I20" s="5"/>
      <c r="J20" s="5"/>
      <c r="K20" s="5"/>
      <c r="L20" s="6"/>
      <c r="Q20" s="86"/>
      <c r="R20" s="9" t="s">
        <v>106</v>
      </c>
      <c r="S20" s="10"/>
      <c r="T20" s="11">
        <f>1/0.09</f>
        <v>11.111111111111111</v>
      </c>
      <c r="U20" s="76" t="s">
        <v>108</v>
      </c>
      <c r="V20" s="5"/>
      <c r="W20" s="5"/>
      <c r="X20" s="5"/>
      <c r="Y20" s="27"/>
      <c r="Z20" s="27"/>
      <c r="AA20" s="87"/>
    </row>
    <row r="21" spans="1:27" x14ac:dyDescent="0.2">
      <c r="A21" s="4"/>
      <c r="B21" s="5"/>
      <c r="C21" s="5"/>
      <c r="D21" s="6"/>
      <c r="F21" s="4" t="s">
        <v>1</v>
      </c>
      <c r="G21" s="5" t="s">
        <v>113</v>
      </c>
      <c r="H21" s="5"/>
      <c r="I21" s="5" t="s">
        <v>114</v>
      </c>
      <c r="J21" s="5"/>
      <c r="K21" s="5" t="s">
        <v>115</v>
      </c>
      <c r="L21" s="6"/>
      <c r="Q21" s="86"/>
      <c r="R21" s="5"/>
      <c r="S21" s="5"/>
      <c r="T21" s="5"/>
      <c r="U21" s="5"/>
      <c r="V21" s="5"/>
      <c r="W21" s="5"/>
      <c r="X21" s="5"/>
      <c r="Y21" s="30"/>
      <c r="Z21" s="27"/>
      <c r="AA21" s="87"/>
    </row>
    <row r="22" spans="1:27" ht="17" thickBot="1" x14ac:dyDescent="0.25">
      <c r="A22" s="4"/>
      <c r="B22" s="5"/>
      <c r="C22" s="5"/>
      <c r="D22" s="6"/>
      <c r="F22" s="4" t="s">
        <v>86</v>
      </c>
      <c r="G22" s="5">
        <v>286.47000000000003</v>
      </c>
      <c r="H22" s="5"/>
      <c r="I22" s="5">
        <v>161</v>
      </c>
      <c r="J22" s="5"/>
      <c r="K22" s="5">
        <v>135.08000000000001</v>
      </c>
      <c r="L22" s="6"/>
      <c r="Q22" s="88"/>
      <c r="R22" s="34"/>
      <c r="S22" s="34"/>
      <c r="T22" s="34"/>
      <c r="U22" s="34"/>
      <c r="V22" s="34"/>
      <c r="W22" s="34"/>
      <c r="X22" s="34"/>
      <c r="Y22" s="34"/>
      <c r="Z22" s="34"/>
      <c r="AA22" s="89"/>
    </row>
    <row r="23" spans="1:27" ht="17" thickBot="1" x14ac:dyDescent="0.25">
      <c r="A23" s="25" t="s">
        <v>38</v>
      </c>
      <c r="B23" s="3"/>
      <c r="C23" s="2">
        <v>43703</v>
      </c>
      <c r="D23" s="19">
        <v>43722</v>
      </c>
      <c r="F23" s="4"/>
      <c r="G23" s="5"/>
      <c r="H23" s="5"/>
      <c r="I23" s="5"/>
      <c r="J23" s="5"/>
      <c r="K23" s="5"/>
      <c r="L23" s="6"/>
    </row>
    <row r="24" spans="1:27" x14ac:dyDescent="0.2">
      <c r="A24" s="4" t="s">
        <v>20</v>
      </c>
      <c r="B24" s="5" t="s">
        <v>6</v>
      </c>
      <c r="C24" s="15" t="s">
        <v>39</v>
      </c>
      <c r="D24" s="20" t="s">
        <v>40</v>
      </c>
      <c r="F24" s="4"/>
      <c r="G24" s="5"/>
      <c r="H24" s="5"/>
      <c r="I24" s="5"/>
      <c r="J24" s="5"/>
      <c r="K24" s="5"/>
      <c r="L24" s="6"/>
    </row>
    <row r="25" spans="1:27" x14ac:dyDescent="0.2">
      <c r="A25" s="4">
        <v>10951955</v>
      </c>
      <c r="B25" s="5">
        <v>47</v>
      </c>
      <c r="C25" s="5">
        <v>7</v>
      </c>
      <c r="D25" s="6">
        <v>9</v>
      </c>
      <c r="F25" s="4"/>
      <c r="G25" s="5" t="s">
        <v>113</v>
      </c>
      <c r="H25" s="5"/>
      <c r="I25" s="5" t="s">
        <v>114</v>
      </c>
      <c r="J25" s="5"/>
      <c r="K25" s="5" t="s">
        <v>115</v>
      </c>
      <c r="L25" s="6"/>
      <c r="O25">
        <v>64</v>
      </c>
    </row>
    <row r="26" spans="1:27" x14ac:dyDescent="0.2">
      <c r="A26" s="62">
        <v>10748210</v>
      </c>
      <c r="B26" s="5">
        <v>60</v>
      </c>
      <c r="C26" s="5">
        <v>20</v>
      </c>
      <c r="D26" s="6">
        <v>22</v>
      </c>
      <c r="F26" s="4" t="s">
        <v>87</v>
      </c>
      <c r="G26" s="7">
        <v>20.25</v>
      </c>
      <c r="H26" s="7"/>
      <c r="I26" s="7">
        <v>20.77</v>
      </c>
      <c r="J26" s="7"/>
      <c r="K26" s="7">
        <v>20.77</v>
      </c>
      <c r="L26" s="8"/>
      <c r="O26">
        <v>68</v>
      </c>
    </row>
    <row r="27" spans="1:27" x14ac:dyDescent="0.2">
      <c r="A27" s="62">
        <v>10748217</v>
      </c>
      <c r="B27" s="5">
        <v>68</v>
      </c>
      <c r="C27" s="5">
        <v>28</v>
      </c>
      <c r="D27" s="6">
        <v>30</v>
      </c>
      <c r="F27" s="4" t="s">
        <v>88</v>
      </c>
      <c r="G27" s="27">
        <v>7.4512600000000004</v>
      </c>
      <c r="H27" s="5"/>
      <c r="I27" s="27">
        <v>7.4144100000000002</v>
      </c>
      <c r="J27" s="5"/>
      <c r="K27" s="27">
        <v>7.4156599999999999</v>
      </c>
      <c r="L27" s="6"/>
    </row>
    <row r="28" spans="1:27" x14ac:dyDescent="0.2">
      <c r="A28" s="4">
        <v>10748214</v>
      </c>
      <c r="B28" s="5">
        <v>76</v>
      </c>
      <c r="C28" s="5">
        <v>36</v>
      </c>
      <c r="D28" s="6">
        <v>38</v>
      </c>
      <c r="F28" s="4" t="s">
        <v>89</v>
      </c>
      <c r="G28" s="58">
        <v>12.1835</v>
      </c>
      <c r="H28" s="5"/>
      <c r="I28" s="27">
        <v>11.964499999999999</v>
      </c>
      <c r="J28" s="5"/>
      <c r="K28" s="27">
        <v>12.105600000000001</v>
      </c>
      <c r="L28" s="6"/>
    </row>
    <row r="29" spans="1:27" x14ac:dyDescent="0.2">
      <c r="A29" s="62">
        <v>10951952</v>
      </c>
      <c r="B29" s="5">
        <v>88</v>
      </c>
      <c r="C29" s="5">
        <v>48</v>
      </c>
      <c r="D29" s="6">
        <v>50</v>
      </c>
      <c r="F29" s="4" t="s">
        <v>90</v>
      </c>
      <c r="G29" s="59">
        <f>G28-G27</f>
        <v>4.73224</v>
      </c>
      <c r="H29" s="5"/>
      <c r="I29" s="5">
        <f>I28-I27</f>
        <v>4.5500899999999991</v>
      </c>
      <c r="J29" s="5"/>
      <c r="K29" s="5">
        <f>K28-K27</f>
        <v>4.6899400000000009</v>
      </c>
      <c r="L29" s="6"/>
    </row>
    <row r="30" spans="1:27" x14ac:dyDescent="0.2">
      <c r="A30" s="4"/>
      <c r="B30" s="5"/>
      <c r="C30" s="5"/>
      <c r="D30" s="6"/>
      <c r="F30" s="4"/>
      <c r="G30" s="5"/>
      <c r="H30" s="5"/>
      <c r="I30" s="5"/>
      <c r="J30" s="5"/>
      <c r="K30" s="5"/>
      <c r="L30" s="6"/>
      <c r="T30" s="1"/>
      <c r="U30" s="1"/>
      <c r="V30" s="1"/>
    </row>
    <row r="31" spans="1:27" ht="17" thickBot="1" x14ac:dyDescent="0.25">
      <c r="A31" s="4"/>
      <c r="B31" s="5"/>
      <c r="C31" s="5"/>
      <c r="D31" s="6"/>
      <c r="F31" s="9" t="s">
        <v>27</v>
      </c>
      <c r="G31" s="10" t="s">
        <v>91</v>
      </c>
      <c r="H31" s="10" t="s">
        <v>29</v>
      </c>
      <c r="I31" s="10"/>
      <c r="J31" s="10"/>
      <c r="K31" s="10"/>
      <c r="L31" s="11"/>
      <c r="T31" s="1"/>
      <c r="U31" s="1"/>
      <c r="V31" s="1"/>
    </row>
    <row r="32" spans="1:27" ht="17" thickBot="1" x14ac:dyDescent="0.25">
      <c r="A32" s="18" t="s">
        <v>41</v>
      </c>
      <c r="B32" s="3"/>
      <c r="C32" s="2">
        <v>43703</v>
      </c>
      <c r="D32" s="19">
        <v>43722</v>
      </c>
      <c r="T32" s="1"/>
      <c r="U32" s="1"/>
      <c r="V32" s="1"/>
    </row>
    <row r="33" spans="1:22" x14ac:dyDescent="0.2">
      <c r="A33" s="4" t="s">
        <v>20</v>
      </c>
      <c r="B33" s="5" t="s">
        <v>6</v>
      </c>
      <c r="C33" s="15" t="s">
        <v>31</v>
      </c>
      <c r="D33" s="20" t="s">
        <v>32</v>
      </c>
      <c r="F33" s="83"/>
      <c r="G33" s="84"/>
      <c r="H33" s="84"/>
      <c r="I33" s="84"/>
      <c r="J33" s="84"/>
      <c r="K33" s="84"/>
      <c r="L33" s="84"/>
      <c r="M33" s="84"/>
      <c r="N33" s="84"/>
      <c r="O33" s="84"/>
      <c r="P33" s="85"/>
      <c r="T33" s="1"/>
      <c r="U33" s="1"/>
      <c r="V33" s="1"/>
    </row>
    <row r="34" spans="1:22" x14ac:dyDescent="0.2">
      <c r="A34" s="4">
        <v>500098</v>
      </c>
      <c r="B34" s="14">
        <v>57</v>
      </c>
      <c r="C34" s="14">
        <v>39</v>
      </c>
      <c r="D34" s="21">
        <v>40</v>
      </c>
      <c r="F34" s="86"/>
      <c r="G34" s="66" t="s">
        <v>101</v>
      </c>
      <c r="H34" s="67"/>
      <c r="I34" s="67"/>
      <c r="J34" s="68"/>
      <c r="K34" s="5"/>
      <c r="L34" s="76" t="s">
        <v>107</v>
      </c>
      <c r="M34" s="5"/>
      <c r="N34" s="5"/>
      <c r="O34" s="5">
        <v>2020</v>
      </c>
      <c r="P34" s="87"/>
    </row>
    <row r="35" spans="1:22" x14ac:dyDescent="0.2">
      <c r="A35" s="9">
        <v>348923</v>
      </c>
      <c r="B35" s="22">
        <v>83</v>
      </c>
      <c r="C35" s="22">
        <v>65</v>
      </c>
      <c r="D35" s="23">
        <v>66</v>
      </c>
      <c r="F35" s="86"/>
      <c r="G35" s="69" t="s">
        <v>103</v>
      </c>
      <c r="H35" s="14" t="s">
        <v>113</v>
      </c>
      <c r="I35" s="14" t="s">
        <v>114</v>
      </c>
      <c r="J35" s="21" t="s">
        <v>115</v>
      </c>
      <c r="K35" s="29"/>
      <c r="L35" s="29"/>
      <c r="M35" s="5"/>
      <c r="N35" s="5"/>
      <c r="O35" s="13"/>
      <c r="P35" s="87"/>
    </row>
    <row r="36" spans="1:22" x14ac:dyDescent="0.2">
      <c r="B36" s="1"/>
      <c r="C36" s="1"/>
      <c r="D36" s="1"/>
      <c r="F36" s="86"/>
      <c r="G36" s="70" t="s">
        <v>101</v>
      </c>
      <c r="H36" s="37">
        <f>G22*I52</f>
        <v>4583.5200000000004</v>
      </c>
      <c r="I36" s="37">
        <f>I22*I52</f>
        <v>2576</v>
      </c>
      <c r="J36" s="40">
        <f>K22*16</f>
        <v>2161.2800000000002</v>
      </c>
      <c r="K36" s="29"/>
      <c r="L36" s="29"/>
      <c r="M36" s="5"/>
      <c r="N36" s="5"/>
      <c r="O36" s="5"/>
      <c r="P36" s="87"/>
    </row>
    <row r="37" spans="1:22" x14ac:dyDescent="0.2">
      <c r="F37" s="86"/>
      <c r="G37" s="29"/>
      <c r="H37" s="29"/>
      <c r="I37" s="29"/>
      <c r="J37" s="29"/>
      <c r="K37" s="29"/>
      <c r="L37" s="29"/>
      <c r="M37" s="5"/>
      <c r="N37" s="5"/>
      <c r="O37" s="5"/>
      <c r="P37" s="87"/>
    </row>
    <row r="38" spans="1:22" x14ac:dyDescent="0.2">
      <c r="A38" t="s">
        <v>96</v>
      </c>
      <c r="F38" s="86"/>
      <c r="G38" s="29"/>
      <c r="H38" s="29"/>
      <c r="I38" s="29"/>
      <c r="J38" s="29"/>
      <c r="K38" s="29"/>
      <c r="L38" s="29"/>
      <c r="M38" s="5"/>
      <c r="N38" s="5"/>
      <c r="O38" s="5"/>
      <c r="P38" s="87"/>
    </row>
    <row r="39" spans="1:22" x14ac:dyDescent="0.2">
      <c r="A39" t="s">
        <v>97</v>
      </c>
      <c r="F39" s="86"/>
      <c r="G39" s="71" t="s">
        <v>102</v>
      </c>
      <c r="H39" s="72"/>
      <c r="I39" s="73"/>
      <c r="J39" s="76"/>
      <c r="K39" s="29"/>
      <c r="L39" s="29"/>
      <c r="M39" s="5"/>
      <c r="N39" s="79" t="s">
        <v>110</v>
      </c>
      <c r="O39" s="80">
        <f>AVERAGE(H36:J36)</f>
        <v>3106.9333333333338</v>
      </c>
      <c r="P39" s="87" t="s">
        <v>103</v>
      </c>
    </row>
    <row r="40" spans="1:22" x14ac:dyDescent="0.2">
      <c r="F40" s="86"/>
      <c r="G40" s="92" t="s">
        <v>113</v>
      </c>
      <c r="H40" s="14" t="s">
        <v>114</v>
      </c>
      <c r="I40" s="21" t="s">
        <v>115</v>
      </c>
      <c r="J40" s="29"/>
      <c r="K40" s="29"/>
      <c r="L40" s="29"/>
      <c r="M40" s="5"/>
      <c r="N40" s="81" t="s">
        <v>109</v>
      </c>
      <c r="O40" s="82">
        <f>AVERAGE(H46:J46)</f>
        <v>707.82551689826141</v>
      </c>
      <c r="P40" s="87" t="s">
        <v>103</v>
      </c>
    </row>
    <row r="41" spans="1:22" x14ac:dyDescent="0.2">
      <c r="A41" t="s">
        <v>98</v>
      </c>
      <c r="F41" s="86"/>
      <c r="G41" s="74">
        <f>G29/G26</f>
        <v>0.23369086419753085</v>
      </c>
      <c r="H41" s="77">
        <f>I29/I26</f>
        <v>0.21907029369282616</v>
      </c>
      <c r="I41" s="78">
        <f>K29/K26</f>
        <v>0.2258035628310063</v>
      </c>
      <c r="J41" s="64"/>
      <c r="K41" s="64"/>
      <c r="L41" s="64"/>
      <c r="M41" s="5"/>
      <c r="N41" s="5"/>
      <c r="O41" s="5"/>
      <c r="P41" s="87"/>
    </row>
    <row r="42" spans="1:22" x14ac:dyDescent="0.2">
      <c r="A42" t="s">
        <v>99</v>
      </c>
      <c r="F42" s="86"/>
      <c r="G42" s="5"/>
      <c r="H42" s="5"/>
      <c r="I42" s="5"/>
      <c r="J42" s="5"/>
      <c r="K42" s="5"/>
      <c r="L42" s="5"/>
      <c r="M42" s="5"/>
      <c r="N42" s="79" t="s">
        <v>110</v>
      </c>
      <c r="O42" s="90">
        <f>O39/1000</f>
        <v>3.106933333333334</v>
      </c>
      <c r="P42" s="87" t="s">
        <v>111</v>
      </c>
    </row>
    <row r="43" spans="1:22" x14ac:dyDescent="0.2">
      <c r="F43" s="86"/>
      <c r="G43" s="5"/>
      <c r="H43" s="5"/>
      <c r="I43" s="5"/>
      <c r="J43" s="5"/>
      <c r="K43" s="5"/>
      <c r="L43" s="5"/>
      <c r="M43" s="63"/>
      <c r="N43" s="81" t="s">
        <v>109</v>
      </c>
      <c r="O43" s="91">
        <f>O40/1000</f>
        <v>0.70782551689826145</v>
      </c>
      <c r="P43" s="87" t="s">
        <v>111</v>
      </c>
    </row>
    <row r="44" spans="1:22" x14ac:dyDescent="0.2">
      <c r="F44" s="86"/>
      <c r="G44" s="66" t="s">
        <v>90</v>
      </c>
      <c r="H44" s="67"/>
      <c r="I44" s="67"/>
      <c r="J44" s="68"/>
      <c r="K44" s="5"/>
      <c r="L44" s="5"/>
      <c r="M44" s="5"/>
      <c r="N44" s="5"/>
      <c r="O44" s="5"/>
      <c r="P44" s="87"/>
    </row>
    <row r="45" spans="1:22" x14ac:dyDescent="0.2">
      <c r="F45" s="86"/>
      <c r="G45" s="69" t="s">
        <v>103</v>
      </c>
      <c r="H45" s="14" t="s">
        <v>113</v>
      </c>
      <c r="I45" s="14" t="s">
        <v>114</v>
      </c>
      <c r="J45" s="21" t="s">
        <v>115</v>
      </c>
      <c r="K45" s="5"/>
      <c r="L45" s="63"/>
      <c r="M45" s="5"/>
      <c r="N45" s="5"/>
      <c r="O45" s="5"/>
      <c r="P45" s="87"/>
    </row>
    <row r="46" spans="1:22" x14ac:dyDescent="0.2">
      <c r="F46" s="86"/>
      <c r="G46" s="70" t="s">
        <v>90</v>
      </c>
      <c r="H46" s="37">
        <f>H36*G41</f>
        <v>1071.1267498666666</v>
      </c>
      <c r="I46" s="37">
        <f>I36*H41</f>
        <v>564.32507655272013</v>
      </c>
      <c r="J46" s="5">
        <f>I41*J36</f>
        <v>488.02472427539738</v>
      </c>
      <c r="K46" s="5"/>
      <c r="L46" s="5"/>
      <c r="M46" s="5"/>
      <c r="N46" s="5"/>
      <c r="O46" s="5"/>
      <c r="P46" s="87"/>
    </row>
    <row r="47" spans="1:22" x14ac:dyDescent="0.2">
      <c r="F47" s="86"/>
      <c r="G47" s="5"/>
      <c r="H47" s="5"/>
      <c r="I47" s="5"/>
      <c r="J47" s="5"/>
      <c r="K47" s="5"/>
      <c r="L47" s="5"/>
      <c r="M47" s="5"/>
      <c r="N47" s="5"/>
      <c r="O47" s="5"/>
      <c r="P47" s="87"/>
    </row>
    <row r="48" spans="1:22" x14ac:dyDescent="0.2">
      <c r="F48" s="86"/>
      <c r="G48" s="5"/>
      <c r="H48" s="5"/>
      <c r="I48" s="5"/>
      <c r="J48" s="5"/>
      <c r="K48" s="5"/>
      <c r="L48" s="5"/>
      <c r="M48" s="5"/>
      <c r="N48" s="5"/>
      <c r="O48" s="5"/>
      <c r="P48" s="87"/>
    </row>
    <row r="49" spans="6:16" x14ac:dyDescent="0.2">
      <c r="F49" s="86"/>
      <c r="G49" s="66" t="s">
        <v>112</v>
      </c>
      <c r="H49" s="67"/>
      <c r="I49" s="68"/>
      <c r="J49" s="5"/>
      <c r="K49" s="5"/>
      <c r="L49" s="5"/>
      <c r="M49" s="5"/>
      <c r="N49" s="5"/>
      <c r="O49" s="5"/>
      <c r="P49" s="87"/>
    </row>
    <row r="50" spans="6:16" x14ac:dyDescent="0.2">
      <c r="F50" s="86"/>
      <c r="G50" s="4"/>
      <c r="H50" s="5"/>
      <c r="I50" s="6"/>
      <c r="J50" s="5"/>
      <c r="K50" s="5"/>
      <c r="L50" s="5"/>
      <c r="M50" s="5"/>
      <c r="N50" s="5"/>
      <c r="O50" s="5"/>
      <c r="P50" s="87"/>
    </row>
    <row r="51" spans="6:16" x14ac:dyDescent="0.2">
      <c r="F51" s="86"/>
      <c r="G51" s="4" t="s">
        <v>105</v>
      </c>
      <c r="H51" s="5"/>
      <c r="I51" s="6">
        <f>0.25*0.25</f>
        <v>6.25E-2</v>
      </c>
      <c r="J51" s="5"/>
      <c r="K51" s="5"/>
      <c r="L51" s="5"/>
      <c r="M51" s="5"/>
      <c r="N51" s="5"/>
      <c r="O51" s="5"/>
      <c r="P51" s="87"/>
    </row>
    <row r="52" spans="6:16" ht="17" thickBot="1" x14ac:dyDescent="0.25">
      <c r="F52" s="88"/>
      <c r="G52" s="42" t="s">
        <v>106</v>
      </c>
      <c r="H52" s="34"/>
      <c r="I52" s="93">
        <f>1/I51</f>
        <v>16</v>
      </c>
      <c r="J52" s="94" t="s">
        <v>108</v>
      </c>
      <c r="K52" s="34"/>
      <c r="L52" s="34"/>
      <c r="M52" s="34"/>
      <c r="N52" s="34"/>
      <c r="O52" s="34"/>
      <c r="P52" s="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C39-E25E-4348-80F0-3FDF81B40594}">
  <dimension ref="A1:U71"/>
  <sheetViews>
    <sheetView tabSelected="1" topLeftCell="A51" zoomScale="75" workbookViewId="0">
      <selection activeCell="R7" sqref="R7"/>
    </sheetView>
  </sheetViews>
  <sheetFormatPr baseColWidth="10" defaultRowHeight="16" x14ac:dyDescent="0.2"/>
  <cols>
    <col min="3" max="4" width="12" bestFit="1" customWidth="1"/>
    <col min="8" max="9" width="12" bestFit="1" customWidth="1"/>
    <col min="13" max="15" width="11.6640625" bestFit="1" customWidth="1"/>
  </cols>
  <sheetData>
    <row r="1" spans="1:21" ht="17" thickBot="1" x14ac:dyDescent="0.25">
      <c r="A1" s="24" t="s">
        <v>46</v>
      </c>
      <c r="B1" s="16"/>
      <c r="C1" s="16"/>
      <c r="D1" s="17"/>
      <c r="F1" s="24" t="s">
        <v>46</v>
      </c>
      <c r="G1" s="34"/>
      <c r="H1" s="34"/>
      <c r="I1" s="28"/>
      <c r="K1" s="24" t="s">
        <v>46</v>
      </c>
      <c r="L1" s="16"/>
      <c r="M1" s="16"/>
      <c r="N1" s="16"/>
      <c r="O1" s="17"/>
    </row>
    <row r="2" spans="1:21" x14ac:dyDescent="0.2">
      <c r="A2" s="4" t="s">
        <v>48</v>
      </c>
      <c r="B2" s="5"/>
      <c r="C2" s="5"/>
      <c r="D2" s="6"/>
      <c r="F2" s="41"/>
      <c r="G2" s="5"/>
      <c r="H2" s="5"/>
      <c r="I2" s="6"/>
      <c r="K2" s="41"/>
      <c r="L2" s="5"/>
      <c r="M2" s="5"/>
      <c r="N2" s="5"/>
      <c r="O2" s="6"/>
    </row>
    <row r="3" spans="1:21" x14ac:dyDescent="0.2">
      <c r="A3" s="4"/>
      <c r="B3" s="5"/>
      <c r="C3" s="33">
        <v>43894</v>
      </c>
      <c r="D3" s="32">
        <v>43910</v>
      </c>
      <c r="F3" s="4"/>
      <c r="G3" s="5"/>
      <c r="H3" s="33">
        <v>43928</v>
      </c>
      <c r="I3" s="32">
        <v>43942</v>
      </c>
      <c r="K3" s="4"/>
      <c r="L3" s="5"/>
      <c r="M3" s="33">
        <v>43948</v>
      </c>
      <c r="N3" s="33">
        <v>43971</v>
      </c>
      <c r="O3" s="32">
        <v>43992</v>
      </c>
      <c r="P3" t="s">
        <v>95</v>
      </c>
    </row>
    <row r="4" spans="1:21" x14ac:dyDescent="0.2">
      <c r="A4" s="4" t="s">
        <v>52</v>
      </c>
      <c r="B4" s="5"/>
      <c r="C4" s="29">
        <v>75</v>
      </c>
      <c r="D4" s="31">
        <f>(54+62+60)/3</f>
        <v>58.666666666666664</v>
      </c>
      <c r="F4" s="4" t="s">
        <v>52</v>
      </c>
      <c r="G4" s="5"/>
      <c r="H4" s="29">
        <v>68</v>
      </c>
      <c r="I4" s="6">
        <f>(67+65+63)/3</f>
        <v>65</v>
      </c>
      <c r="K4" s="4" t="s">
        <v>52</v>
      </c>
      <c r="L4" s="5"/>
      <c r="M4" s="29">
        <v>59</v>
      </c>
      <c r="N4" s="5">
        <v>55</v>
      </c>
      <c r="O4" s="6">
        <v>70</v>
      </c>
    </row>
    <row r="5" spans="1:21" x14ac:dyDescent="0.2">
      <c r="A5" s="4" t="s">
        <v>53</v>
      </c>
      <c r="B5" s="15"/>
      <c r="C5" s="29"/>
      <c r="D5" s="31"/>
      <c r="F5" s="4" t="s">
        <v>53</v>
      </c>
      <c r="G5" s="15"/>
      <c r="H5" s="29"/>
      <c r="I5" s="6"/>
      <c r="K5" s="4" t="s">
        <v>53</v>
      </c>
      <c r="L5" s="15"/>
      <c r="M5" s="29"/>
      <c r="N5" s="5"/>
      <c r="O5" s="6"/>
    </row>
    <row r="6" spans="1:21" ht="17" thickBot="1" x14ac:dyDescent="0.25">
      <c r="A6" s="4"/>
      <c r="B6" s="13"/>
      <c r="C6" s="13"/>
      <c r="D6" s="6"/>
      <c r="F6" s="4"/>
      <c r="G6" s="13"/>
      <c r="H6" s="34"/>
      <c r="I6" s="28"/>
      <c r="K6" s="4"/>
      <c r="L6" s="13"/>
      <c r="M6" s="5"/>
      <c r="N6" s="34"/>
      <c r="O6" s="28"/>
      <c r="R6" s="65">
        <f>AVERAGE(M4,H4:I4,C4:D4)</f>
        <v>65.13333333333334</v>
      </c>
    </row>
    <row r="7" spans="1:21" ht="17" thickBot="1" x14ac:dyDescent="0.25">
      <c r="A7" s="26" t="s">
        <v>13</v>
      </c>
      <c r="B7" s="2"/>
      <c r="C7" s="35">
        <v>43894</v>
      </c>
      <c r="D7" s="39">
        <v>43910</v>
      </c>
      <c r="F7" s="26" t="s">
        <v>13</v>
      </c>
      <c r="G7" s="2"/>
      <c r="H7" s="36">
        <v>43928</v>
      </c>
      <c r="I7" s="48">
        <v>43942</v>
      </c>
      <c r="K7" s="25" t="s">
        <v>13</v>
      </c>
      <c r="L7" s="2"/>
      <c r="M7" s="35">
        <v>43948</v>
      </c>
      <c r="N7" s="36">
        <v>43971</v>
      </c>
      <c r="O7" s="39">
        <v>43992</v>
      </c>
    </row>
    <row r="8" spans="1:21" x14ac:dyDescent="0.2">
      <c r="A8" s="4" t="s">
        <v>20</v>
      </c>
      <c r="B8" s="5" t="s">
        <v>6</v>
      </c>
      <c r="C8" s="15" t="s">
        <v>61</v>
      </c>
      <c r="D8" s="20" t="s">
        <v>43</v>
      </c>
      <c r="F8" s="4" t="s">
        <v>20</v>
      </c>
      <c r="G8" s="5" t="s">
        <v>6</v>
      </c>
      <c r="H8" s="15" t="s">
        <v>31</v>
      </c>
      <c r="I8" s="20" t="s">
        <v>68</v>
      </c>
      <c r="K8" s="4" t="s">
        <v>20</v>
      </c>
      <c r="L8" s="5" t="s">
        <v>6</v>
      </c>
      <c r="M8" s="15" t="s">
        <v>31</v>
      </c>
      <c r="N8" s="15" t="s">
        <v>51</v>
      </c>
      <c r="O8" s="20" t="s">
        <v>32</v>
      </c>
    </row>
    <row r="9" spans="1:21" x14ac:dyDescent="0.2">
      <c r="A9" s="4">
        <v>10745653</v>
      </c>
      <c r="B9" s="29">
        <v>22.5</v>
      </c>
      <c r="C9" s="29">
        <f>B9-13</f>
        <v>9.5</v>
      </c>
      <c r="D9" s="31">
        <f>B9-12</f>
        <v>10.5</v>
      </c>
      <c r="F9" s="4">
        <v>10745653</v>
      </c>
      <c r="G9" s="29">
        <v>24</v>
      </c>
      <c r="H9" s="29">
        <f>G9-18</f>
        <v>6</v>
      </c>
      <c r="I9" s="31">
        <f>G9-21</f>
        <v>3</v>
      </c>
      <c r="K9" s="4">
        <v>10745653</v>
      </c>
      <c r="L9" s="29">
        <v>22.5</v>
      </c>
      <c r="M9" s="29">
        <f>L9-18</f>
        <v>4.5</v>
      </c>
      <c r="N9" s="29">
        <f>L9-13</f>
        <v>9.5</v>
      </c>
      <c r="O9" s="31">
        <f>L9-17</f>
        <v>5.5</v>
      </c>
    </row>
    <row r="10" spans="1:21" x14ac:dyDescent="0.2">
      <c r="A10" s="4">
        <v>10678349</v>
      </c>
      <c r="B10" s="29">
        <v>42</v>
      </c>
      <c r="C10" s="29">
        <f t="shared" ref="C10:C12" si="0">B10-13</f>
        <v>29</v>
      </c>
      <c r="D10" s="31">
        <f t="shared" ref="D10:D12" si="1">B10-12</f>
        <v>30</v>
      </c>
      <c r="F10" s="4">
        <v>10678349</v>
      </c>
      <c r="G10" s="29">
        <v>38</v>
      </c>
      <c r="H10" s="29">
        <f t="shared" ref="H10:H12" si="2">G10-18</f>
        <v>20</v>
      </c>
      <c r="I10" s="31">
        <f t="shared" ref="I10:I12" si="3">G10-21</f>
        <v>17</v>
      </c>
      <c r="K10" s="4">
        <v>10678349</v>
      </c>
      <c r="L10" s="29">
        <v>39.5</v>
      </c>
      <c r="M10" s="29">
        <f t="shared" ref="M10:M12" si="4">L10-18</f>
        <v>21.5</v>
      </c>
      <c r="N10" s="29">
        <f>L10-13</f>
        <v>26.5</v>
      </c>
      <c r="O10" s="31">
        <f>L10-17</f>
        <v>22.5</v>
      </c>
      <c r="S10" s="65">
        <f>AVERAGE(R6:R13)</f>
        <v>65.711111111111109</v>
      </c>
    </row>
    <row r="11" spans="1:21" x14ac:dyDescent="0.2">
      <c r="A11" s="4">
        <v>10745652</v>
      </c>
      <c r="B11" s="29">
        <v>64</v>
      </c>
      <c r="C11" s="29">
        <f t="shared" si="0"/>
        <v>51</v>
      </c>
      <c r="D11" s="31">
        <f t="shared" si="1"/>
        <v>52</v>
      </c>
      <c r="F11" s="4">
        <v>10745652</v>
      </c>
      <c r="G11" s="29">
        <v>52</v>
      </c>
      <c r="H11" s="29">
        <f t="shared" si="2"/>
        <v>34</v>
      </c>
      <c r="I11" s="31">
        <f t="shared" si="3"/>
        <v>31</v>
      </c>
      <c r="K11" s="4">
        <v>10745652</v>
      </c>
      <c r="L11" s="29">
        <v>52</v>
      </c>
      <c r="M11" s="29">
        <f t="shared" si="4"/>
        <v>34</v>
      </c>
      <c r="N11" s="29">
        <f t="shared" ref="N11:N12" si="5">L11-13</f>
        <v>39</v>
      </c>
      <c r="O11" s="31">
        <f>L11-17</f>
        <v>35</v>
      </c>
      <c r="R11">
        <v>64</v>
      </c>
    </row>
    <row r="12" spans="1:21" x14ac:dyDescent="0.2">
      <c r="A12" s="4">
        <v>10678348</v>
      </c>
      <c r="B12" s="30">
        <v>80</v>
      </c>
      <c r="C12" s="29">
        <f t="shared" si="0"/>
        <v>67</v>
      </c>
      <c r="D12" s="31">
        <f t="shared" si="1"/>
        <v>68</v>
      </c>
      <c r="F12" s="4">
        <v>10678348</v>
      </c>
      <c r="G12" s="30">
        <v>67</v>
      </c>
      <c r="H12" s="29">
        <f t="shared" si="2"/>
        <v>49</v>
      </c>
      <c r="I12" s="31">
        <f t="shared" si="3"/>
        <v>46</v>
      </c>
      <c r="K12" s="4">
        <v>10678348</v>
      </c>
      <c r="L12" s="30">
        <v>68</v>
      </c>
      <c r="M12" s="29">
        <f t="shared" si="4"/>
        <v>50</v>
      </c>
      <c r="N12" s="29">
        <f t="shared" si="5"/>
        <v>55</v>
      </c>
      <c r="O12" s="31">
        <f t="shared" ref="O12" si="6">L12-17</f>
        <v>51</v>
      </c>
      <c r="R12">
        <v>68</v>
      </c>
    </row>
    <row r="13" spans="1:21" ht="17" thickBot="1" x14ac:dyDescent="0.25">
      <c r="A13" s="4"/>
      <c r="B13" s="5"/>
      <c r="C13" s="5"/>
      <c r="D13" s="6"/>
      <c r="F13" s="4"/>
      <c r="G13" s="5"/>
      <c r="H13" s="34"/>
      <c r="I13" s="28"/>
      <c r="K13" s="4"/>
      <c r="L13" s="5"/>
      <c r="M13" s="5"/>
      <c r="N13" s="34"/>
      <c r="O13" s="28"/>
    </row>
    <row r="14" spans="1:21" ht="17" thickBot="1" x14ac:dyDescent="0.25">
      <c r="A14" s="26" t="s">
        <v>30</v>
      </c>
      <c r="B14" s="3"/>
      <c r="C14" s="35">
        <v>43894</v>
      </c>
      <c r="D14" s="39">
        <v>43910</v>
      </c>
      <c r="F14" s="26" t="s">
        <v>30</v>
      </c>
      <c r="G14" s="3"/>
      <c r="H14" s="36">
        <v>43928</v>
      </c>
      <c r="I14" s="48">
        <v>43942</v>
      </c>
      <c r="K14" s="25" t="s">
        <v>30</v>
      </c>
      <c r="L14" s="3"/>
      <c r="M14" s="35">
        <v>43948</v>
      </c>
      <c r="N14" s="36">
        <v>43971</v>
      </c>
      <c r="O14" s="39">
        <v>43992</v>
      </c>
    </row>
    <row r="15" spans="1:21" x14ac:dyDescent="0.2">
      <c r="A15" s="4" t="s">
        <v>20</v>
      </c>
      <c r="B15" s="5" t="s">
        <v>6</v>
      </c>
      <c r="C15" s="15" t="s">
        <v>51</v>
      </c>
      <c r="D15" s="20" t="s">
        <v>43</v>
      </c>
      <c r="F15" s="4" t="s">
        <v>20</v>
      </c>
      <c r="G15" s="5" t="s">
        <v>6</v>
      </c>
      <c r="H15" s="43" t="s">
        <v>31</v>
      </c>
      <c r="I15" s="20" t="s">
        <v>69</v>
      </c>
      <c r="K15" s="4" t="s">
        <v>20</v>
      </c>
      <c r="L15" s="5" t="s">
        <v>6</v>
      </c>
      <c r="M15" s="43" t="s">
        <v>31</v>
      </c>
      <c r="N15" s="15" t="s">
        <v>51</v>
      </c>
      <c r="O15" s="20" t="s">
        <v>32</v>
      </c>
      <c r="R15">
        <v>75</v>
      </c>
    </row>
    <row r="16" spans="1:21" x14ac:dyDescent="0.2">
      <c r="A16" s="4" t="s">
        <v>70</v>
      </c>
      <c r="B16" s="29">
        <v>36</v>
      </c>
      <c r="C16" s="29">
        <f>B16-13</f>
        <v>23</v>
      </c>
      <c r="D16" s="31">
        <f>B16-12</f>
        <v>24</v>
      </c>
      <c r="F16" s="4" t="s">
        <v>70</v>
      </c>
      <c r="G16" s="29">
        <v>35</v>
      </c>
      <c r="H16" s="29">
        <f>G16-18</f>
        <v>17</v>
      </c>
      <c r="I16" s="31">
        <f>G16-21</f>
        <v>14</v>
      </c>
      <c r="K16" s="4" t="s">
        <v>70</v>
      </c>
      <c r="L16" s="29">
        <v>61.5</v>
      </c>
      <c r="M16" s="29">
        <f>L16-18</f>
        <v>43.5</v>
      </c>
      <c r="N16" s="29">
        <f>L16-13</f>
        <v>48.5</v>
      </c>
      <c r="O16" s="31">
        <f>L16-17</f>
        <v>44.5</v>
      </c>
      <c r="P16" t="s">
        <v>94</v>
      </c>
      <c r="R16">
        <v>58.7</v>
      </c>
      <c r="S16">
        <v>65</v>
      </c>
      <c r="U16">
        <f>AVERAGE(R14:S21)</f>
        <v>63.449999999999996</v>
      </c>
    </row>
    <row r="17" spans="1:18" ht="17" thickBot="1" x14ac:dyDescent="0.25">
      <c r="A17" s="4"/>
      <c r="B17" s="5"/>
      <c r="C17" s="5"/>
      <c r="D17" s="6"/>
      <c r="F17" s="4"/>
      <c r="G17" s="5"/>
      <c r="H17" s="34"/>
      <c r="I17" s="28"/>
      <c r="K17" s="4"/>
      <c r="L17" s="5"/>
      <c r="M17" s="34"/>
      <c r="N17" s="34"/>
      <c r="O17" s="28"/>
      <c r="R17">
        <v>68</v>
      </c>
    </row>
    <row r="18" spans="1:18" ht="17" thickBot="1" x14ac:dyDescent="0.25">
      <c r="A18" s="26" t="s">
        <v>30</v>
      </c>
      <c r="B18" s="3"/>
      <c r="C18" s="35">
        <v>43894</v>
      </c>
      <c r="D18" s="39">
        <v>43910</v>
      </c>
      <c r="F18" s="26" t="s">
        <v>30</v>
      </c>
      <c r="G18" s="3"/>
      <c r="H18" s="35">
        <v>43928</v>
      </c>
      <c r="I18" s="48">
        <v>43942</v>
      </c>
      <c r="K18" s="25" t="s">
        <v>30</v>
      </c>
      <c r="L18" s="3"/>
      <c r="M18" s="35">
        <v>43948</v>
      </c>
      <c r="N18" s="36">
        <v>43971</v>
      </c>
      <c r="O18" s="48">
        <v>43992</v>
      </c>
      <c r="R18" s="95"/>
    </row>
    <row r="19" spans="1:18" x14ac:dyDescent="0.2">
      <c r="A19" s="4" t="s">
        <v>20</v>
      </c>
      <c r="B19" s="5" t="s">
        <v>6</v>
      </c>
      <c r="C19" s="15" t="s">
        <v>43</v>
      </c>
      <c r="D19" s="20" t="s">
        <v>43</v>
      </c>
      <c r="F19" s="4" t="s">
        <v>20</v>
      </c>
      <c r="G19" s="5" t="s">
        <v>6</v>
      </c>
      <c r="H19" s="43" t="s">
        <v>62</v>
      </c>
      <c r="I19" s="20" t="s">
        <v>31</v>
      </c>
      <c r="K19" s="4" t="s">
        <v>20</v>
      </c>
      <c r="L19" s="5" t="s">
        <v>6</v>
      </c>
      <c r="M19" s="43" t="s">
        <v>73</v>
      </c>
      <c r="N19" s="15" t="s">
        <v>31</v>
      </c>
      <c r="O19" s="20" t="s">
        <v>32</v>
      </c>
      <c r="R19">
        <v>59</v>
      </c>
    </row>
    <row r="20" spans="1:18" x14ac:dyDescent="0.2">
      <c r="A20" s="4" t="s">
        <v>82</v>
      </c>
      <c r="B20" s="5">
        <v>63.5</v>
      </c>
      <c r="C20" s="5">
        <f>B20-12</f>
        <v>51.5</v>
      </c>
      <c r="D20" s="6">
        <f>B20-12</f>
        <v>51.5</v>
      </c>
      <c r="F20" s="4" t="s">
        <v>82</v>
      </c>
      <c r="G20" s="29">
        <v>53</v>
      </c>
      <c r="H20" s="29">
        <f>53-14</f>
        <v>39</v>
      </c>
      <c r="I20" s="31">
        <f>G20-18</f>
        <v>35</v>
      </c>
      <c r="K20" s="4" t="s">
        <v>82</v>
      </c>
      <c r="L20" s="29">
        <v>30.5</v>
      </c>
      <c r="M20" s="29">
        <f>L20-10</f>
        <v>20.5</v>
      </c>
      <c r="N20" s="29">
        <f>L20-18</f>
        <v>12.5</v>
      </c>
      <c r="O20" s="31">
        <f>L20-17</f>
        <v>13.5</v>
      </c>
      <c r="R20">
        <v>55</v>
      </c>
    </row>
    <row r="21" spans="1:18" x14ac:dyDescent="0.2">
      <c r="A21" s="4"/>
      <c r="B21" s="5"/>
      <c r="C21" s="5"/>
      <c r="D21" s="6"/>
      <c r="F21" s="4"/>
      <c r="G21" s="5"/>
      <c r="H21" s="5"/>
      <c r="I21" s="6"/>
      <c r="K21" s="4"/>
      <c r="L21" s="5"/>
      <c r="M21" s="5"/>
      <c r="N21" s="5"/>
      <c r="O21" s="6"/>
    </row>
    <row r="22" spans="1:18" ht="17" thickBot="1" x14ac:dyDescent="0.25">
      <c r="A22" s="4"/>
      <c r="B22" s="5"/>
      <c r="C22" s="5"/>
      <c r="D22" s="6"/>
      <c r="F22" s="4"/>
      <c r="G22" s="5"/>
      <c r="H22" s="34"/>
      <c r="I22" s="28"/>
      <c r="K22" s="4"/>
      <c r="L22" s="5"/>
      <c r="M22" s="34"/>
      <c r="N22" s="34"/>
      <c r="O22" s="28"/>
    </row>
    <row r="23" spans="1:18" ht="17" thickBot="1" x14ac:dyDescent="0.25">
      <c r="A23" s="26" t="s">
        <v>38</v>
      </c>
      <c r="B23" s="3"/>
      <c r="C23" s="35">
        <v>43894</v>
      </c>
      <c r="D23" s="39">
        <v>43910</v>
      </c>
      <c r="F23" s="26" t="s">
        <v>38</v>
      </c>
      <c r="G23" s="3"/>
      <c r="H23" s="35">
        <v>43928</v>
      </c>
      <c r="I23" s="39">
        <v>43942</v>
      </c>
      <c r="K23" s="25" t="s">
        <v>38</v>
      </c>
      <c r="L23" s="3"/>
      <c r="M23" s="35">
        <v>43948</v>
      </c>
      <c r="N23" s="36">
        <v>43971</v>
      </c>
      <c r="O23" s="48">
        <v>43992</v>
      </c>
    </row>
    <row r="24" spans="1:18" x14ac:dyDescent="0.2">
      <c r="A24" s="4" t="s">
        <v>20</v>
      </c>
      <c r="B24" s="5" t="s">
        <v>6</v>
      </c>
      <c r="C24" s="15" t="s">
        <v>42</v>
      </c>
      <c r="D24" s="20" t="s">
        <v>57</v>
      </c>
      <c r="F24" s="4" t="s">
        <v>20</v>
      </c>
      <c r="G24" s="5" t="s">
        <v>6</v>
      </c>
      <c r="H24" s="15" t="s">
        <v>51</v>
      </c>
      <c r="I24" s="49" t="s">
        <v>32</v>
      </c>
      <c r="K24" s="4" t="s">
        <v>20</v>
      </c>
      <c r="L24" s="5" t="s">
        <v>6</v>
      </c>
      <c r="M24" s="15" t="s">
        <v>32</v>
      </c>
      <c r="N24" s="43" t="s">
        <v>31</v>
      </c>
      <c r="O24" s="20" t="s">
        <v>79</v>
      </c>
    </row>
    <row r="25" spans="1:18" x14ac:dyDescent="0.2">
      <c r="A25" s="4">
        <v>10748214</v>
      </c>
      <c r="B25" s="29">
        <v>19</v>
      </c>
      <c r="C25" s="29">
        <f>B25-6</f>
        <v>13</v>
      </c>
      <c r="D25" s="31">
        <f>B25-7</f>
        <v>12</v>
      </c>
      <c r="F25" s="4">
        <v>10748214</v>
      </c>
      <c r="G25" s="29">
        <v>20</v>
      </c>
      <c r="H25" s="29">
        <f>G25-13</f>
        <v>7</v>
      </c>
      <c r="I25" s="31">
        <f>G25-17</f>
        <v>3</v>
      </c>
      <c r="K25" s="4">
        <v>10748214</v>
      </c>
      <c r="L25" s="29">
        <v>19.5</v>
      </c>
      <c r="M25" s="29">
        <f>L25-17</f>
        <v>2.5</v>
      </c>
      <c r="N25" s="29">
        <f>L25-18</f>
        <v>1.5</v>
      </c>
      <c r="O25" s="31">
        <f>L25-16</f>
        <v>3.5</v>
      </c>
    </row>
    <row r="26" spans="1:18" x14ac:dyDescent="0.2">
      <c r="A26" s="44">
        <v>10748230</v>
      </c>
      <c r="B26" s="45">
        <v>37</v>
      </c>
      <c r="C26" s="45">
        <f t="shared" ref="C26:C29" si="7">B26-6</f>
        <v>31</v>
      </c>
      <c r="D26" s="46">
        <f t="shared" ref="D26:D29" si="8">B26-7</f>
        <v>30</v>
      </c>
      <c r="E26" s="47"/>
      <c r="F26" s="44">
        <v>10748230</v>
      </c>
      <c r="G26" s="45">
        <v>30</v>
      </c>
      <c r="H26" s="45">
        <f t="shared" ref="H26:H29" si="9">G26-13</f>
        <v>17</v>
      </c>
      <c r="I26" s="50" t="s">
        <v>71</v>
      </c>
      <c r="K26" s="44">
        <v>10748223</v>
      </c>
      <c r="L26" s="45">
        <v>35</v>
      </c>
      <c r="M26" s="45">
        <f t="shared" ref="M26:M28" si="10">L26-17</f>
        <v>18</v>
      </c>
      <c r="N26" s="45">
        <f t="shared" ref="N26:N28" si="11">L26-18</f>
        <v>17</v>
      </c>
      <c r="O26" s="46">
        <f>L26-16</f>
        <v>19</v>
      </c>
    </row>
    <row r="27" spans="1:18" x14ac:dyDescent="0.2">
      <c r="A27" s="4">
        <v>10748223</v>
      </c>
      <c r="B27" s="29">
        <v>48</v>
      </c>
      <c r="C27" s="29">
        <f t="shared" si="7"/>
        <v>42</v>
      </c>
      <c r="D27" s="31">
        <f t="shared" si="8"/>
        <v>41</v>
      </c>
      <c r="F27" s="4">
        <v>10748223</v>
      </c>
      <c r="G27" s="29">
        <v>40</v>
      </c>
      <c r="H27" s="29">
        <f t="shared" si="9"/>
        <v>27</v>
      </c>
      <c r="I27" s="31">
        <f>G27-17</f>
        <v>23</v>
      </c>
      <c r="K27" s="56">
        <v>10675577</v>
      </c>
      <c r="L27" s="30">
        <v>53</v>
      </c>
      <c r="M27" s="30">
        <f t="shared" si="10"/>
        <v>36</v>
      </c>
      <c r="N27" s="30">
        <f t="shared" si="11"/>
        <v>35</v>
      </c>
      <c r="O27" s="57">
        <f t="shared" ref="O27:O28" si="12">L27-16</f>
        <v>37</v>
      </c>
    </row>
    <row r="28" spans="1:18" x14ac:dyDescent="0.2">
      <c r="A28" s="4">
        <v>10675577</v>
      </c>
      <c r="B28" s="30">
        <v>61</v>
      </c>
      <c r="C28" s="29">
        <f t="shared" si="7"/>
        <v>55</v>
      </c>
      <c r="D28" s="31">
        <f t="shared" si="8"/>
        <v>54</v>
      </c>
      <c r="F28" s="4">
        <v>10675577</v>
      </c>
      <c r="G28" s="30">
        <v>53</v>
      </c>
      <c r="H28" s="29">
        <f t="shared" si="9"/>
        <v>40</v>
      </c>
      <c r="I28" s="31">
        <f t="shared" ref="I28:I29" si="13">G28-17</f>
        <v>36</v>
      </c>
      <c r="K28" s="4">
        <v>10748206</v>
      </c>
      <c r="L28" s="30">
        <v>68</v>
      </c>
      <c r="M28" s="29">
        <f t="shared" si="10"/>
        <v>51</v>
      </c>
      <c r="N28" s="29">
        <f t="shared" si="11"/>
        <v>50</v>
      </c>
      <c r="O28" s="31">
        <f t="shared" si="12"/>
        <v>52</v>
      </c>
    </row>
    <row r="29" spans="1:18" x14ac:dyDescent="0.2">
      <c r="A29" s="4">
        <v>10748206</v>
      </c>
      <c r="B29" s="30">
        <v>74.5</v>
      </c>
      <c r="C29" s="29">
        <f t="shared" si="7"/>
        <v>68.5</v>
      </c>
      <c r="D29" s="31">
        <f t="shared" si="8"/>
        <v>67.5</v>
      </c>
      <c r="F29" s="4">
        <v>10748206</v>
      </c>
      <c r="G29" s="30">
        <v>68</v>
      </c>
      <c r="H29" s="29">
        <f t="shared" si="9"/>
        <v>55</v>
      </c>
      <c r="I29" s="31">
        <f t="shared" si="13"/>
        <v>51</v>
      </c>
      <c r="K29" s="4"/>
      <c r="L29" s="5"/>
      <c r="M29" s="5"/>
      <c r="N29" s="5"/>
      <c r="O29" s="6"/>
    </row>
    <row r="30" spans="1:18" x14ac:dyDescent="0.2">
      <c r="A30" s="4"/>
      <c r="B30" s="5"/>
      <c r="C30" s="5"/>
      <c r="D30" s="6"/>
      <c r="F30" s="4"/>
      <c r="G30" s="5"/>
      <c r="H30" s="5"/>
      <c r="I30" s="6"/>
      <c r="K30" s="4"/>
      <c r="L30" s="5"/>
      <c r="M30" s="5"/>
      <c r="N30" s="5"/>
      <c r="O30" s="6"/>
    </row>
    <row r="31" spans="1:18" ht="17" thickBot="1" x14ac:dyDescent="0.25">
      <c r="A31" s="4"/>
      <c r="B31" s="5"/>
      <c r="C31" s="5"/>
      <c r="D31" s="6"/>
      <c r="F31" s="4"/>
      <c r="G31" s="5"/>
      <c r="H31" s="34"/>
      <c r="I31" s="28"/>
      <c r="K31" s="4"/>
      <c r="L31" s="5"/>
      <c r="M31" s="34"/>
      <c r="N31" s="34"/>
      <c r="O31" s="28"/>
    </row>
    <row r="32" spans="1:18" ht="17" thickBot="1" x14ac:dyDescent="0.25">
      <c r="A32" s="26" t="s">
        <v>41</v>
      </c>
      <c r="B32" s="3"/>
      <c r="C32" s="35">
        <v>43894</v>
      </c>
      <c r="D32" s="39">
        <v>43910</v>
      </c>
      <c r="F32" s="26" t="s">
        <v>41</v>
      </c>
      <c r="G32" s="3"/>
      <c r="H32" s="35">
        <v>43928</v>
      </c>
      <c r="I32" s="48">
        <v>43942</v>
      </c>
      <c r="K32" s="25" t="s">
        <v>41</v>
      </c>
      <c r="L32" s="3"/>
      <c r="M32" s="35">
        <v>43948</v>
      </c>
      <c r="N32" s="36">
        <v>43971</v>
      </c>
      <c r="O32" s="39">
        <v>43992</v>
      </c>
    </row>
    <row r="33" spans="1:15" x14ac:dyDescent="0.2">
      <c r="A33" s="4" t="s">
        <v>20</v>
      </c>
      <c r="B33" s="5" t="s">
        <v>6</v>
      </c>
      <c r="C33" s="15" t="s">
        <v>43</v>
      </c>
      <c r="D33" s="20" t="s">
        <v>43</v>
      </c>
      <c r="F33" s="4" t="s">
        <v>20</v>
      </c>
      <c r="G33" s="5" t="s">
        <v>6</v>
      </c>
      <c r="H33" s="15" t="s">
        <v>62</v>
      </c>
      <c r="I33" s="20" t="s">
        <v>31</v>
      </c>
      <c r="K33" s="4" t="s">
        <v>20</v>
      </c>
      <c r="L33" s="5" t="s">
        <v>6</v>
      </c>
      <c r="M33" s="43" t="s">
        <v>73</v>
      </c>
      <c r="N33" s="15" t="s">
        <v>31</v>
      </c>
      <c r="O33" s="20" t="s">
        <v>32</v>
      </c>
    </row>
    <row r="34" spans="1:15" x14ac:dyDescent="0.2">
      <c r="A34" s="4">
        <v>500098</v>
      </c>
      <c r="B34" s="29">
        <v>23.5</v>
      </c>
      <c r="C34" s="29">
        <f>B34-12</f>
        <v>11.5</v>
      </c>
      <c r="D34" s="31">
        <f>B34-12</f>
        <v>11.5</v>
      </c>
      <c r="F34" s="4">
        <v>500098</v>
      </c>
      <c r="G34" s="29">
        <v>22</v>
      </c>
      <c r="H34" s="29">
        <f>G34-14</f>
        <v>8</v>
      </c>
      <c r="I34" s="31">
        <f>G34-18</f>
        <v>4</v>
      </c>
      <c r="K34" s="4">
        <v>500098</v>
      </c>
      <c r="L34" s="29">
        <v>22.5</v>
      </c>
      <c r="M34" s="29">
        <f>L34-10</f>
        <v>12.5</v>
      </c>
      <c r="N34" s="29">
        <f>L34-18</f>
        <v>4.5</v>
      </c>
      <c r="O34" s="31">
        <f>L34-17</f>
        <v>5.5</v>
      </c>
    </row>
    <row r="35" spans="1:15" x14ac:dyDescent="0.2">
      <c r="A35" s="4">
        <v>348923</v>
      </c>
      <c r="B35" s="29">
        <v>45</v>
      </c>
      <c r="C35" s="29">
        <f t="shared" ref="C35:C36" si="14">B35-12</f>
        <v>33</v>
      </c>
      <c r="D35" s="31">
        <f t="shared" ref="D35:D36" si="15">B35-12</f>
        <v>33</v>
      </c>
      <c r="F35" s="4">
        <v>348923</v>
      </c>
      <c r="G35" s="29">
        <v>39</v>
      </c>
      <c r="H35" s="29">
        <f t="shared" ref="H35" si="16">G35-14</f>
        <v>25</v>
      </c>
      <c r="I35" s="31">
        <f t="shared" ref="I35:I36" si="17">G35-18</f>
        <v>21</v>
      </c>
      <c r="K35" s="4">
        <v>348923</v>
      </c>
      <c r="L35" s="29">
        <v>38.5</v>
      </c>
      <c r="M35" s="29">
        <f>L35-10</f>
        <v>28.5</v>
      </c>
      <c r="N35" s="29">
        <f t="shared" ref="N35" si="18">L35-18</f>
        <v>20.5</v>
      </c>
      <c r="O35" s="31">
        <f t="shared" ref="O35:O36" si="19">L35-17</f>
        <v>21.5</v>
      </c>
    </row>
    <row r="36" spans="1:15" x14ac:dyDescent="0.2">
      <c r="A36" s="4">
        <v>652844</v>
      </c>
      <c r="B36" s="29">
        <v>69</v>
      </c>
      <c r="C36" s="29">
        <f t="shared" si="14"/>
        <v>57</v>
      </c>
      <c r="D36" s="31">
        <f t="shared" si="15"/>
        <v>57</v>
      </c>
      <c r="F36" s="4">
        <v>652844</v>
      </c>
      <c r="G36" s="29">
        <v>56</v>
      </c>
      <c r="H36" s="29">
        <f>G36-14</f>
        <v>42</v>
      </c>
      <c r="I36" s="31">
        <f t="shared" si="17"/>
        <v>38</v>
      </c>
      <c r="K36" s="4">
        <v>652844</v>
      </c>
      <c r="L36" s="29">
        <v>56</v>
      </c>
      <c r="M36" s="29">
        <f>L36-10</f>
        <v>46</v>
      </c>
      <c r="N36" s="29">
        <f>L36-18</f>
        <v>38</v>
      </c>
      <c r="O36" s="31">
        <f t="shared" si="19"/>
        <v>39</v>
      </c>
    </row>
    <row r="37" spans="1:15" ht="17" thickBot="1" x14ac:dyDescent="0.25">
      <c r="A37" s="5"/>
      <c r="B37" s="5"/>
      <c r="C37" s="5"/>
      <c r="D37" s="28"/>
      <c r="F37" s="42"/>
      <c r="G37" s="5"/>
      <c r="H37" s="34"/>
      <c r="I37" s="28"/>
      <c r="K37" s="42"/>
      <c r="L37" s="5"/>
      <c r="M37" s="34"/>
      <c r="N37" s="34"/>
      <c r="O37" s="28"/>
    </row>
    <row r="38" spans="1:15" ht="17" thickBot="1" x14ac:dyDescent="0.25">
      <c r="A38" s="26" t="s">
        <v>44</v>
      </c>
      <c r="B38" s="3"/>
      <c r="C38" s="35">
        <v>43894</v>
      </c>
      <c r="D38" s="39">
        <v>43910</v>
      </c>
      <c r="F38" s="26" t="s">
        <v>44</v>
      </c>
      <c r="G38" s="3"/>
      <c r="H38" s="35">
        <v>43928</v>
      </c>
      <c r="I38" s="39">
        <v>43942</v>
      </c>
      <c r="K38" s="25" t="s">
        <v>44</v>
      </c>
      <c r="L38" s="3"/>
      <c r="M38" s="35">
        <v>43948</v>
      </c>
      <c r="N38" s="36">
        <v>43971</v>
      </c>
      <c r="O38" s="39">
        <v>43992</v>
      </c>
    </row>
    <row r="39" spans="1:15" x14ac:dyDescent="0.2">
      <c r="A39" s="4" t="s">
        <v>20</v>
      </c>
      <c r="B39" s="5" t="s">
        <v>6</v>
      </c>
      <c r="C39" s="5"/>
      <c r="D39" s="6"/>
      <c r="F39" s="4" t="s">
        <v>20</v>
      </c>
      <c r="G39" s="5" t="s">
        <v>6</v>
      </c>
      <c r="H39" s="5"/>
      <c r="I39" s="6"/>
      <c r="K39" s="4" t="s">
        <v>20</v>
      </c>
      <c r="L39" s="5" t="s">
        <v>6</v>
      </c>
      <c r="M39" s="5"/>
      <c r="N39" s="5"/>
      <c r="O39" s="6"/>
    </row>
    <row r="40" spans="1:15" x14ac:dyDescent="0.2">
      <c r="A40" s="44" t="s">
        <v>63</v>
      </c>
      <c r="B40" s="52"/>
      <c r="C40" s="53">
        <v>51</v>
      </c>
      <c r="D40" s="54">
        <v>48</v>
      </c>
      <c r="E40" s="47"/>
      <c r="F40" s="44" t="s">
        <v>63</v>
      </c>
      <c r="G40" s="52"/>
      <c r="H40" s="53">
        <v>63</v>
      </c>
      <c r="I40" s="55">
        <v>64</v>
      </c>
      <c r="K40" s="4" t="s">
        <v>63</v>
      </c>
      <c r="L40" s="5"/>
      <c r="M40" s="51">
        <v>52</v>
      </c>
      <c r="N40" s="60">
        <v>59</v>
      </c>
      <c r="O40" s="61">
        <v>46</v>
      </c>
    </row>
    <row r="41" spans="1:15" x14ac:dyDescent="0.2">
      <c r="A41" s="10" t="s">
        <v>54</v>
      </c>
      <c r="B41" s="10"/>
      <c r="C41" s="37"/>
      <c r="D41" s="40"/>
      <c r="F41" s="9" t="s">
        <v>54</v>
      </c>
      <c r="G41" s="10"/>
      <c r="H41" s="37"/>
      <c r="I41" s="11"/>
      <c r="K41" s="9" t="s">
        <v>54</v>
      </c>
      <c r="L41" s="10"/>
      <c r="M41" s="37"/>
      <c r="N41" s="10"/>
      <c r="O41" s="11"/>
    </row>
    <row r="44" spans="1:15" x14ac:dyDescent="0.2">
      <c r="A44" s="38" t="s">
        <v>58</v>
      </c>
    </row>
    <row r="45" spans="1:15" x14ac:dyDescent="0.2">
      <c r="A45" s="27" t="s">
        <v>59</v>
      </c>
      <c r="E45" t="s">
        <v>92</v>
      </c>
      <c r="J45" t="s">
        <v>77</v>
      </c>
    </row>
    <row r="47" spans="1:15" x14ac:dyDescent="0.2">
      <c r="A47" t="s">
        <v>60</v>
      </c>
    </row>
    <row r="48" spans="1:15" x14ac:dyDescent="0.2">
      <c r="A48" t="s">
        <v>55</v>
      </c>
    </row>
    <row r="49" spans="1:1" x14ac:dyDescent="0.2">
      <c r="A49" t="s">
        <v>56</v>
      </c>
    </row>
    <row r="51" spans="1:1" x14ac:dyDescent="0.2">
      <c r="A51" t="s">
        <v>45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7" spans="1:1" x14ac:dyDescent="0.2">
      <c r="A57" t="s">
        <v>67</v>
      </c>
    </row>
    <row r="59" spans="1:1" x14ac:dyDescent="0.2">
      <c r="A59" t="s">
        <v>72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5" spans="1:1" x14ac:dyDescent="0.2">
      <c r="A65" t="s">
        <v>81</v>
      </c>
    </row>
    <row r="66" spans="1:1" x14ac:dyDescent="0.2">
      <c r="A66" t="s">
        <v>78</v>
      </c>
    </row>
    <row r="67" spans="1:1" x14ac:dyDescent="0.2">
      <c r="A67" t="s">
        <v>80</v>
      </c>
    </row>
    <row r="69" spans="1:1" x14ac:dyDescent="0.2">
      <c r="A69" t="s">
        <v>83</v>
      </c>
    </row>
    <row r="71" spans="1:1" x14ac:dyDescent="0.2">
      <c r="A7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2020-04-20T10:27:22Z</dcterms:created>
  <dcterms:modified xsi:type="dcterms:W3CDTF">2022-02-12T09:12:13Z</dcterms:modified>
</cp:coreProperties>
</file>