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5.3" sheetId="1" state="visible" r:id="rId2"/>
    <sheet name="5.7" sheetId="2" state="visible" r:id="rId3"/>
    <sheet name="5.8" sheetId="3" state="visible" r:id="rId4"/>
    <sheet name="6.1" sheetId="4" state="visible" r:id="rId5"/>
    <sheet name="6.2" sheetId="5" state="visible" r:id="rId6"/>
    <sheet name="6.3" sheetId="6" state="visible" r:id="rId7"/>
    <sheet name="6.4" sheetId="7" state="visible" r:id="rId8"/>
    <sheet name="6.5" sheetId="8" state="visible" r:id="rId9"/>
    <sheet name="6.6" sheetId="9" state="visible" r:id="rId10"/>
    <sheet name="6.7" sheetId="10" state="visible" r:id="rId11"/>
    <sheet name="6.8" sheetId="11" state="visible" r:id="rId12"/>
    <sheet name="6.9" sheetId="12" state="visible" r:id="rId13"/>
    <sheet name="6.10" sheetId="13" state="visible" r:id="rId14"/>
  </sheets>
  <definedNames>
    <definedName function="false" hidden="false" name="SENO" vbProcedure="false">'6.1'!$E$5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<sst xmlns="http://schemas.openxmlformats.org/spreadsheetml/2006/main" count="225" uniqueCount="65">
  <si>
    <t>F(x) = -25182x-90x^2+44x^3-8x^4+0.7x^5</t>
  </si>
  <si>
    <t>B</t>
  </si>
  <si>
    <t>Biseccion</t>
  </si>
  <si>
    <t>x</t>
  </si>
  <si>
    <t>f(x)</t>
  </si>
  <si>
    <t>k</t>
  </si>
  <si>
    <t>xa</t>
  </si>
  <si>
    <t>xb</t>
  </si>
  <si>
    <t>xr</t>
  </si>
  <si>
    <t>f(xa)</t>
  </si>
  <si>
    <t>f(xb)</t>
  </si>
  <si>
    <t>f(xr)</t>
  </si>
  <si>
    <t>f(xa)*f(xr)</t>
  </si>
  <si>
    <t>ep</t>
  </si>
  <si>
    <t>C</t>
  </si>
  <si>
    <t>Falsa Posicion</t>
  </si>
  <si>
    <t>xl</t>
  </si>
  <si>
    <t>xu</t>
  </si>
  <si>
    <t>f(xl)</t>
  </si>
  <si>
    <t>f(xu)</t>
  </si>
  <si>
    <t>f(xl)*f(xu)</t>
  </si>
  <si>
    <t>F(x) = (0.8-0.3x)/x</t>
  </si>
  <si>
    <t>Ea</t>
  </si>
  <si>
    <t>Et</t>
  </si>
  <si>
    <t>F(x) = X^2=18</t>
  </si>
  <si>
    <t>Es</t>
  </si>
  <si>
    <t>F(x) = 2sen(x^(1/2))-x</t>
  </si>
  <si>
    <t>Punto Fijo</t>
  </si>
  <si>
    <t>Xi</t>
  </si>
  <si>
    <t>g(x)</t>
  </si>
  <si>
    <t>F(x) = 2x³-11.7x^2+17.7x-5</t>
  </si>
  <si>
    <t>F'(x) = 6x²-23.4x+17.7</t>
  </si>
  <si>
    <t>Pumto Fijo</t>
  </si>
  <si>
    <t>Newton Raphson</t>
  </si>
  <si>
    <t>xi</t>
  </si>
  <si>
    <t>f(xi)</t>
  </si>
  <si>
    <t>f'(xi)</t>
  </si>
  <si>
    <t>f(xi)/f'(xi)</t>
  </si>
  <si>
    <t>Xi+1</t>
  </si>
  <si>
    <t>D</t>
  </si>
  <si>
    <t>Secante </t>
  </si>
  <si>
    <t>xi-1</t>
  </si>
  <si>
    <t>f(xi-1)</t>
  </si>
  <si>
    <t>E</t>
  </si>
  <si>
    <t>Secante Mejorada</t>
  </si>
  <si>
    <t>&amp;xi</t>
  </si>
  <si>
    <t>xi+&amp;xi</t>
  </si>
  <si>
    <t>f(xi+&amp;xi)</t>
  </si>
  <si>
    <t>F(x) = -x²+1.8+2.5</t>
  </si>
  <si>
    <t>F'(X) = -2x+1.8</t>
  </si>
  <si>
    <t>A</t>
  </si>
  <si>
    <t>Newton-Raphson</t>
  </si>
  <si>
    <t>F(x) = -1+5.5x-4x²+0.5x³</t>
  </si>
  <si>
    <t>F'(x) = 5.5-8x+01.5x²</t>
  </si>
  <si>
    <t>F(x) = -12-21x+18x²-2.4x³</t>
  </si>
  <si>
    <t>F(x) = Senx + cos(1+x²)-1</t>
  </si>
  <si>
    <t>F(x) = X^(3.5) = 80</t>
  </si>
  <si>
    <t>Es:</t>
  </si>
  <si>
    <t>F(x):</t>
  </si>
  <si>
    <t>F'(x):</t>
  </si>
  <si>
    <t>0.95x^3-5.9x^2+10.9x -6</t>
  </si>
  <si>
    <t>2.85² – 22.8x +10.9</t>
  </si>
  <si>
    <t>Secante</t>
  </si>
  <si>
    <t>F(x) = 8sen(x)e^(-x)-1</t>
  </si>
  <si>
    <t>F'(x) = (8e^(-x))(cos(x)-sen(x))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</si>
</sst>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2" min="1" style="0" width="8.50510204081633"/>
    <col collapsed="false" hidden="false" max="3" min="3" style="0" width="13.3928571428571"/>
    <col collapsed="false" hidden="false" max="4" min="4" style="0" width="21.3214285714286"/>
    <col collapsed="false" hidden="false" max="5" min="5" style="0" width="8.50510204081633"/>
    <col collapsed="false" hidden="false" max="6" min="6" style="0" width="14.3112244897959"/>
    <col collapsed="false" hidden="false" max="7" min="7" style="0" width="21.0612244897959"/>
    <col collapsed="false" hidden="false" max="8" min="8" style="0" width="19.0357142857143"/>
    <col collapsed="false" hidden="false" max="9" min="9" style="0" width="14.3112244897959"/>
    <col collapsed="false" hidden="false" max="10" min="10" style="0" width="16.8724489795918"/>
    <col collapsed="false" hidden="false" max="11" min="11" style="0" width="18.8979591836735"/>
    <col collapsed="false" hidden="false" max="12" min="12" style="0" width="15.5255102040816"/>
    <col collapsed="false" hidden="false" max="1025" min="13" style="0" width="8.50510204081633"/>
  </cols>
  <sheetData>
    <row r="2" customFormat="false" ht="12.8" hidden="false" customHeight="false" outlineLevel="0" collapsed="false">
      <c r="A2" s="1" t="s">
        <v>0</v>
      </c>
      <c r="B2" s="1"/>
      <c r="C2" s="1"/>
      <c r="D2" s="1"/>
    </row>
    <row r="3" customFormat="false" ht="12.8" hidden="false" customHeight="false" outlineLevel="0" collapsed="false">
      <c r="A3" s="2"/>
      <c r="B3" s="2"/>
      <c r="C3" s="2"/>
    </row>
    <row r="5" customFormat="false" ht="12.8" hidden="false" customHeight="false" outlineLevel="0" collapsed="false">
      <c r="A5" s="0" t="s">
        <v>1</v>
      </c>
      <c r="D5" s="2" t="s">
        <v>2</v>
      </c>
      <c r="E5" s="2"/>
      <c r="F5" s="2"/>
    </row>
    <row r="6" customFormat="false" ht="12.8" hidden="false" customHeight="false" outlineLevel="0" collapsed="false">
      <c r="A6" s="3" t="s">
        <v>3</v>
      </c>
      <c r="B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</row>
    <row r="7" customFormat="false" ht="12.8" hidden="false" customHeight="false" outlineLevel="0" collapsed="false">
      <c r="A7" s="3" t="n">
        <v>-1</v>
      </c>
      <c r="B7" s="3" t="n">
        <f aca="false">-25182*('5.3'!A7)-90*('5.3'!A7^2)+44*('5.3'!A7^3)-8*('5.3'!A7^4)+0.7*('5.3'!A7^5)</f>
        <v>25039.3</v>
      </c>
      <c r="D7" s="3" t="n">
        <v>0</v>
      </c>
      <c r="E7" s="3" t="n">
        <f aca="false">'5.3'!A10</f>
        <v>0.5</v>
      </c>
      <c r="F7" s="3" t="n">
        <f aca="false">'5.3'!A11</f>
        <v>1</v>
      </c>
      <c r="G7" s="3" t="n">
        <f aca="false">('5.3'!E7+'5.3'!F7)/2</f>
        <v>0.75</v>
      </c>
      <c r="H7" s="4" t="n">
        <f aca="false">-25182*('5.3'!E7)-90*('5.3'!E7^2)+44*('5.3'!E7^3)-8*('5.3'!E7^4)+0.7*('5.3'!E7^5)</f>
        <v>-12608.478125</v>
      </c>
      <c r="I7" s="4" t="n">
        <f aca="false">-25182*('5.3'!F7)-90*('5.3'!F7^2)+44*('5.3'!F7^3)-8*('5.3'!F7^4)+0.7*('5.3'!F7^5)</f>
        <v>-25235.3</v>
      </c>
      <c r="J7" s="4" t="n">
        <f aca="false">-25182*('5.3'!G7)-90*('5.3'!G7^2)+44*('5.3'!G7^3)-8*('5.3'!G7^4)+0.7*('5.3'!G7^5)</f>
        <v>-18920.9276367188</v>
      </c>
      <c r="K7" s="3" t="n">
        <f aca="false">'5.3'!J7*'5.3'!H7</f>
        <v>238564102.212276</v>
      </c>
      <c r="L7" s="5"/>
    </row>
    <row r="8" customFormat="false" ht="12.8" hidden="false" customHeight="false" outlineLevel="0" collapsed="false">
      <c r="A8" s="3" t="n">
        <v>-0.5</v>
      </c>
      <c r="B8" s="3" t="n">
        <f aca="false">-25182*('5.3'!A8)-90*('5.3'!A8^2)+44*('5.3'!A8^3)-8*('5.3'!A8^4)+0.7*('5.3'!A8^5)</f>
        <v>12562.478125</v>
      </c>
      <c r="D8" s="3" t="n">
        <v>1</v>
      </c>
      <c r="E8" s="3" t="n">
        <f aca="false">IF('5.3'!K7&gt;0,'5.3'!G7,'5.3'!E7)</f>
        <v>0.75</v>
      </c>
      <c r="F8" s="4" t="n">
        <f aca="false">IF('5.3'!K7&lt;0,'5.3'!G7,'5.3'!F7)</f>
        <v>1</v>
      </c>
      <c r="G8" s="3" t="n">
        <f aca="false">('5.3'!E8+'5.3'!F8)/2</f>
        <v>0.875</v>
      </c>
      <c r="H8" s="4" t="n">
        <f aca="false">-25182*('5.3'!E8)-90*('5.3'!E8^2)+44*('5.3'!E8^3)-8*('5.3'!E8^4)+0.7*('5.3'!E8^5)</f>
        <v>-18920.9276367188</v>
      </c>
      <c r="I8" s="4" t="n">
        <f aca="false">-25182*('5.3'!F8)-90*('5.3'!F8^2)+44*('5.3'!F8^3)-8*('5.3'!F8^4)+0.7*('5.3'!F8^5)</f>
        <v>-25235.3</v>
      </c>
      <c r="J8" s="3" t="n">
        <f aca="false">-25182*('5.3'!G8)-90*('5.3'!G8^2)+44*('5.3'!G8^3)-8*('5.3'!G8^4)+0.7*('5.3'!G8^5)</f>
        <v>-22078.0101043701</v>
      </c>
      <c r="K8" s="3" t="n">
        <f aca="false">'5.3'!J8*'5.3'!H8</f>
        <v>417736431.547532</v>
      </c>
      <c r="L8" s="6" t="n">
        <f aca="false">(('5.3'!G7+'5.3'!G8)/'5.3'!G8)*100</f>
        <v>185.714285714286</v>
      </c>
    </row>
    <row r="9" customFormat="false" ht="12.8" hidden="false" customHeight="false" outlineLevel="0" collapsed="false">
      <c r="A9" s="3"/>
      <c r="B9" s="3" t="n">
        <f aca="false">-25182*('5.3'!A9)-90*('5.3'!A9^2)+44*('5.3'!A9^3)-8*('5.3'!A9^4)+0.7*('5.3'!A9^5)</f>
        <v>0</v>
      </c>
      <c r="D9" s="3" t="n">
        <v>2</v>
      </c>
      <c r="E9" s="3" t="n">
        <f aca="false">IF('5.3'!K8&gt;0,'5.3'!G8,'5.3'!E8)</f>
        <v>0.875</v>
      </c>
      <c r="F9" s="4" t="n">
        <f aca="false">IF('5.3'!K8&lt;0,'5.3'!G8,'5.3'!F8)</f>
        <v>1</v>
      </c>
      <c r="G9" s="3" t="n">
        <f aca="false">('5.3'!E9+'5.3'!F9)/2</f>
        <v>0.9375</v>
      </c>
      <c r="H9" s="4" t="n">
        <f aca="false">-25182*('5.3'!E9)-90*('5.3'!E9^2)+44*('5.3'!E9^3)-8*('5.3'!E9^4)+0.7*('5.3'!E9^5)</f>
        <v>-22078.0101043701</v>
      </c>
      <c r="I9" s="4" t="n">
        <f aca="false">-25182*('5.3'!F9)-90*('5.3'!F9^2)+44*('5.3'!F9^3)-8*('5.3'!F9^4)+0.7*('5.3'!F9^5)</f>
        <v>-25235.3</v>
      </c>
      <c r="J9" s="3" t="n">
        <f aca="false">-25182*('5.3'!G9)-90*('5.3'!G9^2)+44*('5.3'!G9^3)-8*('5.3'!G9^4)+0.7*('5.3'!G9^5)</f>
        <v>-23656.644551754</v>
      </c>
      <c r="K9" s="3" t="n">
        <f aca="false">'5.3'!J9*'5.3'!H9</f>
        <v>522291637.449117</v>
      </c>
      <c r="L9" s="6" t="n">
        <f aca="false">(('5.3'!G8+'5.3'!G9)/'5.3'!G9)*100</f>
        <v>193.333333333333</v>
      </c>
      <c r="M9" s="7"/>
    </row>
    <row r="10" customFormat="false" ht="12.8" hidden="false" customHeight="false" outlineLevel="0" collapsed="false">
      <c r="A10" s="3" t="n">
        <v>0.5</v>
      </c>
      <c r="B10" s="3" t="n">
        <f aca="false">-25182*('5.3'!A10)-90*('5.3'!A10^2)+44*('5.3'!A10^3)-8*('5.3'!A10^4)+0.7*('5.3'!A10^5)</f>
        <v>-12608.478125</v>
      </c>
      <c r="D10" s="3" t="n">
        <v>3</v>
      </c>
      <c r="E10" s="3" t="n">
        <f aca="false">IF('5.3'!K9&gt;0,'5.3'!G9,'5.3'!E9)</f>
        <v>0.9375</v>
      </c>
      <c r="F10" s="4" t="n">
        <f aca="false">IF('5.3'!K9&lt;0,'5.3'!G9,'5.3'!F9)</f>
        <v>1</v>
      </c>
      <c r="G10" s="3" t="n">
        <f aca="false">('5.3'!E10+'5.3'!F10)/2</f>
        <v>0.96875</v>
      </c>
      <c r="H10" s="4" t="n">
        <f aca="false">-25182*('5.3'!E10)-90*('5.3'!E10^2)+44*('5.3'!E10^3)-8*('5.3'!E10^4)+0.7*('5.3'!E10^5)</f>
        <v>-23656.644551754</v>
      </c>
      <c r="I10" s="4" t="n">
        <f aca="false">-25182*('5.3'!F10)-90*('5.3'!F10^2)+44*('5.3'!F10^3)-8*('5.3'!F10^4)+0.7*('5.3'!F10^5)</f>
        <v>-25235.3</v>
      </c>
      <c r="J10" s="3" t="n">
        <f aca="false">-25182*('5.3'!G10)-90*('5.3'!G10^2)+44*('5.3'!G10^3)-8*('5.3'!G10^4)+0.7*('5.3'!G10^5)</f>
        <v>-24445.9714825839</v>
      </c>
      <c r="K10" s="3" t="n">
        <f aca="false">'5.3'!J10*'5.3'!H10</f>
        <v>578309658.085802</v>
      </c>
      <c r="L10" s="6" t="n">
        <f aca="false">(('5.3'!G9+'5.3'!G10)/'5.3'!G10)*100</f>
        <v>196.774193548387</v>
      </c>
    </row>
    <row r="11" customFormat="false" ht="12.8" hidden="false" customHeight="false" outlineLevel="0" collapsed="false">
      <c r="A11" s="3" t="n">
        <v>1</v>
      </c>
      <c r="B11" s="3" t="n">
        <f aca="false">-25182*('5.3'!A11)-90*('5.3'!A11^2)+44*('5.3'!A11^3)-8*('5.3'!A11^4)+0.7*('5.3'!A11^5)</f>
        <v>-25235.3</v>
      </c>
      <c r="D11" s="3" t="n">
        <v>4</v>
      </c>
      <c r="E11" s="3" t="n">
        <f aca="false">IF('5.3'!K10&gt;0,'5.3'!G10,'5.3'!E10)</f>
        <v>0.96875</v>
      </c>
      <c r="F11" s="4" t="n">
        <f aca="false">IF('5.3'!K10&lt;0,'5.3'!G10,'5.3'!F10)</f>
        <v>1</v>
      </c>
      <c r="G11" s="3" t="n">
        <f aca="false">('5.3'!E11+'5.3'!F11)/2</f>
        <v>0.984375</v>
      </c>
      <c r="H11" s="4" t="n">
        <f aca="false">-25182*('5.3'!E11)-90*('5.3'!E11^2)+44*('5.3'!E11^3)-8*('5.3'!E11^4)+0.7*('5.3'!E11^5)</f>
        <v>-24445.9714825839</v>
      </c>
      <c r="I11" s="4" t="n">
        <f aca="false">-25182*('5.3'!F11)-90*('5.3'!F11^2)+44*('5.3'!F11^3)-8*('5.3'!F11^4)+0.7*('5.3'!F11^5)</f>
        <v>-25235.3</v>
      </c>
      <c r="J11" s="3" t="n">
        <f aca="false">-25182*('5.3'!G11)-90*('5.3'!G11^2)+44*('5.3'!G11^3)-8*('5.3'!G11^4)+0.7*('5.3'!G11^5)</f>
        <v>-24840.6357661075</v>
      </c>
      <c r="K11" s="3" t="n">
        <f aca="false">'5.3'!J11*'5.3'!H11</f>
        <v>607253473.547517</v>
      </c>
      <c r="L11" s="6" t="n">
        <f aca="false">(('5.3'!G10+'5.3'!G11)/'5.3'!G11)*100</f>
        <v>198.412698412698</v>
      </c>
    </row>
    <row r="12" customFormat="false" ht="12.8" hidden="false" customHeight="false" outlineLevel="0" collapsed="false">
      <c r="D12" s="3" t="n">
        <v>5</v>
      </c>
      <c r="E12" s="3" t="n">
        <f aca="false">IF('5.3'!K11&gt;0,'5.3'!G11,'5.3'!E11)</f>
        <v>0.984375</v>
      </c>
      <c r="F12" s="4" t="n">
        <f aca="false">IF('5.3'!K11&lt;0,'5.3'!G11,'5.3'!F11)</f>
        <v>1</v>
      </c>
      <c r="G12" s="3" t="n">
        <f aca="false">('5.3'!E12+'5.3'!F12)/2</f>
        <v>0.9921875</v>
      </c>
      <c r="H12" s="4" t="n">
        <f aca="false">-25182*('5.3'!E12)-90*('5.3'!E12^2)+44*('5.3'!E12^3)-8*('5.3'!E12^4)+0.7*('5.3'!E12^5)</f>
        <v>-24840.6357661075</v>
      </c>
      <c r="I12" s="4" t="n">
        <f aca="false">-25182*('5.3'!F12)-90*('5.3'!F12^2)+44*('5.3'!F12^3)-8*('5.3'!F12^4)+0.7*('5.3'!F12^5)</f>
        <v>-25235.3</v>
      </c>
      <c r="J12" s="3" t="n">
        <f aca="false">-25182*('5.3'!G12)-90*('5.3'!G12^2)+44*('5.3'!G12^3)-8*('5.3'!G12^4)+0.7*('5.3'!G12^5)</f>
        <v>-25037.9679167915</v>
      </c>
      <c r="K12" s="3" t="n">
        <f aca="false">'5.3'!J12*'5.3'!H12</f>
        <v>621959041.344504</v>
      </c>
      <c r="L12" s="6" t="n">
        <f aca="false">(('5.3'!G11+'5.3'!G12)/'5.3'!G12)*100</f>
        <v>199.212598425197</v>
      </c>
    </row>
    <row r="13" customFormat="false" ht="12.8" hidden="false" customHeight="false" outlineLevel="0" collapsed="false">
      <c r="D13" s="3" t="n">
        <v>6</v>
      </c>
      <c r="E13" s="3" t="n">
        <f aca="false">IF('5.3'!K12&gt;0,'5.3'!G12,'5.3'!E12)</f>
        <v>0.9921875</v>
      </c>
      <c r="F13" s="4" t="n">
        <f aca="false">IF('5.3'!K12&lt;0,'5.3'!G12,'5.3'!F12)</f>
        <v>1</v>
      </c>
      <c r="G13" s="3" t="n">
        <f aca="false">('5.3'!E13+'5.3'!F13)/2</f>
        <v>0.99609375</v>
      </c>
      <c r="H13" s="4" t="n">
        <f aca="false">-25182*('5.3'!E13)-90*('5.3'!E13^2)+44*('5.3'!E13^3)-8*('5.3'!E13^4)+0.7*('5.3'!E13^5)</f>
        <v>-25037.9679167915</v>
      </c>
      <c r="I13" s="4" t="n">
        <f aca="false">-25182*('5.3'!F13)-90*('5.3'!F13^2)+44*('5.3'!F13^3)-8*('5.3'!F13^4)+0.7*('5.3'!F13^5)</f>
        <v>-25235.3</v>
      </c>
      <c r="J13" s="3" t="n">
        <f aca="false">-25182*('5.3'!G13)-90*('5.3'!G13^2)+44*('5.3'!G13^3)-8*('5.3'!G13^4)+0.7*('5.3'!G13^5)</f>
        <v>-25136.6339702497</v>
      </c>
      <c r="K13" s="3" t="n">
        <f aca="false">'5.3'!J13*'5.3'!H13</f>
        <v>629370234.883245</v>
      </c>
      <c r="L13" s="6" t="n">
        <f aca="false">(('5.3'!G12+'5.3'!G13)/'5.3'!G13)*100</f>
        <v>199.607843137255</v>
      </c>
    </row>
    <row r="14" customFormat="false" ht="12.8" hidden="false" customHeight="false" outlineLevel="0" collapsed="false">
      <c r="D14" s="3" t="n">
        <v>7</v>
      </c>
      <c r="E14" s="3" t="n">
        <f aca="false">IF('5.3'!K13&gt;0,'5.3'!G13,'5.3'!E13)</f>
        <v>0.99609375</v>
      </c>
      <c r="F14" s="4" t="n">
        <f aca="false">IF('5.3'!K13&lt;0,'5.3'!G13,'5.3'!F13)</f>
        <v>1</v>
      </c>
      <c r="G14" s="3" t="n">
        <f aca="false">('5.3'!E14+'5.3'!F14)/2</f>
        <v>0.998046875</v>
      </c>
      <c r="H14" s="4" t="n">
        <f aca="false">-25182*('5.3'!E14)-90*('5.3'!E14^2)+44*('5.3'!E14^3)-8*('5.3'!E14^4)+0.7*('5.3'!E14^5)</f>
        <v>-25136.6339702497</v>
      </c>
      <c r="I14" s="4" t="n">
        <f aca="false">-25182*('5.3'!F14)-90*('5.3'!F14^2)+44*('5.3'!F14^3)-8*('5.3'!F14^4)+0.7*('5.3'!F14^5)</f>
        <v>-25235.3</v>
      </c>
      <c r="J14" s="3" t="n">
        <f aca="false">-25182*('5.3'!G14)-90*('5.3'!G14^2)+44*('5.3'!G14^3)-8*('5.3'!G14^4)+0.7*('5.3'!G14^5)</f>
        <v>-25185.9669885144</v>
      </c>
      <c r="K14" s="3" t="n">
        <f aca="false">'5.3'!J14*'5.3'!H14</f>
        <v>633090433.37708</v>
      </c>
      <c r="L14" s="6" t="n">
        <f aca="false">(('5.3'!G13+'5.3'!G14)/'5.3'!G14)*100</f>
        <v>199.804305283757</v>
      </c>
    </row>
    <row r="15" customFormat="false" ht="12.8" hidden="false" customHeight="false" outlineLevel="0" collapsed="false">
      <c r="D15" s="3" t="n">
        <v>8</v>
      </c>
      <c r="E15" s="3" t="n">
        <f aca="false">IF('5.3'!K14&gt;0,'5.3'!G14,'5.3'!E14)</f>
        <v>0.998046875</v>
      </c>
      <c r="F15" s="4" t="n">
        <f aca="false">IF('5.3'!K14&lt;0,'5.3'!G14,'5.3'!F14)</f>
        <v>1</v>
      </c>
      <c r="G15" s="3" t="n">
        <f aca="false">('5.3'!E15+'5.3'!F15)/2</f>
        <v>0.9990234375</v>
      </c>
      <c r="H15" s="4" t="n">
        <f aca="false">-25182*('5.3'!E15)-90*('5.3'!E15^2)+44*('5.3'!E15^3)-8*('5.3'!E15^4)+0.7*('5.3'!E15^5)</f>
        <v>-25185.9669885144</v>
      </c>
      <c r="I15" s="4" t="n">
        <f aca="false">-25182*('5.3'!F15)-90*('5.3'!F15^2)+44*('5.3'!F15^3)-8*('5.3'!F15^4)+0.7*('5.3'!F15^5)</f>
        <v>-25235.3</v>
      </c>
      <c r="J15" s="3" t="n">
        <f aca="false">-25182*('5.3'!G15)-90*('5.3'!G15^2)+44*('5.3'!G15^3)-8*('5.3'!G15^4)+0.7*('5.3'!G15^5)</f>
        <v>-25210.6334951578</v>
      </c>
      <c r="K15" s="3" t="n">
        <f aca="false">'5.3'!J15*'5.3'!H15</f>
        <v>634954182.96858</v>
      </c>
      <c r="L15" s="6" t="n">
        <f aca="false">(('5.3'!G14+'5.3'!G15)/'5.3'!G15)*100</f>
        <v>199.902248289345</v>
      </c>
    </row>
    <row r="16" customFormat="false" ht="12.8" hidden="false" customHeight="false" outlineLevel="0" collapsed="false">
      <c r="D16" s="3" t="n">
        <v>9</v>
      </c>
      <c r="E16" s="3" t="n">
        <f aca="false">IF('5.3'!K15&gt;0,'5.3'!G15,'5.3'!E15)</f>
        <v>0.9990234375</v>
      </c>
      <c r="F16" s="4" t="n">
        <f aca="false">IF('5.3'!K15&lt;0,'5.3'!G15,'5.3'!F15)</f>
        <v>1</v>
      </c>
      <c r="G16" s="3" t="n">
        <f aca="false">('5.3'!E16+'5.3'!F16)/2</f>
        <v>0.99951171875</v>
      </c>
      <c r="H16" s="4" t="n">
        <f aca="false">-25182*('5.3'!E16)-90*('5.3'!E16^2)+44*('5.3'!E16^3)-8*('5.3'!E16^4)+0.7*('5.3'!E16^5)</f>
        <v>-25210.6334951578</v>
      </c>
      <c r="I16" s="4" t="n">
        <f aca="false">-25182*('5.3'!F16)-90*('5.3'!F16^2)+44*('5.3'!F16^3)-8*('5.3'!F16^4)+0.7*('5.3'!F16^5)</f>
        <v>-25235.3</v>
      </c>
      <c r="J16" s="3" t="n">
        <f aca="false">-25182*('5.3'!G16)-90*('5.3'!G16^2)+44*('5.3'!G16^3)-8*('5.3'!G16^4)+0.7*('5.3'!G16^5)</f>
        <v>-25222.9667478107</v>
      </c>
      <c r="K16" s="3" t="n">
        <f aca="false">'5.3'!J16*'5.3'!H16</f>
        <v>635886970.339606</v>
      </c>
      <c r="L16" s="6" t="n">
        <f aca="false">(('5.3'!G15+'5.3'!G16)/'5.3'!G16)*100</f>
        <v>199.951148021495</v>
      </c>
    </row>
    <row r="17" customFormat="false" ht="12.8" hidden="false" customHeight="false" outlineLevel="0" collapsed="false">
      <c r="D17" s="8" t="n">
        <v>10</v>
      </c>
      <c r="E17" s="8" t="n">
        <f aca="false">IF('5.3'!K16&gt;0,'5.3'!G16,'5.3'!E16)</f>
        <v>0.99951171875</v>
      </c>
      <c r="F17" s="9" t="n">
        <f aca="false">IF('5.3'!K16&lt;0,'5.3'!G16,'5.3'!F16)</f>
        <v>1</v>
      </c>
      <c r="G17" s="8" t="n">
        <f aca="false">('5.3'!E17+'5.3'!F17)/2</f>
        <v>0.999755859375</v>
      </c>
      <c r="H17" s="9" t="n">
        <f aca="false">-25182*('5.3'!E17)-90*('5.3'!E17^2)+44*('5.3'!E17^3)-8*('5.3'!E17^4)+0.7*('5.3'!E17^5)</f>
        <v>-25222.9667478107</v>
      </c>
      <c r="I17" s="9" t="n">
        <f aca="false">-25182*('5.3'!F17)-90*('5.3'!F17^2)+44*('5.3'!F17^3)-8*('5.3'!F17^4)+0.7*('5.3'!F17^5)</f>
        <v>-25235.3</v>
      </c>
      <c r="J17" s="8" t="n">
        <f aca="false">-25182*('5.3'!G17)-90*('5.3'!G17^2)+44*('5.3'!G17^3)-8*('5.3'!G17^4)+0.7*('5.3'!G17^5)</f>
        <v>-25229.1333739641</v>
      </c>
      <c r="K17" s="8" t="n">
        <f aca="false">'5.3'!J17*'5.3'!H17</f>
        <v>636353592.167577</v>
      </c>
      <c r="L17" s="10" t="n">
        <f aca="false">(('5.3'!G16+'5.3'!G17)/'5.3'!G17)*100</f>
        <v>199.97557997558</v>
      </c>
    </row>
    <row r="20" customFormat="false" ht="12.8" hidden="false" customHeight="false" outlineLevel="0" collapsed="false">
      <c r="D20" s="0" t="s">
        <v>14</v>
      </c>
      <c r="F20" s="2" t="s">
        <v>15</v>
      </c>
      <c r="G20" s="2"/>
      <c r="H20" s="2"/>
    </row>
    <row r="21" customFormat="false" ht="12.8" hidden="false" customHeight="false" outlineLevel="0" collapsed="false">
      <c r="D21" s="3" t="s">
        <v>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20</v>
      </c>
      <c r="J21" s="3" t="s">
        <v>8</v>
      </c>
      <c r="K21" s="3" t="s">
        <v>11</v>
      </c>
    </row>
    <row r="22" customFormat="false" ht="12.8" hidden="false" customHeight="false" outlineLevel="0" collapsed="false">
      <c r="D22" s="3" t="n">
        <v>0</v>
      </c>
      <c r="E22" s="3" t="n">
        <v>0.5</v>
      </c>
      <c r="F22" s="3" t="n">
        <v>1</v>
      </c>
      <c r="G22" s="4" t="n">
        <f aca="false">-25182*('5.3'!E22)-90*('5.3'!E22^2)+44*('5.3'!E22^3)-8*('5.3'!E22^4)+0.7*('5.3'!E22^5)</f>
        <v>-12608.478125</v>
      </c>
      <c r="H22" s="4" t="n">
        <f aca="false">-25182*('5.3'!F22)-90*('5.3'!F22^2)+44*('5.3'!F22^3)-8*('5.3'!F22^4)+0.7*('5.3'!F22^5)</f>
        <v>-25235.3</v>
      </c>
      <c r="I22" s="3" t="n">
        <f aca="false">'5.3'!G22*'5.3'!H22</f>
        <v>318178728.027812</v>
      </c>
      <c r="J22" s="3" t="n">
        <f aca="false">'5.3'!E22-(('5.3'!G22*('5.3'!F22-'5.3'!E22))/('5.3'!H22-'5.3'!G22))</f>
        <v>0.000726380326799392</v>
      </c>
      <c r="K22" s="4" t="n">
        <f aca="false">-25182*('5.3'!J22)-90*('5.3'!J22^2)+44*('5.3'!J22^3)-8*('5.3'!J22^4)+0.7*('5.3'!J22^5)</f>
        <v>-18.2917568591552</v>
      </c>
    </row>
    <row r="23" customFormat="false" ht="12.8" hidden="false" customHeight="false" outlineLevel="0" collapsed="false">
      <c r="D23" s="3" t="n">
        <v>1</v>
      </c>
      <c r="E23" s="3" t="n">
        <f aca="false">IF('5.3'!K22&lt;0,'5.3'!J22,'5.3'!E22)</f>
        <v>0.000726380326799392</v>
      </c>
      <c r="F23" s="3" t="n">
        <f aca="false">IF('5.3'!K22&gt;0,'5.3'!J22,'5.3'!F22)</f>
        <v>1</v>
      </c>
      <c r="G23" s="4" t="n">
        <f aca="false">-25182*('5.3'!E23)-90*('5.3'!E23^2)+44*('5.3'!E23^3)-8*('5.3'!E23^4)+0.7*('5.3'!E23^5)</f>
        <v>-18.2917568591552</v>
      </c>
      <c r="H23" s="4" t="n">
        <f aca="false">-25182*('5.3'!F23)-90*('5.3'!F23^2)+44*('5.3'!F23^3)-8*('5.3'!F23^4)+0.7*('5.3'!F23^5)</f>
        <v>-25235.3</v>
      </c>
      <c r="I23" s="3" t="n">
        <f aca="false">'5.3'!G23*'5.3'!H23</f>
        <v>461597.97186784</v>
      </c>
      <c r="J23" s="3" t="n">
        <f aca="false">'5.3'!E23-(('5.3'!G23*('5.3'!F23-'5.3'!E23))/('5.3'!H23-'5.3'!G23))</f>
        <v>1.5334333618249E-006</v>
      </c>
      <c r="K23" s="4" t="n">
        <f aca="false">-25182*('5.3'!J23)-90*('5.3'!J23^2)+44*('5.3'!J23^3)-8*('5.3'!J23^4)+0.7*('5.3'!J23^5)</f>
        <v>-0.0386149191291021</v>
      </c>
    </row>
    <row r="24" customFormat="false" ht="12.8" hidden="false" customHeight="false" outlineLevel="0" collapsed="false">
      <c r="D24" s="3" t="n">
        <v>2</v>
      </c>
      <c r="E24" s="3" t="n">
        <f aca="false">IF('5.3'!K23&lt;0,'5.3'!J23,'5.3'!E23)</f>
        <v>1.5334333618249E-006</v>
      </c>
      <c r="F24" s="3" t="n">
        <f aca="false">IF('5.3'!K23&gt;0,'5.3'!J23,'5.3'!F23)</f>
        <v>1</v>
      </c>
      <c r="G24" s="4" t="n">
        <f aca="false">-25182*('5.3'!E24)-90*('5.3'!E24^2)+44*('5.3'!E24^3)-8*('5.3'!E24^4)+0.7*('5.3'!E24^5)</f>
        <v>-0.0386149191291021</v>
      </c>
      <c r="H24" s="4" t="n">
        <f aca="false">-25182*('5.3'!F24)-90*('5.3'!F24^2)+44*('5.3'!F24^3)-8*('5.3'!F24^4)+0.7*('5.3'!F24^5)</f>
        <v>-25235.3</v>
      </c>
      <c r="I24" s="3" t="n">
        <f aca="false">'5.3'!G24*'5.3'!H24</f>
        <v>974.45906869863</v>
      </c>
      <c r="J24" s="3" t="n">
        <f aca="false">'5.3'!E24-(('5.3'!G24*('5.3'!F24-'5.3'!E24))/('5.3'!H24-'5.3'!G24))</f>
        <v>3.23879294573635E-009</v>
      </c>
      <c r="K24" s="4" t="n">
        <f aca="false">-25182*('5.3'!J24)-90*('5.3'!J24^2)+44*('5.3'!J24^3)-8*('5.3'!J24^4)+0.7*('5.3'!J24^5)</f>
        <v>-8.15592839604769E-005</v>
      </c>
    </row>
    <row r="25" customFormat="false" ht="12.8" hidden="false" customHeight="false" outlineLevel="0" collapsed="false">
      <c r="D25" s="3" t="n">
        <v>3</v>
      </c>
      <c r="E25" s="3" t="n">
        <f aca="false">IF('5.3'!K24&lt;0,'5.3'!J24,'5.3'!E24)</f>
        <v>3.23879294573635E-009</v>
      </c>
      <c r="F25" s="3" t="n">
        <f aca="false">IF('5.3'!K24&gt;0,'5.3'!J24,'5.3'!F24)</f>
        <v>1</v>
      </c>
      <c r="G25" s="4" t="n">
        <f aca="false">-25182*('5.3'!E25)-90*('5.3'!E25^2)+44*('5.3'!E25^3)-8*('5.3'!E25^4)+0.7*('5.3'!E25^5)</f>
        <v>-8.15592839604769E-005</v>
      </c>
      <c r="H25" s="4" t="n">
        <f aca="false">-25182*('5.3'!F25)-90*('5.3'!F25^2)+44*('5.3'!F25^3)-8*('5.3'!F25^4)+0.7*('5.3'!F25^5)</f>
        <v>-25235.3</v>
      </c>
      <c r="I25" s="3" t="n">
        <f aca="false">'5.3'!G25*'5.3'!H25</f>
        <v>2.05817299852782</v>
      </c>
      <c r="J25" s="3" t="n">
        <f aca="false">'5.3'!E25-(('5.3'!G25*('5.3'!F25-'5.3'!E25))/('5.3'!H25-'5.3'!G25))</f>
        <v>6.84072167248253E-012</v>
      </c>
      <c r="K25" s="4" t="n">
        <f aca="false">-25182*('5.3'!J25)-90*('5.3'!J25^2)+44*('5.3'!J25^3)-8*('5.3'!J25^4)+0.7*('5.3'!J25^5)</f>
        <v>-1.72263053156459E-007</v>
      </c>
    </row>
    <row r="26" customFormat="false" ht="12.8" hidden="false" customHeight="false" outlineLevel="0" collapsed="false">
      <c r="D26" s="3" t="n">
        <v>4</v>
      </c>
      <c r="E26" s="3" t="n">
        <f aca="false">IF('5.3'!K25&lt;0,'5.3'!J25,'5.3'!E25)</f>
        <v>6.84072167248253E-012</v>
      </c>
      <c r="F26" s="3" t="n">
        <f aca="false">IF('5.3'!K25&gt;0,'5.3'!J25,'5.3'!F25)</f>
        <v>1</v>
      </c>
      <c r="G26" s="4" t="n">
        <f aca="false">-25182*('5.3'!E26)-90*('5.3'!E26^2)+44*('5.3'!E26^3)-8*('5.3'!E26^4)+0.7*('5.3'!E26^5)</f>
        <v>-1.72263053156459E-007</v>
      </c>
      <c r="H26" s="4" t="n">
        <f aca="false">-25182*('5.3'!F26)-90*('5.3'!F26^2)+44*('5.3'!F26^3)-8*('5.3'!F26^4)+0.7*('5.3'!F26^5)</f>
        <v>-25235.3</v>
      </c>
      <c r="I26" s="3" t="n">
        <f aca="false">'5.3'!G26*'5.3'!H26</f>
        <v>0.0043471098253192</v>
      </c>
      <c r="J26" s="3" t="n">
        <f aca="false">'5.3'!E26-(('5.3'!G26*('5.3'!F26-'5.3'!E26))/('5.3'!H26-'5.3'!G26))</f>
        <v>1.44484299826679E-014</v>
      </c>
      <c r="K26" s="4" t="n">
        <f aca="false">-25182*('5.3'!J26)-90*('5.3'!J26^2)+44*('5.3'!J26^3)-8*('5.3'!J26^4)+0.7*('5.3'!J26^5)</f>
        <v>-3.63840363823544E-010</v>
      </c>
    </row>
    <row r="27" customFormat="false" ht="12.8" hidden="false" customHeight="false" outlineLevel="0" collapsed="false">
      <c r="D27" s="3" t="n">
        <v>5</v>
      </c>
      <c r="E27" s="3" t="n">
        <f aca="false">IF('5.3'!K26&lt;0,'5.3'!J26,'5.3'!E26)</f>
        <v>1.44484299826679E-014</v>
      </c>
      <c r="F27" s="3" t="n">
        <f aca="false">IF('5.3'!K26&gt;0,'5.3'!J26,'5.3'!F26)</f>
        <v>1</v>
      </c>
      <c r="G27" s="4" t="n">
        <f aca="false">-25182*('5.3'!E27)-90*('5.3'!E27^2)+44*('5.3'!E27^3)-8*('5.3'!E27^4)+0.7*('5.3'!E27^5)</f>
        <v>-3.63840363823544E-010</v>
      </c>
      <c r="H27" s="4" t="n">
        <f aca="false">-25182*('5.3'!F27)-90*('5.3'!F27^2)+44*('5.3'!F27^3)-8*('5.3'!F27^4)+0.7*('5.3'!F27^5)</f>
        <v>-25235.3</v>
      </c>
      <c r="I27" s="3" t="n">
        <f aca="false">'5.3'!G27*'5.3'!H27</f>
        <v>9.18162073319627E-006</v>
      </c>
      <c r="J27" s="3" t="n">
        <f aca="false">'5.3'!E27-(('5.3'!G27*('5.3'!F27-'5.3'!E27))/('5.3'!H27-'5.3'!G27))</f>
        <v>3.05168283347629E-017</v>
      </c>
      <c r="K27" s="4" t="n">
        <f aca="false">-25182*('5.3'!J27)-90*('5.3'!J27^2)+44*('5.3'!J27^3)-8*('5.3'!J27^4)+0.7*('5.3'!J27^5)</f>
        <v>-7.68474771125999E-013</v>
      </c>
    </row>
    <row r="28" customFormat="false" ht="12.8" hidden="false" customHeight="false" outlineLevel="0" collapsed="false">
      <c r="D28" s="3" t="n">
        <v>6</v>
      </c>
      <c r="E28" s="3" t="n">
        <f aca="false">IF('5.3'!K27&lt;0,'5.3'!J27,'5.3'!E27)</f>
        <v>3.05168283347629E-017</v>
      </c>
      <c r="F28" s="3" t="n">
        <f aca="false">IF('5.3'!K27&gt;0,'5.3'!J27,'5.3'!F27)</f>
        <v>1</v>
      </c>
      <c r="G28" s="4" t="n">
        <f aca="false">-25182*('5.3'!E28)-90*('5.3'!E28^2)+44*('5.3'!E28^3)-8*('5.3'!E28^4)+0.7*('5.3'!E28^5)</f>
        <v>-7.68474771125999E-013</v>
      </c>
      <c r="H28" s="4" t="n">
        <f aca="false">-25182*('5.3'!F28)-90*('5.3'!F28^2)+44*('5.3'!F28^3)-8*('5.3'!F28^4)+0.7*('5.3'!F28^5)</f>
        <v>-25235.3</v>
      </c>
      <c r="I28" s="3" t="n">
        <f aca="false">'5.3'!G28*'5.3'!H28</f>
        <v>1.93926913917959E-008</v>
      </c>
      <c r="J28" s="3" t="n">
        <f aca="false">'5.3'!E28-(('5.3'!G28*('5.3'!F28-'5.3'!E28))/('5.3'!H28-'5.3'!G28))</f>
        <v>6.44552254279864E-020</v>
      </c>
      <c r="K28" s="4" t="n">
        <f aca="false">-25182*('5.3'!J28)-90*('5.3'!J28^2)+44*('5.3'!J28^3)-8*('5.3'!J28^4)+0.7*('5.3'!J28^5)</f>
        <v>-1.62311148672755E-015</v>
      </c>
    </row>
    <row r="29" customFormat="false" ht="12.8" hidden="false" customHeight="false" outlineLevel="0" collapsed="false">
      <c r="D29" s="3" t="n">
        <v>7</v>
      </c>
      <c r="E29" s="3" t="n">
        <f aca="false">IF('5.3'!K28&lt;0,'5.3'!J28,'5.3'!E28)</f>
        <v>6.44552254279864E-020</v>
      </c>
      <c r="F29" s="3" t="n">
        <f aca="false">IF('5.3'!K28&gt;0,'5.3'!J28,'5.3'!F28)</f>
        <v>1</v>
      </c>
      <c r="G29" s="4" t="n">
        <f aca="false">-25182*('5.3'!E29)-90*('5.3'!E29^2)+44*('5.3'!E29^3)-8*('5.3'!E29^4)+0.7*('5.3'!E29^5)</f>
        <v>-1.62311148672755E-015</v>
      </c>
      <c r="H29" s="4" t="n">
        <f aca="false">-25182*('5.3'!F29)-90*('5.3'!F29^2)+44*('5.3'!F29^3)-8*('5.3'!F29^4)+0.7*('5.3'!F29^5)</f>
        <v>-25235.3</v>
      </c>
      <c r="I29" s="3" t="n">
        <f aca="false">'5.3'!G29*'5.3'!H29</f>
        <v>4.09597053010158E-011</v>
      </c>
      <c r="J29" s="3" t="n">
        <f aca="false">'5.3'!E29-(('5.3'!G29*('5.3'!F29-'5.3'!E29))/('5.3'!H29-'5.3'!G29))</f>
        <v>1.3613721712488E-022</v>
      </c>
      <c r="K29" s="4" t="n">
        <f aca="false">-25182*('5.3'!J29)-90*('5.3'!J29^2)+44*('5.3'!J29^3)-8*('5.3'!J29^4)+0.7*('5.3'!J29^5)</f>
        <v>-3.42820740163872E-018</v>
      </c>
    </row>
    <row r="30" customFormat="false" ht="12.8" hidden="false" customHeight="false" outlineLevel="0" collapsed="false">
      <c r="D30" s="3" t="n">
        <v>8</v>
      </c>
      <c r="E30" s="3" t="n">
        <f aca="false">IF('5.3'!K29&lt;0,'5.3'!J29,'5.3'!E29)</f>
        <v>1.3613721712488E-022</v>
      </c>
      <c r="F30" s="3" t="n">
        <f aca="false">IF('5.3'!K29&gt;0,'5.3'!J29,'5.3'!F29)</f>
        <v>1</v>
      </c>
      <c r="G30" s="4" t="n">
        <f aca="false">-25182*('5.3'!E30)-90*('5.3'!E30^2)+44*('5.3'!E30^3)-8*('5.3'!E30^4)+0.7*('5.3'!E30^5)</f>
        <v>-3.42820740163872E-018</v>
      </c>
      <c r="H30" s="4" t="n">
        <f aca="false">-25182*('5.3'!F30)-90*('5.3'!F30^2)+44*('5.3'!F30^3)-8*('5.3'!F30^4)+0.7*('5.3'!F30^5)</f>
        <v>-25235.3</v>
      </c>
      <c r="I30" s="3" t="n">
        <f aca="false">'5.3'!G30*'5.3'!H30</f>
        <v>8.65118422425737E-014</v>
      </c>
      <c r="J30" s="3" t="n">
        <f aca="false">'5.3'!E30-(('5.3'!G30*('5.3'!F30-'5.3'!E30))/('5.3'!H30-'5.3'!G30))</f>
        <v>2.87538237023364E-025</v>
      </c>
      <c r="K30" s="4" t="n">
        <f aca="false">-25182*('5.3'!J30)-90*('5.3'!J30^2)+44*('5.3'!J30^3)-8*('5.3'!J30^4)+0.7*('5.3'!J30^5)</f>
        <v>-7.24078788472234E-021</v>
      </c>
    </row>
    <row r="31" customFormat="false" ht="12.8" hidden="false" customHeight="false" outlineLevel="0" collapsed="false">
      <c r="D31" s="3" t="n">
        <v>9</v>
      </c>
      <c r="E31" s="3" t="n">
        <f aca="false">IF('5.3'!K30&lt;0,'5.3'!J30,'5.3'!E30)</f>
        <v>2.87538237023364E-025</v>
      </c>
      <c r="F31" s="3" t="n">
        <f aca="false">IF('5.3'!K30&gt;0,'5.3'!J30,'5.3'!F30)</f>
        <v>1</v>
      </c>
      <c r="G31" s="4" t="n">
        <f aca="false">-25182*('5.3'!E31)-90*('5.3'!E31^2)+44*('5.3'!E31^3)-8*('5.3'!E31^4)+0.7*('5.3'!E31^5)</f>
        <v>-7.24078788472234E-021</v>
      </c>
      <c r="H31" s="4" t="n">
        <f aca="false">-25182*('5.3'!F31)-90*('5.3'!F31^2)+44*('5.3'!F31^3)-8*('5.3'!F31^4)+0.7*('5.3'!F31^5)</f>
        <v>-25235.3</v>
      </c>
      <c r="I31" s="3" t="n">
        <f aca="false">'5.3'!G31*'5.3'!H31</f>
        <v>1.82723454507334E-016</v>
      </c>
      <c r="J31" s="3" t="n">
        <f aca="false">'5.3'!E31-(('5.3'!G31*('5.3'!F31-'5.3'!E31))/('5.3'!H31-'5.3'!G31))</f>
        <v>6.07315468147617E-028</v>
      </c>
      <c r="K31" s="4" t="n">
        <f aca="false">-25182*('5.3'!J31)-90*('5.3'!J31^2)+44*('5.3'!J31^3)-8*('5.3'!J31^4)+0.7*('5.3'!J31^5)</f>
        <v>-1.52934181188933E-023</v>
      </c>
    </row>
    <row r="32" customFormat="false" ht="12.8" hidden="false" customHeight="false" outlineLevel="0" collapsed="false">
      <c r="D32" s="8" t="n">
        <v>10</v>
      </c>
      <c r="E32" s="8" t="n">
        <f aca="false">IF('5.3'!K31&lt;0,'5.3'!J31,'5.3'!E31)</f>
        <v>6.07315468147617E-028</v>
      </c>
      <c r="F32" s="8" t="n">
        <f aca="false">IF('5.3'!K31&gt;0,'5.3'!J31,'5.3'!F31)</f>
        <v>1</v>
      </c>
      <c r="G32" s="9" t="n">
        <f aca="false">-25182*('5.3'!E32)-90*('5.3'!E32^2)+44*('5.3'!E32^3)-8*('5.3'!E32^4)+0.7*('5.3'!E32^5)</f>
        <v>-1.52934181188933E-023</v>
      </c>
      <c r="H32" s="9" t="n">
        <f aca="false">-25182*('5.3'!F32)-90*('5.3'!F32^2)+44*('5.3'!F32^3)-8*('5.3'!F32^4)+0.7*('5.3'!F32^5)</f>
        <v>-25235.3</v>
      </c>
      <c r="I32" s="8" t="n">
        <f aca="false">'5.3'!G32*'5.3'!H32</f>
        <v>3.85933994255708E-019</v>
      </c>
      <c r="J32" s="8" t="n">
        <f aca="false">'5.3'!E32-(('5.3'!G32*('5.3'!F32-'5.3'!E32))/('5.3'!H32-'5.3'!G32))</f>
        <v>1.28272358372073E-030</v>
      </c>
      <c r="K32" s="9" t="n">
        <f aca="false">-25182*('5.3'!J32)-90*('5.3'!J32^2)+44*('5.3'!J32^3)-8*('5.3'!J32^4)+0.7*('5.3'!J32^5)</f>
        <v>-3.23015452852553E-026</v>
      </c>
    </row>
    <row r="37" customFormat="false" ht="12.8" hidden="false" customHeight="false" outlineLevel="0" collapsed="false">
      <c r="I37" s="4"/>
    </row>
  </sheetData>
  <mergeCells count="4">
    <mergeCell ref="A2:D2"/>
    <mergeCell ref="A3:C3"/>
    <mergeCell ref="D5:F5"/>
    <mergeCell ref="F20:H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1" min="1" style="0" width="17.280612244898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55</v>
      </c>
    </row>
    <row r="4" customFormat="false" ht="12.8" hidden="false" customHeight="false" outlineLevel="0" collapsed="false">
      <c r="A4" s="0" t="s">
        <v>50</v>
      </c>
      <c r="B4" s="1" t="s">
        <v>40</v>
      </c>
      <c r="C4" s="1"/>
      <c r="D4" s="1"/>
      <c r="E4" s="1"/>
      <c r="F4" s="1"/>
      <c r="H4" s="0" t="s">
        <v>1</v>
      </c>
      <c r="I4" s="1" t="s">
        <v>40</v>
      </c>
      <c r="J4" s="1"/>
      <c r="K4" s="1"/>
      <c r="L4" s="1"/>
      <c r="M4" s="1"/>
      <c r="O4" s="0" t="s">
        <v>14</v>
      </c>
      <c r="P4" s="1" t="s">
        <v>40</v>
      </c>
      <c r="Q4" s="1"/>
      <c r="R4" s="1"/>
      <c r="S4" s="1"/>
      <c r="T4" s="1"/>
    </row>
    <row r="5" customFormat="false" ht="12.8" hidden="false" customHeight="false" outlineLevel="0" collapsed="false">
      <c r="A5" s="3" t="s">
        <v>5</v>
      </c>
      <c r="B5" s="3" t="s">
        <v>41</v>
      </c>
      <c r="C5" s="3" t="s">
        <v>34</v>
      </c>
      <c r="D5" s="3" t="s">
        <v>35</v>
      </c>
      <c r="E5" s="3" t="s">
        <v>42</v>
      </c>
      <c r="F5" s="3" t="s">
        <v>38</v>
      </c>
      <c r="H5" s="3" t="s">
        <v>5</v>
      </c>
      <c r="I5" s="3" t="s">
        <v>41</v>
      </c>
      <c r="J5" s="3" t="s">
        <v>34</v>
      </c>
      <c r="K5" s="3" t="s">
        <v>35</v>
      </c>
      <c r="L5" s="3" t="s">
        <v>42</v>
      </c>
      <c r="M5" s="3" t="s">
        <v>38</v>
      </c>
      <c r="O5" s="3" t="s">
        <v>5</v>
      </c>
      <c r="P5" s="3" t="s">
        <v>41</v>
      </c>
      <c r="Q5" s="3" t="s">
        <v>34</v>
      </c>
      <c r="R5" s="3" t="s">
        <v>35</v>
      </c>
      <c r="S5" s="3" t="s">
        <v>42</v>
      </c>
      <c r="T5" s="3" t="s">
        <v>38</v>
      </c>
    </row>
    <row r="6" customFormat="false" ht="12.8" hidden="false" customHeight="false" outlineLevel="0" collapsed="false">
      <c r="A6" s="3" t="n">
        <v>0</v>
      </c>
      <c r="B6" s="3" t="n">
        <v>1</v>
      </c>
      <c r="C6" s="3" t="n">
        <v>3</v>
      </c>
      <c r="D6" s="3" t="n">
        <f aca="false">SIN(C6) + COS(1+(C6^2))-1</f>
        <v>-1.69795152101659</v>
      </c>
      <c r="E6" s="3" t="n">
        <f aca="false">SIN(B6) + COS(1+(B6^2))-1</f>
        <v>-0.574675851739246</v>
      </c>
      <c r="F6" s="3" t="n">
        <f aca="false">'6.7'!C6-(('6.7'!C6-'6.7'!B6)/('6.7'!D6-'6.7'!E6))*'6.7'!D6</f>
        <v>-0.0232142784842195</v>
      </c>
      <c r="H6" s="3" t="n">
        <v>0</v>
      </c>
      <c r="I6" s="3" t="n">
        <v>1.5</v>
      </c>
      <c r="J6" s="3" t="n">
        <v>2.5</v>
      </c>
      <c r="K6" s="3" t="n">
        <f aca="false">SIN(J6) + COS(1+(J6^2))-1</f>
        <v>0.166396317392651</v>
      </c>
      <c r="L6" s="3" t="n">
        <f aca="false">SIN(I6) + COS(1+(I6^2))-1</f>
        <v>-0.996634689476492</v>
      </c>
      <c r="M6" s="3" t="n">
        <f aca="false">'6.7'!J6-(('6.7'!J6-'6.7'!I6)/('6.7'!K6-'6.7'!L6))*'6.7'!K6</f>
        <v>2.35692873499513</v>
      </c>
      <c r="O6" s="3" t="n">
        <v>0</v>
      </c>
      <c r="P6" s="3" t="n">
        <v>1.5</v>
      </c>
      <c r="Q6" s="3" t="n">
        <v>2.25</v>
      </c>
      <c r="R6" s="3" t="n">
        <f aca="false">SIN(Q6) + COS(1+(Q6^2))-1</f>
        <v>0.753820862739613</v>
      </c>
      <c r="S6" s="3" t="n">
        <f aca="false">SIN(P6) + COS(1+(P6^2))-1</f>
        <v>-0.996634689476492</v>
      </c>
      <c r="T6" s="3" t="n">
        <f aca="false">'6.7'!Q6-(('6.7'!Q6-'6.7'!P6)/('6.7'!R6-'6.7'!S6))*'6.7'!R6</f>
        <v>1.92701799320814</v>
      </c>
    </row>
    <row r="7" customFormat="false" ht="12.8" hidden="false" customHeight="false" outlineLevel="0" collapsed="false">
      <c r="A7" s="3" t="n">
        <v>1</v>
      </c>
      <c r="B7" s="3" t="n">
        <f aca="false">'6.7'!C6</f>
        <v>3</v>
      </c>
      <c r="C7" s="3" t="n">
        <f aca="false">'6.7'!F6</f>
        <v>-0.0232142784842195</v>
      </c>
      <c r="D7" s="3" t="n">
        <f aca="false">SIN(C7) + COS(1+(C7^2))-1</f>
        <v>-0.483363437074087</v>
      </c>
      <c r="E7" s="3" t="n">
        <f aca="false">SIN(B7) + COS(1+(B7^2))-1</f>
        <v>-1.69795152101659</v>
      </c>
      <c r="F7" s="3" t="n">
        <f aca="false">'6.7'!C7-(('6.7'!C7-'6.7'!B7)/('6.7'!D7-'6.7'!E7))*'6.7'!D7</f>
        <v>-1.2263474756388</v>
      </c>
      <c r="H7" s="3" t="n">
        <v>1</v>
      </c>
      <c r="I7" s="3" t="n">
        <f aca="false">'6.7'!J6</f>
        <v>2.5</v>
      </c>
      <c r="J7" s="3" t="n">
        <f aca="false">'6.7'!M6</f>
        <v>2.35692873499513</v>
      </c>
      <c r="K7" s="3" t="n">
        <f aca="false">SIN(J7) + COS(1+(J7^2))-1</f>
        <v>0.669842314260205</v>
      </c>
      <c r="L7" s="3" t="n">
        <f aca="false">SIN(I7) + COS(1+(I7^2))-1</f>
        <v>0.166396317392651</v>
      </c>
      <c r="M7" s="3" t="n">
        <f aca="false">'6.7'!J7-(('6.7'!J7-'6.7'!I7)/('6.7'!K7-'6.7'!L7))*'6.7'!K7</f>
        <v>2.5472871604296</v>
      </c>
      <c r="O7" s="3" t="n">
        <v>1</v>
      </c>
      <c r="P7" s="3" t="n">
        <f aca="false">'6.7'!Q6</f>
        <v>2.25</v>
      </c>
      <c r="Q7" s="3" t="n">
        <f aca="false">'6.7'!T6</f>
        <v>1.92701799320814</v>
      </c>
      <c r="R7" s="3" t="n">
        <f aca="false">SIN(Q7) + COS(1+(Q7^2))-1</f>
        <v>-0.0617694846619432</v>
      </c>
      <c r="S7" s="3" t="n">
        <f aca="false">SIN(P7) + COS(1+(P7^2))-1</f>
        <v>0.753820862739613</v>
      </c>
      <c r="T7" s="3" t="n">
        <f aca="false">'6.7'!Q7-(('6.7'!Q7-'6.7'!P7)/('6.7'!R7-'6.7'!S7))*'6.7'!R7</f>
        <v>1.95147933238188</v>
      </c>
    </row>
    <row r="8" customFormat="false" ht="12.8" hidden="false" customHeight="false" outlineLevel="0" collapsed="false">
      <c r="A8" s="3" t="n">
        <v>2</v>
      </c>
      <c r="B8" s="3" t="n">
        <f aca="false">'6.7'!C7</f>
        <v>-0.0232142784842195</v>
      </c>
      <c r="C8" s="3" t="n">
        <f aca="false">'6.7'!F7</f>
        <v>-1.2263474756388</v>
      </c>
      <c r="D8" s="3" t="n">
        <f aca="false">SIN(C8) + COS(1+(C8^2))-1</f>
        <v>-2.74475001195785</v>
      </c>
      <c r="E8" s="3" t="n">
        <f aca="false">SIN(B8) + COS(1+(B8^2))-1</f>
        <v>-0.483363437074087</v>
      </c>
      <c r="F8" s="3" t="n">
        <f aca="false">'6.7'!C8-(('6.7'!C8-'6.7'!B8)/('6.7'!D8-'6.7'!E8))*'6.7'!D8</f>
        <v>0.233951216302741</v>
      </c>
      <c r="H8" s="3" t="n">
        <v>2</v>
      </c>
      <c r="I8" s="3" t="n">
        <f aca="false">'6.7'!J7</f>
        <v>2.35692873499513</v>
      </c>
      <c r="J8" s="3" t="n">
        <f aca="false">'6.7'!M7</f>
        <v>2.5472871604296</v>
      </c>
      <c r="K8" s="3" t="n">
        <f aca="false">SIN(J8) + COS(1+(J8^2))-1</f>
        <v>-0.0828279073758741</v>
      </c>
      <c r="L8" s="3" t="n">
        <f aca="false">SIN(I8) + COS(1+(I8^2))-1</f>
        <v>0.669842314260205</v>
      </c>
      <c r="M8" s="3" t="n">
        <f aca="false">'6.7'!J8-(('6.7'!J8-'6.7'!I8)/('6.7'!K8-'6.7'!L8))*'6.7'!K8</f>
        <v>2.52633908838308</v>
      </c>
      <c r="O8" s="3" t="n">
        <v>2</v>
      </c>
      <c r="P8" s="3" t="n">
        <f aca="false">'6.7'!Q7</f>
        <v>1.92701799320814</v>
      </c>
      <c r="Q8" s="3" t="n">
        <f aca="false">'6.7'!T7</f>
        <v>1.95147933238188</v>
      </c>
      <c r="R8" s="3" t="n">
        <f aca="false">SIN(Q8) + COS(1+(Q8^2))-1</f>
        <v>0.024146834379239</v>
      </c>
      <c r="S8" s="3" t="n">
        <f aca="false">SIN(P8) + COS(1+(P8^2))-1</f>
        <v>-0.0617694846619432</v>
      </c>
      <c r="T8" s="3" t="n">
        <f aca="false">'6.7'!Q8-(('6.7'!Q8-'6.7'!P8)/('6.7'!R8-'6.7'!S8))*'6.7'!R8</f>
        <v>1.94460445794225</v>
      </c>
    </row>
    <row r="9" customFormat="false" ht="12.8" hidden="false" customHeight="false" outlineLevel="0" collapsed="false">
      <c r="A9" s="4" t="n">
        <v>3</v>
      </c>
      <c r="B9" s="4" t="n">
        <f aca="false">'6.7'!C8</f>
        <v>-1.2263474756388</v>
      </c>
      <c r="C9" s="4" t="n">
        <f aca="false">'6.7'!F8</f>
        <v>0.233951216302741</v>
      </c>
      <c r="D9" s="3" t="n">
        <f aca="false">SIN(C9) + COS(1+(C9^2))-1</f>
        <v>-0.274717272818111</v>
      </c>
      <c r="E9" s="3" t="n">
        <f aca="false">SIN(B9) + COS(1+(B9^2))-1</f>
        <v>-2.74475001195785</v>
      </c>
      <c r="F9" s="4" t="n">
        <f aca="false">'6.7'!C9-(('6.7'!C9-'6.7'!B9)/('6.7'!D9-'6.7'!E9))*'6.7'!D9</f>
        <v>0.396365773726685</v>
      </c>
      <c r="H9" s="4" t="n">
        <v>3</v>
      </c>
      <c r="I9" s="4" t="n">
        <f aca="false">'6.7'!J8</f>
        <v>2.5472871604296</v>
      </c>
      <c r="J9" s="4" t="n">
        <f aca="false">'6.7'!M8</f>
        <v>2.52633908838308</v>
      </c>
      <c r="K9" s="3" t="n">
        <f aca="false">SIN(J9) + COS(1+(J9^2))-1</f>
        <v>0.031471092610889</v>
      </c>
      <c r="L9" s="3" t="n">
        <f aca="false">SIN(I9) + COS(1+(I9^2))-1</f>
        <v>-0.0828279073758741</v>
      </c>
      <c r="M9" s="4" t="n">
        <f aca="false">'6.7'!J9-(('6.7'!J9-'6.7'!I9)/('6.7'!K9-'6.7'!L9))*'6.7'!K9</f>
        <v>2.53210693163168</v>
      </c>
      <c r="O9" s="4" t="n">
        <v>3</v>
      </c>
      <c r="P9" s="4" t="n">
        <f aca="false">'6.7'!Q8</f>
        <v>1.95147933238188</v>
      </c>
      <c r="Q9" s="4" t="n">
        <f aca="false">'6.7'!T8</f>
        <v>1.94460445794225</v>
      </c>
      <c r="R9" s="3" t="n">
        <f aca="false">SIN(Q9) + COS(1+(Q9^2))-1</f>
        <v>-1.394366880203E-005</v>
      </c>
      <c r="S9" s="3" t="n">
        <f aca="false">SIN(P9) + COS(1+(P9^2))-1</f>
        <v>0.024146834379239</v>
      </c>
      <c r="T9" s="4" t="n">
        <f aca="false">'6.7'!Q9-(('6.7'!Q9-'6.7'!P9)/('6.7'!R9-'6.7'!S9))*'6.7'!R9</f>
        <v>1.94460842556995</v>
      </c>
    </row>
    <row r="10" customFormat="false" ht="12.8" hidden="false" customHeight="false" outlineLevel="0" collapsed="false">
      <c r="A10" s="9" t="n">
        <v>4</v>
      </c>
      <c r="B10" s="9" t="n">
        <f aca="false">'6.7'!C9</f>
        <v>0.233951216302741</v>
      </c>
      <c r="C10" s="9" t="n">
        <f aca="false">'6.7'!F9</f>
        <v>0.396365773726685</v>
      </c>
      <c r="D10" s="8" t="n">
        <f aca="false">SIN(C10) + COS(1+(C10^2))-1</f>
        <v>-0.211940325616452</v>
      </c>
      <c r="E10" s="8" t="n">
        <f aca="false">SIN(B10) + COS(1+(B10^2))-1</f>
        <v>-0.274717272818111</v>
      </c>
      <c r="F10" s="9" t="n">
        <f aca="false">'6.7'!C10-(('6.7'!C10-'6.7'!B10)/('6.7'!D10-'6.7'!E10))*'6.7'!D10</f>
        <v>0.944691165764433</v>
      </c>
      <c r="H10" s="9" t="n">
        <v>4</v>
      </c>
      <c r="I10" s="9" t="n">
        <f aca="false">'6.7'!J9</f>
        <v>2.52633908838308</v>
      </c>
      <c r="J10" s="9" t="n">
        <f aca="false">'6.7'!M9</f>
        <v>2.53210693163168</v>
      </c>
      <c r="K10" s="8" t="n">
        <f aca="false">SIN(J10) + COS(1+(J10^2))-1</f>
        <v>0.000570066357778787</v>
      </c>
      <c r="L10" s="8" t="n">
        <f aca="false">SIN(I10) + COS(1+(I10^2))-1</f>
        <v>0.031471092610889</v>
      </c>
      <c r="M10" s="9" t="n">
        <f aca="false">'6.7'!J10-(('6.7'!J10-'6.7'!I10)/('6.7'!K10-'6.7'!L10))*'6.7'!K10</f>
        <v>2.53221333759264</v>
      </c>
      <c r="O10" s="9" t="n">
        <v>4</v>
      </c>
      <c r="P10" s="9" t="n">
        <f aca="false">'6.7'!Q9</f>
        <v>1.94460445794225</v>
      </c>
      <c r="Q10" s="9" t="n">
        <f aca="false">'6.7'!T9</f>
        <v>1.94460842556995</v>
      </c>
      <c r="R10" s="8" t="n">
        <f aca="false">SIN(Q10) + COS(1+(Q10^2))-1</f>
        <v>1.61006519228124E-009</v>
      </c>
      <c r="S10" s="8" t="n">
        <f aca="false">SIN(P10) + COS(1+(P10^2))-1</f>
        <v>-1.394366880203E-005</v>
      </c>
      <c r="T10" s="9" t="n">
        <f aca="false">'6.7'!Q10-(('6.7'!Q10-'6.7'!P10)/('6.7'!R10-'6.7'!S10))*'6.7'!R10</f>
        <v>1.94460842511187</v>
      </c>
    </row>
  </sheetData>
  <mergeCells count="3">
    <mergeCell ref="B4:F4"/>
    <mergeCell ref="I4:M4"/>
    <mergeCell ref="P4:T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56</v>
      </c>
      <c r="B1" s="1"/>
      <c r="C1" s="0" t="s">
        <v>57</v>
      </c>
    </row>
    <row r="2" customFormat="false" ht="12.8" hidden="false" customHeight="false" outlineLevel="0" collapsed="false">
      <c r="C2" s="0" t="n">
        <v>0.1</v>
      </c>
    </row>
    <row r="4" customFormat="false" ht="12.8" hidden="false" customHeight="false" outlineLevel="0" collapsed="false">
      <c r="B4" s="1" t="s">
        <v>44</v>
      </c>
      <c r="C4" s="1"/>
      <c r="D4" s="1"/>
      <c r="E4" s="1"/>
      <c r="F4" s="1"/>
      <c r="G4" s="1"/>
      <c r="H4" s="1"/>
    </row>
    <row r="5" customFormat="false" ht="12.8" hidden="false" customHeight="false" outlineLevel="0" collapsed="false">
      <c r="A5" s="3" t="s">
        <v>5</v>
      </c>
      <c r="B5" s="3" t="s">
        <v>45</v>
      </c>
      <c r="C5" s="3" t="s">
        <v>34</v>
      </c>
      <c r="D5" s="3" t="s">
        <v>35</v>
      </c>
      <c r="E5" s="3" t="s">
        <v>45</v>
      </c>
      <c r="F5" s="3" t="s">
        <v>46</v>
      </c>
      <c r="G5" s="3" t="s">
        <v>47</v>
      </c>
      <c r="H5" s="3" t="s">
        <v>38</v>
      </c>
    </row>
    <row r="6" customFormat="false" ht="12.8" hidden="false" customHeight="false" outlineLevel="0" collapsed="false">
      <c r="A6" s="3" t="n">
        <v>0</v>
      </c>
      <c r="B6" s="3" t="n">
        <v>0.01</v>
      </c>
      <c r="C6" s="3" t="n">
        <v>3.5</v>
      </c>
      <c r="D6" s="3" t="n">
        <f aca="false">(C6^(3.5)) - 80</f>
        <v>0.211780228966361</v>
      </c>
      <c r="E6" s="3" t="n">
        <f aca="false">'6.8'!B6*'6.8'!C6</f>
        <v>0.035</v>
      </c>
      <c r="F6" s="3" t="n">
        <f aca="false">'6.8'!E6+'6.8'!C6</f>
        <v>3.535</v>
      </c>
      <c r="G6" s="3" t="n">
        <f aca="false">(F6^(3.5)) - 80</f>
        <v>3.05446087320993</v>
      </c>
      <c r="H6" s="3" t="n">
        <f aca="false">'6.8'!C6-(('6.8'!E6*'6.8'!D6)/('6.8'!G6-'6.8'!D6))</f>
        <v>3.49739249358565</v>
      </c>
    </row>
    <row r="7" customFormat="false" ht="12.8" hidden="false" customHeight="false" outlineLevel="0" collapsed="false">
      <c r="A7" s="3" t="n">
        <v>1</v>
      </c>
      <c r="B7" s="3"/>
      <c r="C7" s="3" t="n">
        <f aca="false">'6.8'!H6</f>
        <v>3.49739249358565</v>
      </c>
      <c r="D7" s="3" t="n">
        <f aca="false">(C7^(3.5)) - 80</f>
        <v>0.00282219892621072</v>
      </c>
      <c r="E7" s="3" t="n">
        <f aca="false">2*('6.8'!C7^3)-11.7*('6.8'!C7^2)+17.7*('6.8'!C7)-5</f>
        <v>-0.649186613576575</v>
      </c>
      <c r="F7" s="3" t="n">
        <f aca="false">'6.8'!E7+'6.8'!C7</f>
        <v>2.84820588000907</v>
      </c>
      <c r="G7" s="3" t="n">
        <f aca="false">(F7^(3.5)) - 80</f>
        <v>-41.0058170088874</v>
      </c>
      <c r="H7" s="3" t="n">
        <f aca="false">'6.8'!C7-(('6.8'!E7*'6.8'!D7)/('6.8'!G7-'6.8'!D7))</f>
        <v>3.49734781681024</v>
      </c>
    </row>
    <row r="8" customFormat="false" ht="12.8" hidden="false" customHeight="false" outlineLevel="0" collapsed="false">
      <c r="A8" s="3" t="n">
        <v>2</v>
      </c>
      <c r="B8" s="3"/>
      <c r="C8" s="3" t="n">
        <f aca="false">'6.8'!H7</f>
        <v>3.49734781681024</v>
      </c>
      <c r="D8" s="3" t="n">
        <f aca="false">(C8^(3.5)) - 80</f>
        <v>-0.00075467689921993</v>
      </c>
      <c r="E8" s="3" t="n">
        <f aca="false">2*('6.8'!C8^3)-11.7*('6.8'!C8^2)+17.7*('6.8'!C8)-5</f>
        <v>-0.649599924072348</v>
      </c>
      <c r="F8" s="3" t="n">
        <f aca="false">'6.8'!E8+'6.8'!C8</f>
        <v>2.84774789273789</v>
      </c>
      <c r="G8" s="3" t="n">
        <f aca="false">(F8^(3.5)) - 80</f>
        <v>-41.0277583214806</v>
      </c>
      <c r="H8" s="3" t="n">
        <f aca="false">'6.8'!C8-(('6.8'!E8*'6.8'!D8)/('6.8'!G8-'6.8'!D8))</f>
        <v>3.49735976596599</v>
      </c>
    </row>
    <row r="9" customFormat="false" ht="12.8" hidden="false" customHeight="false" outlineLevel="0" collapsed="false">
      <c r="A9" s="9" t="n">
        <v>3</v>
      </c>
      <c r="B9" s="9"/>
      <c r="C9" s="9" t="n">
        <f aca="false">'6.8'!H8</f>
        <v>3.49735976596599</v>
      </c>
      <c r="D9" s="8" t="n">
        <f aca="false">(C9^(3.5)) - 80</f>
        <v>0.000201975544754873</v>
      </c>
      <c r="E9" s="8" t="n">
        <f aca="false">2*('6.8'!C9^3)-11.7*('6.8'!C9^2)+17.7*('6.8'!C9)-5</f>
        <v>-0.649489384553078</v>
      </c>
      <c r="F9" s="9" t="n">
        <f aca="false">'6.8'!E9+'6.8'!C9</f>
        <v>2.84787038141291</v>
      </c>
      <c r="G9" s="9" t="n">
        <f aca="false">(F9^(3.5)) - 80</f>
        <v>-41.0218909825119</v>
      </c>
      <c r="H9" s="9" t="n">
        <f aca="false">'6.8'!C9-(('6.8'!E9*'6.8'!D9)/('6.8'!G9-'6.8'!D9))</f>
        <v>3.49735656815323</v>
      </c>
    </row>
  </sheetData>
  <mergeCells count="2">
    <mergeCell ref="A1:B1"/>
    <mergeCell ref="B4:H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I25" activeCellId="0" sqref="I25"/>
    </sheetView>
  </sheetViews>
  <sheetFormatPr defaultRowHeight="12.8"/>
  <cols>
    <col collapsed="false" hidden="false" max="1" min="1" style="0" width="8.50510204081633"/>
    <col collapsed="false" hidden="false" max="2" min="2" style="0" width="13.0051020408163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58</v>
      </c>
      <c r="D1" s="0" t="s">
        <v>59</v>
      </c>
    </row>
    <row r="2" customFormat="false" ht="12.8" hidden="false" customHeight="false" outlineLevel="0" collapsed="false">
      <c r="A2" s="23" t="s">
        <v>60</v>
      </c>
      <c r="B2" s="23"/>
      <c r="D2" s="23" t="s">
        <v>61</v>
      </c>
      <c r="E2" s="23"/>
    </row>
    <row r="4" customFormat="false" ht="12.8" hidden="false" customHeight="false" outlineLevel="0" collapsed="false">
      <c r="A4" s="3" t="s">
        <v>1</v>
      </c>
      <c r="B4" s="18" t="s">
        <v>33</v>
      </c>
      <c r="C4" s="18"/>
      <c r="D4" s="18"/>
      <c r="E4" s="18"/>
      <c r="F4" s="18"/>
      <c r="H4" s="3" t="s">
        <v>14</v>
      </c>
      <c r="I4" s="18" t="s">
        <v>62</v>
      </c>
      <c r="J4" s="18"/>
      <c r="K4" s="18"/>
      <c r="L4" s="18"/>
      <c r="M4" s="18"/>
      <c r="O4" s="0" t="s">
        <v>39</v>
      </c>
      <c r="P4" s="1" t="s">
        <v>44</v>
      </c>
      <c r="Q4" s="1"/>
      <c r="R4" s="1"/>
      <c r="S4" s="1"/>
      <c r="T4" s="1"/>
      <c r="U4" s="1"/>
      <c r="V4" s="1"/>
    </row>
    <row r="5" customFormat="false" ht="12.8" hidden="false" customHeight="false" outlineLevel="0" collapsed="false">
      <c r="A5" s="3" t="s">
        <v>5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H5" s="3" t="s">
        <v>5</v>
      </c>
      <c r="I5" s="3" t="s">
        <v>41</v>
      </c>
      <c r="J5" s="3" t="s">
        <v>34</v>
      </c>
      <c r="K5" s="3" t="s">
        <v>35</v>
      </c>
      <c r="L5" s="3" t="s">
        <v>42</v>
      </c>
      <c r="M5" s="3" t="s">
        <v>38</v>
      </c>
      <c r="O5" s="3" t="s">
        <v>5</v>
      </c>
      <c r="P5" s="3" t="s">
        <v>45</v>
      </c>
      <c r="Q5" s="3" t="s">
        <v>34</v>
      </c>
      <c r="R5" s="3" t="s">
        <v>35</v>
      </c>
      <c r="S5" s="3" t="s">
        <v>45</v>
      </c>
      <c r="T5" s="3" t="s">
        <v>46</v>
      </c>
      <c r="U5" s="3" t="s">
        <v>47</v>
      </c>
      <c r="V5" s="3" t="s">
        <v>38</v>
      </c>
    </row>
    <row r="6" customFormat="false" ht="12.8" hidden="false" customHeight="false" outlineLevel="0" collapsed="false">
      <c r="A6" s="3" t="n">
        <v>0</v>
      </c>
      <c r="B6" s="3" t="n">
        <v>3.5</v>
      </c>
      <c r="C6" s="21" t="n">
        <f aca="false">0.95*(B6^3)-5.9*(B6^2)+10.9*(B6) -6</f>
        <v>0.606249999999996</v>
      </c>
      <c r="D6" s="21" t="n">
        <f aca="false">2.85*(B6^2)-22.8*(C6)+10.9</f>
        <v>31.9900000000001</v>
      </c>
      <c r="E6" s="3" t="n">
        <f aca="false">C6/D6</f>
        <v>0.0189512347608626</v>
      </c>
      <c r="F6" s="3" t="n">
        <f aca="false">B6-E6</f>
        <v>3.48104876523914</v>
      </c>
      <c r="H6" s="3" t="n">
        <v>0</v>
      </c>
      <c r="I6" s="3" t="n">
        <v>2.5</v>
      </c>
      <c r="J6" s="3" t="n">
        <v>3.5</v>
      </c>
      <c r="K6" s="3" t="n">
        <f aca="false">0.95*('6.9'!J6^3)-5.9*('6.9'!J6^2)+10.9*('6.9'!J6) -6</f>
        <v>0.606249999999996</v>
      </c>
      <c r="L6" s="3" t="n">
        <f aca="false">0.95*('6.9'!I6^3)-5.9*('6.9'!I6^2)+10.9*('6.9'!I6) -6</f>
        <v>-0.78125</v>
      </c>
      <c r="M6" s="3" t="n">
        <f aca="false">'6.9'!J6-(('6.9'!J6-'6.9'!I6)/('6.9'!K6-'6.9'!L6))*'6.9'!K6</f>
        <v>3.06306306306306</v>
      </c>
      <c r="O6" s="3" t="n">
        <v>0</v>
      </c>
      <c r="P6" s="3" t="n">
        <v>0.01</v>
      </c>
      <c r="Q6" s="3" t="n">
        <v>3.5</v>
      </c>
      <c r="R6" s="3" t="n">
        <f aca="false">0.95*(Q6^3)-5.9*(Q6^2)+10.9*(Q6) -6</f>
        <v>0.606249999999996</v>
      </c>
      <c r="S6" s="3" t="n">
        <f aca="false">'6.9'!P6*'6.9'!Q6</f>
        <v>0.035</v>
      </c>
      <c r="T6" s="3" t="n">
        <f aca="false">'6.9'!S6+'6.9'!Q6</f>
        <v>3.535</v>
      </c>
      <c r="U6" s="3" t="n">
        <f aca="false">0.95*(T6^3)-5.9*(T6^2)+10.9*(T6) -6</f>
        <v>0.769220106249996</v>
      </c>
      <c r="V6" s="3" t="n">
        <f aca="false">'6.9'!Q6-(('6.9'!S6*'6.9'!R6)/('6.9'!U6-'6.9'!R6))</f>
        <v>3.3697997412639</v>
      </c>
    </row>
    <row r="7" customFormat="false" ht="12.8" hidden="false" customHeight="false" outlineLevel="0" collapsed="false">
      <c r="A7" s="3" t="n">
        <v>1</v>
      </c>
      <c r="B7" s="3" t="n">
        <f aca="false">'6.9'!F6</f>
        <v>3.48104876523914</v>
      </c>
      <c r="C7" s="21" t="n">
        <f aca="false">0.95*(B7^3)-5.9*(B7^2)+10.9*(B7) -6</f>
        <v>0.522189620528323</v>
      </c>
      <c r="D7" s="21" t="n">
        <f aca="false">2.85*(B7^2)-22.8*(C7)+10.9</f>
        <v>33.5295230939771</v>
      </c>
      <c r="E7" s="3" t="n">
        <f aca="false">'6.9'!C7/'6.9'!D7</f>
        <v>0.0155740246905607</v>
      </c>
      <c r="F7" s="3" t="n">
        <f aca="false">'6.9'!B7-'6.9'!E7</f>
        <v>3.46547474054858</v>
      </c>
      <c r="H7" s="3" t="n">
        <v>1</v>
      </c>
      <c r="I7" s="3" t="n">
        <f aca="false">'6.9'!J6</f>
        <v>3.5</v>
      </c>
      <c r="J7" s="3" t="n">
        <f aca="false">'6.9'!M6</f>
        <v>3.06306306306306</v>
      </c>
      <c r="K7" s="3" t="n">
        <f aca="false">0.95*('6.9'!J7^3)-5.9*('6.9'!J7^2)+10.9*('6.9'!J7) -6</f>
        <v>-0.666700301470197</v>
      </c>
      <c r="L7" s="3" t="n">
        <f aca="false">0.95*('6.9'!I7^3)-5.9*('6.9'!I7^2)+10.9*('6.9'!I7) -6</f>
        <v>0.606249999999996</v>
      </c>
      <c r="M7" s="3" t="n">
        <f aca="false">'6.9'!J7-(('6.9'!J7-'6.9'!I7)/('6.9'!K7-'6.9'!L7))*'6.9'!K7</f>
        <v>3.29190623725681</v>
      </c>
      <c r="O7" s="3" t="n">
        <v>1</v>
      </c>
      <c r="P7" s="3"/>
      <c r="Q7" s="3" t="n">
        <f aca="false">'6.9'!V6</f>
        <v>3.3697997412639</v>
      </c>
      <c r="R7" s="3" t="n">
        <f aca="false">0.95*(Q7^3)-5.9*(Q7^2)+10.9*(Q7) -6</f>
        <v>0.0857043596782319</v>
      </c>
      <c r="S7" s="3" t="n">
        <f aca="false">2*('6.9'!Q7^3)-11.7*('6.9'!Q7^2)+17.7*('6.9'!Q7)-5</f>
        <v>-1.68262214519139</v>
      </c>
      <c r="T7" s="3" t="n">
        <f aca="false">'6.9'!S7+'6.9'!Q7</f>
        <v>1.68717759607251</v>
      </c>
      <c r="U7" s="3" t="n">
        <f aca="false">0.95*(T7^3)-5.9*(T7^2)+10.9*(T7) -6</f>
        <v>0.158016030438116</v>
      </c>
      <c r="V7" s="3" t="n">
        <f aca="false">'6.9'!Q7-(('6.9'!S7*'6.9'!R7)/('6.9'!U7-'6.9'!R7))</f>
        <v>5.36405671276845</v>
      </c>
    </row>
    <row r="8" customFormat="false" ht="12.8" hidden="false" customHeight="false" outlineLevel="0" collapsed="false">
      <c r="A8" s="3" t="n">
        <v>2</v>
      </c>
      <c r="B8" s="3" t="n">
        <f aca="false">'6.9'!F7</f>
        <v>3.46547474054858</v>
      </c>
      <c r="C8" s="21" t="n">
        <f aca="false">0.95*(B8^3)-5.9*(B8^2)+10.9*(B8) -6</f>
        <v>0.455273044209783</v>
      </c>
      <c r="D8" s="21" t="n">
        <f aca="false">2.85*(B8^2)-22.8*(C8)+10.9</f>
        <v>34.7468928475506</v>
      </c>
      <c r="E8" s="3" t="n">
        <f aca="false">'6.9'!C8/'6.9'!D8</f>
        <v>0.0131025541249763</v>
      </c>
      <c r="F8" s="3" t="n">
        <f aca="false">'6.9'!B8-'6.9'!E8</f>
        <v>3.4523721864236</v>
      </c>
      <c r="H8" s="3" t="n">
        <v>2</v>
      </c>
      <c r="I8" s="3" t="n">
        <f aca="false">'6.9'!J7</f>
        <v>3.06306306306306</v>
      </c>
      <c r="J8" s="3" t="n">
        <f aca="false">'6.9'!M7</f>
        <v>3.29190623725681</v>
      </c>
      <c r="K8" s="3" t="n">
        <f aca="false">0.95*('6.9'!J8^3)-5.9*('6.9'!J8^2)+10.9*('6.9'!J8) -6</f>
        <v>-0.164873854734857</v>
      </c>
      <c r="L8" s="3" t="n">
        <f aca="false">0.95*('6.9'!I8^3)-5.9*('6.9'!I8^2)+10.9*('6.9'!I8) -6</f>
        <v>-0.666700301470197</v>
      </c>
      <c r="M8" s="3" t="n">
        <f aca="false">'6.9'!J8-(('6.9'!J8-'6.9'!I8)/('6.9'!K8-'6.9'!L8))*'6.9'!K8</f>
        <v>3.36709210381394</v>
      </c>
      <c r="O8" s="3" t="n">
        <v>2</v>
      </c>
      <c r="P8" s="3"/>
      <c r="Q8" s="3" t="n">
        <f aca="false">'6.9'!V7</f>
        <v>5.36405671276845</v>
      </c>
      <c r="R8" s="3" t="n">
        <f aca="false">0.95*(Q8^3)-5.9*(Q8^2)+10.9*(Q8) -6</f>
        <v>29.3304378086724</v>
      </c>
      <c r="S8" s="3" t="n">
        <f aca="false">2*('6.9'!Q8^3)-11.7*('6.9'!Q8^2)+17.7*('6.9'!Q8)-5</f>
        <v>61.9796099267206</v>
      </c>
      <c r="T8" s="3" t="n">
        <f aca="false">'6.9'!S8+'6.9'!Q8</f>
        <v>67.3436666394891</v>
      </c>
      <c r="U8" s="3" t="n">
        <f aca="false">0.95*(T8^3)-5.9*(T8^2)+10.9*(T8) -6</f>
        <v>264114.738039146</v>
      </c>
      <c r="V8" s="3" t="n">
        <f aca="false">'6.9'!Q8-(('6.9'!S8*'6.9'!R8)/('6.9'!U8-'6.9'!R8))</f>
        <v>5.35717299620542</v>
      </c>
    </row>
    <row r="9" customFormat="false" ht="12.8" hidden="false" customHeight="false" outlineLevel="0" collapsed="false">
      <c r="A9" s="9" t="n">
        <v>3</v>
      </c>
      <c r="B9" s="9" t="n">
        <f aca="false">'6.9'!F8</f>
        <v>3.4523721864236</v>
      </c>
      <c r="C9" s="22" t="n">
        <f aca="false">0.95*(B9^3)-5.9*(B9^2)+10.9*(B9) -6</f>
        <v>0.400470619011713</v>
      </c>
      <c r="D9" s="22" t="n">
        <f aca="false">2.85*(B9^2)-22.8*(C9)+10.9</f>
        <v>35.7380599702681</v>
      </c>
      <c r="E9" s="9" t="n">
        <f aca="false">'6.9'!C9/'6.9'!D9</f>
        <v>0.0112057179193521</v>
      </c>
      <c r="F9" s="9" t="n">
        <f aca="false">'6.9'!B9-'6.9'!E9</f>
        <v>3.44116646850425</v>
      </c>
      <c r="H9" s="9" t="n">
        <v>3</v>
      </c>
      <c r="I9" s="9" t="n">
        <f aca="false">'6.9'!J8</f>
        <v>3.29190623725681</v>
      </c>
      <c r="J9" s="9" t="n">
        <f aca="false">'6.9'!M8</f>
        <v>3.36709210381394</v>
      </c>
      <c r="K9" s="9" t="n">
        <f aca="false">0.95*('6.9'!J9^3)-5.9*('6.9'!J9^2)+10.9*('6.9'!J9) -6</f>
        <v>0.0762556270246222</v>
      </c>
      <c r="L9" s="9" t="n">
        <f aca="false">0.95*('6.9'!I9^3)-5.9*('6.9'!I9^2)+10.9*('6.9'!I9) -6</f>
        <v>-0.164873854734857</v>
      </c>
      <c r="M9" s="9" t="n">
        <f aca="false">'6.9'!J9-(('6.9'!J9-'6.9'!I9)/('6.9'!K9-'6.9'!L9))*'6.9'!K9</f>
        <v>3.3433150635455</v>
      </c>
      <c r="O9" s="9" t="n">
        <v>3</v>
      </c>
      <c r="P9" s="9"/>
      <c r="Q9" s="9" t="n">
        <f aca="false">'6.9'!V8</f>
        <v>5.35717299620542</v>
      </c>
      <c r="R9" s="8" t="n">
        <f aca="false">0.95*(Q9^3)-5.9*(Q9^2)+10.9*(Q9) -6</f>
        <v>29.1270728442847</v>
      </c>
      <c r="S9" s="8" t="n">
        <f aca="false">2*('6.9'!Q9^3)-11.7*('6.9'!Q9^2)+17.7*('6.9'!Q9)-5</f>
        <v>61.5343794975863</v>
      </c>
      <c r="T9" s="9" t="n">
        <f aca="false">'6.9'!S9+'6.9'!Q9</f>
        <v>66.8915524937917</v>
      </c>
      <c r="U9" s="9" t="n">
        <f aca="false">0.95*(T9^3)-5.9*(T9^2)+10.9*(T9) -6</f>
        <v>258663.342218565</v>
      </c>
      <c r="V9" s="9" t="n">
        <f aca="false">'6.9'!Q9-(('6.9'!S9*'6.9'!R9)/('6.9'!U9-'6.9'!R9))</f>
        <v>5.35024306872833</v>
      </c>
    </row>
  </sheetData>
  <mergeCells count="5">
    <mergeCell ref="A2:B2"/>
    <mergeCell ref="D2:E2"/>
    <mergeCell ref="B4:F4"/>
    <mergeCell ref="I4:M4"/>
    <mergeCell ref="P4:V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5.2551020408163"/>
    <col collapsed="false" hidden="false" max="2" min="2" style="0" width="19.1683673469388"/>
    <col collapsed="false" hidden="false" max="1025" min="3" style="0" width="8.50510204081633"/>
  </cols>
  <sheetData>
    <row r="1" customFormat="false" ht="12.8" hidden="false" customHeight="false" outlineLevel="0" collapsed="false">
      <c r="A1" s="1" t="s">
        <v>63</v>
      </c>
      <c r="B1" s="1"/>
    </row>
    <row r="2" customFormat="false" ht="12.8" hidden="false" customHeight="false" outlineLevel="0" collapsed="false">
      <c r="A2" s="1" t="s">
        <v>64</v>
      </c>
      <c r="B2" s="1"/>
    </row>
    <row r="5" customFormat="false" ht="12.8" hidden="false" customHeight="false" outlineLevel="0" collapsed="false">
      <c r="A5" s="3" t="s">
        <v>1</v>
      </c>
      <c r="B5" s="3"/>
      <c r="C5" s="18" t="s">
        <v>33</v>
      </c>
      <c r="D5" s="18"/>
      <c r="E5" s="3"/>
      <c r="F5" s="3"/>
    </row>
    <row r="6" customFormat="false" ht="12.8" hidden="false" customHeight="false" outlineLevel="0" collapsed="false">
      <c r="A6" s="3" t="s">
        <v>5</v>
      </c>
      <c r="B6" s="3" t="s">
        <v>34</v>
      </c>
      <c r="C6" s="3" t="s">
        <v>35</v>
      </c>
      <c r="D6" s="3" t="s">
        <v>36</v>
      </c>
      <c r="E6" s="3" t="s">
        <v>37</v>
      </c>
      <c r="F6" s="3" t="s">
        <v>38</v>
      </c>
    </row>
    <row r="7" customFormat="false" ht="12.8" hidden="false" customHeight="false" outlineLevel="0" collapsed="false">
      <c r="A7" s="3" t="n">
        <v>0</v>
      </c>
      <c r="B7" s="3" t="n">
        <v>0.3</v>
      </c>
      <c r="C7" s="21" t="n">
        <f aca="false">8*((SIN(B7)))*(2.7182^(-B7))-1</f>
        <v>0.75142984655332</v>
      </c>
      <c r="D7" s="21" t="n">
        <f aca="false">8*(2.7182^(-B7))*(COS(B7)-SIN(B7) )</f>
        <v>3.91046671023106</v>
      </c>
      <c r="E7" s="3" t="n">
        <f aca="false">C7/D7</f>
        <v>0.192158609760654</v>
      </c>
      <c r="F7" s="3" t="n">
        <f aca="false">B7-E7</f>
        <v>0.107841390239346</v>
      </c>
    </row>
    <row r="8" customFormat="false" ht="12.8" hidden="false" customHeight="false" outlineLevel="0" collapsed="false">
      <c r="A8" s="3" t="n">
        <v>1</v>
      </c>
      <c r="B8" s="3" t="n">
        <f aca="false">'6.10'!F7</f>
        <v>0.107841390239346</v>
      </c>
      <c r="C8" s="21" t="n">
        <f aca="false">8*((SIN(B8)))*(2.7182^(-B8))-1</f>
        <v>-0.226963790421466</v>
      </c>
      <c r="D8" s="21" t="n">
        <f aca="false">8*(2.7182^(-B8))*(COS(B8)-SIN(B8) )</f>
        <v>6.36742385494827</v>
      </c>
      <c r="E8" s="3" t="n">
        <f aca="false">'6.10'!C8/'6.10'!D8</f>
        <v>-0.0356445236867791</v>
      </c>
      <c r="F8" s="3" t="n">
        <f aca="false">'6.10'!B8-'6.10'!E8</f>
        <v>0.143485913926125</v>
      </c>
    </row>
    <row r="9" customFormat="false" ht="12.8" hidden="false" customHeight="false" outlineLevel="0" collapsed="false">
      <c r="A9" s="3" t="n">
        <v>2</v>
      </c>
      <c r="B9" s="3" t="n">
        <f aca="false">'6.10'!F8</f>
        <v>0.143485913926125</v>
      </c>
      <c r="C9" s="21" t="n">
        <f aca="false">8*((SIN(B9)))*(2.7182^(-B9))-1</f>
        <v>-0.008951879262595</v>
      </c>
      <c r="D9" s="21" t="n">
        <f aca="false">8*(2.7182^(-B9))*(COS(B9)-SIN(B9) )</f>
        <v>5.86842288173386</v>
      </c>
      <c r="E9" s="3" t="n">
        <f aca="false">'6.10'!C9/'6.10'!D9</f>
        <v>-0.00152543186525612</v>
      </c>
      <c r="F9" s="3" t="n">
        <f aca="false">'6.10'!B9-'6.10'!E9</f>
        <v>0.145011345791381</v>
      </c>
    </row>
    <row r="10" customFormat="false" ht="12.8" hidden="false" customHeight="false" outlineLevel="0" collapsed="false">
      <c r="A10" s="9" t="n">
        <v>3</v>
      </c>
      <c r="B10" s="9" t="n">
        <f aca="false">'6.10'!F9</f>
        <v>0.145011345791381</v>
      </c>
      <c r="C10" s="22" t="n">
        <f aca="false">8*((SIN(B10)))*(2.7182^(-B10))-1</f>
        <v>-1.59063858850006E-005</v>
      </c>
      <c r="D10" s="22" t="n">
        <f aca="false">8*(2.7182^(-B10))*(COS(B10)-SIN(B10) )</f>
        <v>5.84751410431943</v>
      </c>
      <c r="E10" s="9" t="n">
        <f aca="false">'6.10'!C10/'6.10'!D10</f>
        <v>-2.72019624086941E-006</v>
      </c>
      <c r="F10" s="9" t="n">
        <f aca="false">'6.10'!B10-'6.10'!E10</f>
        <v>0.145014065987622</v>
      </c>
    </row>
  </sheetData>
  <mergeCells count="3">
    <mergeCell ref="A1:B1"/>
    <mergeCell ref="A2:B2"/>
    <mergeCell ref="C5:D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21</v>
      </c>
      <c r="B1" s="1"/>
      <c r="C1" s="1"/>
      <c r="D1" s="1"/>
    </row>
    <row r="2" customFormat="false" ht="12.8" hidden="false" customHeight="false" outlineLevel="0" collapsed="false">
      <c r="B2" s="2"/>
      <c r="C2" s="2"/>
    </row>
    <row r="3" customFormat="false" ht="12.8" hidden="false" customHeight="false" outlineLevel="0" collapsed="false">
      <c r="B3" s="0" t="s">
        <v>14</v>
      </c>
      <c r="D3" s="2" t="s">
        <v>15</v>
      </c>
      <c r="E3" s="2"/>
      <c r="F3" s="2"/>
    </row>
    <row r="4" customFormat="false" ht="12.8" hidden="false" customHeight="false" outlineLevel="0" collapsed="false">
      <c r="B4" s="3" t="s">
        <v>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8</v>
      </c>
      <c r="I4" s="3" t="s">
        <v>11</v>
      </c>
      <c r="J4" s="3" t="s">
        <v>22</v>
      </c>
      <c r="K4" s="3" t="s">
        <v>23</v>
      </c>
    </row>
    <row r="5" customFormat="false" ht="12.8" hidden="false" customHeight="false" outlineLevel="0" collapsed="false">
      <c r="B5" s="3" t="n">
        <v>0</v>
      </c>
      <c r="C5" s="3" t="n">
        <v>1</v>
      </c>
      <c r="D5" s="3" t="n">
        <v>3</v>
      </c>
      <c r="E5" s="11" t="n">
        <f aca="false">(0.8-0.3*('5.7'!C5))/'5.7'!C5</f>
        <v>0.5</v>
      </c>
      <c r="F5" s="11" t="n">
        <f aca="false">(0.8-0.3*('5.7'!D5))/'5.7'!D5</f>
        <v>-0.0333333333333334</v>
      </c>
      <c r="G5" s="3" t="n">
        <f aca="false">'5.7'!E5*'5.7'!F5</f>
        <v>-0.0166666666666667</v>
      </c>
      <c r="H5" s="3" t="n">
        <f aca="false">'5.7'!C5-(('5.7'!E5*('5.7'!D5-'5.7'!C5))/('5.7'!F5-'5.7'!E5))</f>
        <v>2.875</v>
      </c>
      <c r="I5" s="12" t="n">
        <f aca="false">(0.8-0.3*('5.7'!H5))/'5.7'!H5</f>
        <v>-0.0217391304347826</v>
      </c>
      <c r="K5" s="3"/>
    </row>
    <row r="6" customFormat="false" ht="12.8" hidden="false" customHeight="false" outlineLevel="0" collapsed="false">
      <c r="B6" s="3" t="n">
        <v>1</v>
      </c>
      <c r="C6" s="3" t="n">
        <f aca="false">IF('5.7'!I5&lt;0,'5.7'!H5,'5.7'!C5)</f>
        <v>2.875</v>
      </c>
      <c r="D6" s="3" t="n">
        <f aca="false">IF('5.7'!I5&gt;0,'5.7'!H5,'5.7'!D5)</f>
        <v>3</v>
      </c>
      <c r="E6" s="13" t="n">
        <f aca="false">(0.8-0.3*('5.7'!C6))/'5.7'!C6</f>
        <v>-0.0217391304347826</v>
      </c>
      <c r="F6" s="13" t="n">
        <f aca="false">(0.8-0.3*('5.7'!D6))/'5.7'!D6</f>
        <v>-0.0333333333333334</v>
      </c>
      <c r="G6" s="3" t="n">
        <f aca="false">'5.7'!E6*'5.7'!F6</f>
        <v>0.000724637681159422</v>
      </c>
      <c r="H6" s="3" t="n">
        <f aca="false">'5.7'!C6-(('5.7'!E6*('5.7'!D6-'5.7'!C6))/('5.7'!F6-'5.7'!E6))</f>
        <v>2.640625</v>
      </c>
      <c r="I6" s="12" t="n">
        <f aca="false">(0.8-0.3*('5.7'!H6))/'5.7'!H6</f>
        <v>0.00295857988165685</v>
      </c>
      <c r="J6" s="3" t="n">
        <f aca="false">ABS('5.7'!C6-'5.7'!C5)/ABS('5.7'!C6)</f>
        <v>0.652173913043478</v>
      </c>
      <c r="K6" s="3" t="n">
        <f aca="false">('5.7'!J6/'5.7'!C6)*100</f>
        <v>22.6843100189036</v>
      </c>
    </row>
    <row r="7" customFormat="false" ht="12.8" hidden="false" customHeight="false" outlineLevel="0" collapsed="false">
      <c r="B7" s="3" t="n">
        <v>2</v>
      </c>
      <c r="C7" s="3" t="n">
        <f aca="false">IF('5.7'!I6&lt;0,'5.7'!H6,'5.7'!C6)</f>
        <v>2.875</v>
      </c>
      <c r="D7" s="3" t="n">
        <f aca="false">IF('5.7'!I6&gt;0,'5.7'!H6,'5.7'!D6)</f>
        <v>2.640625</v>
      </c>
      <c r="E7" s="13" t="n">
        <f aca="false">(0.8-0.3*('5.7'!C7))/'5.7'!C7</f>
        <v>-0.0217391304347826</v>
      </c>
      <c r="F7" s="13" t="n">
        <f aca="false">(0.8-0.3*('5.7'!D7))/'5.7'!D7</f>
        <v>0.00295857988165685</v>
      </c>
      <c r="G7" s="3" t="n">
        <f aca="false">'5.7'!E7*'5.7'!F7</f>
        <v>-6.4316953949062E-005</v>
      </c>
      <c r="H7" s="3" t="n">
        <f aca="false">'5.7'!C7-(('5.7'!E7*('5.7'!D7-'5.7'!C7))/('5.7'!F7-'5.7'!E7))</f>
        <v>2.668701171875</v>
      </c>
      <c r="I7" s="12" t="n">
        <f aca="false">(0.8-0.3*('5.7'!H7))/'5.7'!H7</f>
        <v>-0.000228707346079998</v>
      </c>
      <c r="J7" s="3" t="n">
        <f aca="false">ABS('5.7'!C7-'5.7'!C6)/ABS('5.7'!C7)</f>
        <v>0</v>
      </c>
      <c r="K7" s="3" t="n">
        <f aca="false">('5.7'!J7/'5.7'!C7)*100</f>
        <v>0</v>
      </c>
    </row>
    <row r="8" customFormat="false" ht="12.8" hidden="false" customHeight="false" outlineLevel="0" collapsed="false">
      <c r="B8" s="8" t="n">
        <v>3</v>
      </c>
      <c r="C8" s="8" t="n">
        <f aca="false">IF('5.7'!I7&lt;0,'5.7'!H7,'5.7'!C7)</f>
        <v>2.668701171875</v>
      </c>
      <c r="D8" s="8" t="n">
        <f aca="false">IF('5.7'!I7&gt;0,'5.7'!H7,'5.7'!D7)</f>
        <v>2.640625</v>
      </c>
      <c r="E8" s="14" t="n">
        <f aca="false">(0.8-0.3*('5.7'!C8))/'5.7'!C8</f>
        <v>-0.000228707346079998</v>
      </c>
      <c r="F8" s="14" t="n">
        <f aca="false">(0.8-0.3*('5.7'!D8))/'5.7'!D8</f>
        <v>0.00295857988165685</v>
      </c>
      <c r="G8" s="8" t="n">
        <f aca="false">'5.7'!E8*'5.7'!F8</f>
        <v>-6.76648952899411E-007</v>
      </c>
      <c r="H8" s="8" t="n">
        <f aca="false">'5.7'!C8-(('5.7'!E8*('5.7'!D8-'5.7'!C8))/('5.7'!F8-'5.7'!E8))</f>
        <v>2.66668653488159</v>
      </c>
      <c r="I8" s="15" t="n">
        <f aca="false">(0.8-0.3*('5.7'!H8))/'5.7'!H8</f>
        <v>-2.23515752581422E-006</v>
      </c>
      <c r="J8" s="8" t="n">
        <f aca="false">ABS('5.7'!C8-'5.7'!C7)/ABS('5.7'!C8)</f>
        <v>0.0773030829750252</v>
      </c>
      <c r="K8" s="8" t="n">
        <f aca="false">('5.7'!J8/'5.7'!C8)*100</f>
        <v>2.89665563869457</v>
      </c>
    </row>
  </sheetData>
  <mergeCells count="2">
    <mergeCell ref="A1:D1"/>
    <mergeCell ref="D3:F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6" min="1" style="0" width="8.50510204081633"/>
    <col collapsed="false" hidden="false" max="7" min="7" style="0" width="15.5255102040816"/>
    <col collapsed="false" hidden="false" max="1025" min="8" style="0" width="8.50510204081633"/>
  </cols>
  <sheetData>
    <row r="1" customFormat="false" ht="12.8" hidden="false" customHeight="false" outlineLevel="0" collapsed="false">
      <c r="A1" s="0" t="s">
        <v>24</v>
      </c>
    </row>
    <row r="2" customFormat="false" ht="12.8" hidden="false" customHeight="false" outlineLevel="0" collapsed="false">
      <c r="A2" s="16"/>
    </row>
    <row r="3" customFormat="false" ht="12.8" hidden="false" customHeight="false" outlineLevel="0" collapsed="false">
      <c r="A3" s="3" t="s">
        <v>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8</v>
      </c>
      <c r="H3" s="3" t="s">
        <v>11</v>
      </c>
      <c r="I3" s="3" t="s">
        <v>25</v>
      </c>
    </row>
    <row r="4" customFormat="false" ht="12.8" hidden="false" customHeight="false" outlineLevel="0" collapsed="false">
      <c r="A4" s="3" t="n">
        <v>0</v>
      </c>
      <c r="B4" s="3" t="n">
        <v>4</v>
      </c>
      <c r="C4" s="3" t="n">
        <v>5</v>
      </c>
      <c r="D4" s="12" t="n">
        <f aca="false">('5.8'!B4^2)-18</f>
        <v>-2</v>
      </c>
      <c r="E4" s="12" t="n">
        <f aca="false">('5.8'!C4^2)-18</f>
        <v>7</v>
      </c>
      <c r="F4" s="3" t="n">
        <f aca="false">'5.8'!D4*'5.8'!E4</f>
        <v>-14</v>
      </c>
      <c r="G4" s="3" t="n">
        <f aca="false">'5.8'!B4-(('5.8'!D4*('5.8'!C4-'5.8'!B4))/('5.8'!E4-'5.8'!D4))</f>
        <v>4.22222222222222</v>
      </c>
      <c r="H4" s="12" t="n">
        <f aca="false">('5.8'!G4^2)-18</f>
        <v>-0.172839506172839</v>
      </c>
      <c r="I4" s="3" t="n">
        <v>0.5</v>
      </c>
    </row>
    <row r="5" customFormat="false" ht="12.8" hidden="false" customHeight="false" outlineLevel="0" collapsed="false">
      <c r="A5" s="3" t="n">
        <v>1</v>
      </c>
      <c r="B5" s="3" t="n">
        <f aca="false">IF('5.8'!H4&lt;0,'5.8'!G4,'5.8'!B4)</f>
        <v>4.22222222222222</v>
      </c>
      <c r="C5" s="3" t="n">
        <f aca="false">IF('5.8'!H4&gt;0,'5.8'!G4,'5.8'!C4)</f>
        <v>5</v>
      </c>
      <c r="D5" s="12" t="n">
        <f aca="false">('5.8'!B5^2)-18</f>
        <v>-0.172839506172839</v>
      </c>
      <c r="E5" s="12" t="n">
        <f aca="false">('5.8'!C5^2)-18</f>
        <v>7</v>
      </c>
      <c r="F5" s="3" t="n">
        <f aca="false">'5.8'!D5*'5.8'!E5</f>
        <v>-1.20987654320987</v>
      </c>
      <c r="G5" s="3" t="n">
        <f aca="false">'5.8'!B5-(('5.8'!D5*('5.8'!C5-'5.8'!B5))/('5.8'!E5-'5.8'!D5))</f>
        <v>4.24096385542169</v>
      </c>
      <c r="H5" s="12" t="n">
        <f aca="false">('5.8'!G5^2)-18</f>
        <v>-0.0142255770068189</v>
      </c>
    </row>
    <row r="6" customFormat="false" ht="12.8" hidden="false" customHeight="false" outlineLevel="0" collapsed="false">
      <c r="A6" s="8" t="n">
        <v>2</v>
      </c>
      <c r="B6" s="8" t="n">
        <f aca="false">IF('5.8'!H5&lt;0,'5.8'!G5,'5.8'!B5)</f>
        <v>4.24096385542169</v>
      </c>
      <c r="C6" s="8" t="n">
        <f aca="false">IF('5.8'!H5&gt;0,'5.8'!G5,'5.8'!C5)</f>
        <v>5</v>
      </c>
      <c r="D6" s="15" t="n">
        <f aca="false">('5.8'!B6^2)-18</f>
        <v>-0.0142255770068189</v>
      </c>
      <c r="E6" s="15" t="n">
        <f aca="false">('5.8'!C6^2)-18</f>
        <v>7</v>
      </c>
      <c r="F6" s="8" t="n">
        <f aca="false">'5.8'!D6*'5.8'!E6</f>
        <v>-0.0995790390477325</v>
      </c>
      <c r="G6" s="8" t="n">
        <f aca="false">'5.8'!B6-(('5.8'!D6*('5.8'!C6-'5.8'!B6))/('5.8'!E6-'5.8'!D6))</f>
        <v>4.24250325945241</v>
      </c>
      <c r="H6" s="15" t="n">
        <f aca="false">('5.8'!G6^2)-18</f>
        <v>-0.00116609353566233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8"/>
  <cols>
    <col collapsed="false" hidden="false" max="1" min="1" style="0" width="12.8265306122449"/>
    <col collapsed="false" hidden="false" max="2" min="2" style="0" width="8.50510204081633"/>
    <col collapsed="false" hidden="false" max="3" min="3" style="0" width="14.5816326530612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26</v>
      </c>
      <c r="B1" s="1"/>
    </row>
    <row r="3" customFormat="false" ht="12.8" hidden="false" customHeight="false" outlineLevel="0" collapsed="false">
      <c r="C3" s="1" t="s">
        <v>27</v>
      </c>
      <c r="D3" s="1"/>
      <c r="E3" s="1"/>
      <c r="F3" s="1"/>
      <c r="G3" s="1"/>
    </row>
    <row r="4" customFormat="false" ht="12.8" hidden="false" customHeight="false" outlineLevel="0" collapsed="false">
      <c r="C4" s="3" t="s">
        <v>5</v>
      </c>
      <c r="D4" s="3" t="s">
        <v>28</v>
      </c>
      <c r="E4" s="3" t="s">
        <v>29</v>
      </c>
      <c r="F4" s="3" t="s">
        <v>4</v>
      </c>
      <c r="G4" s="3" t="s">
        <v>22</v>
      </c>
    </row>
    <row r="5" customFormat="false" ht="12.8" hidden="false" customHeight="false" outlineLevel="0" collapsed="false">
      <c r="C5" s="3" t="n">
        <v>0</v>
      </c>
      <c r="D5" s="3" t="n">
        <v>0.5</v>
      </c>
      <c r="E5" s="3" t="n">
        <f aca="false">SIN(SQRT('6.1'!D5))</f>
        <v>0.649636939080062</v>
      </c>
      <c r="F5" s="3" t="n">
        <f aca="false">SIN(SQRT('6.1'!D5))-'6.1'!D5</f>
        <v>0.149636939080062</v>
      </c>
      <c r="G5" s="3" t="n">
        <v>0.001</v>
      </c>
    </row>
    <row r="6" customFormat="false" ht="12.8" hidden="false" customHeight="false" outlineLevel="0" collapsed="false">
      <c r="C6" s="3" t="n">
        <v>1</v>
      </c>
      <c r="D6" s="3" t="n">
        <f aca="false">'6.1'!E5</f>
        <v>0.649636939080062</v>
      </c>
      <c r="E6" s="3" t="n">
        <f aca="false">SIN(SQRT('6.1'!D6))</f>
        <v>0.721523797058935</v>
      </c>
      <c r="F6" s="3" t="n">
        <f aca="false">SIN(SQRT('6.1'!D6))-'6.1'!D6</f>
        <v>0.0718868579788723</v>
      </c>
      <c r="G6" s="3" t="n">
        <f aca="false">(ABS('6.1'!D6-'6.1'!D5)/ABS('6.1'!D6))*100</f>
        <v>23.0339332754015</v>
      </c>
    </row>
    <row r="7" customFormat="false" ht="12.8" hidden="false" customHeight="false" outlineLevel="0" collapsed="false">
      <c r="C7" s="3" t="n">
        <v>2</v>
      </c>
      <c r="D7" s="3" t="n">
        <f aca="false">'6.1'!E6</f>
        <v>0.721523797058935</v>
      </c>
      <c r="E7" s="3" t="n">
        <f aca="false">SIN(SQRT('6.1'!D7))</f>
        <v>0.75090116634988</v>
      </c>
      <c r="F7" s="3" t="n">
        <f aca="false">SIN(SQRT('6.1'!D7))-'6.1'!D7</f>
        <v>0.0293773692909451</v>
      </c>
      <c r="G7" s="3" t="n">
        <f aca="false">(ABS('6.1'!D7-'6.1'!D6)/ABS('6.1'!D7))*100</f>
        <v>9.96319986560339</v>
      </c>
    </row>
    <row r="8" customFormat="false" ht="12.8" hidden="false" customHeight="false" outlineLevel="0" collapsed="false">
      <c r="C8" s="3" t="n">
        <v>3</v>
      </c>
      <c r="D8" s="3" t="n">
        <f aca="false">'6.1'!E7</f>
        <v>0.75090116634988</v>
      </c>
      <c r="E8" s="3" t="n">
        <f aca="false">SIN(SQRT('6.1'!D8))</f>
        <v>0.762096851020263</v>
      </c>
      <c r="F8" s="3" t="n">
        <f aca="false">SIN(SQRT('6.1'!D8))-'6.1'!D8</f>
        <v>0.0111956846703833</v>
      </c>
      <c r="G8" s="3" t="n">
        <f aca="false">(ABS('6.1'!D8-'6.1'!D7)/ABS('6.1'!D8))*100</f>
        <v>3.912281749907</v>
      </c>
    </row>
    <row r="9" customFormat="false" ht="12.8" hidden="false" customHeight="false" outlineLevel="0" collapsed="false">
      <c r="C9" s="3" t="n">
        <v>4</v>
      </c>
      <c r="D9" s="3" t="n">
        <f aca="false">'6.1'!E8</f>
        <v>0.762096851020263</v>
      </c>
      <c r="E9" s="3" t="n">
        <f aca="false">SIN(SQRT('6.1'!D9))</f>
        <v>0.766248143159643</v>
      </c>
      <c r="F9" s="3" t="n">
        <f aca="false">SIN(SQRT('6.1'!D9))-'6.1'!D9</f>
        <v>0.00415129213938015</v>
      </c>
      <c r="G9" s="3" t="n">
        <f aca="false">(ABS('6.1'!D9-'6.1'!D8)/ABS('6.1'!D9))*100</f>
        <v>1.46906323722438</v>
      </c>
    </row>
    <row r="10" customFormat="false" ht="12.8" hidden="false" customHeight="false" outlineLevel="0" collapsed="false">
      <c r="C10" s="3" t="n">
        <v>5</v>
      </c>
      <c r="D10" s="3" t="n">
        <f aca="false">'6.1'!E9</f>
        <v>0.766248143159643</v>
      </c>
      <c r="E10" s="3" t="n">
        <f aca="false">SIN(SQRT('6.1'!D10))</f>
        <v>0.767771654485723</v>
      </c>
      <c r="F10" s="3" t="n">
        <f aca="false">SIN(SQRT('6.1'!D10))-'6.1'!D10</f>
        <v>0.00152351132607964</v>
      </c>
      <c r="G10" s="3" t="n">
        <f aca="false">(ABS('6.1'!D10-'6.1'!D9)/ABS('6.1'!D10))*100</f>
        <v>0.541768639368206</v>
      </c>
    </row>
    <row r="11" customFormat="false" ht="12.8" hidden="false" customHeight="false" outlineLevel="0" collapsed="false">
      <c r="C11" s="3" t="n">
        <v>6</v>
      </c>
      <c r="D11" s="3" t="n">
        <f aca="false">'6.1'!E10</f>
        <v>0.767771654485723</v>
      </c>
      <c r="E11" s="3" t="n">
        <f aca="false">SIN(SQRT('6.1'!D11))</f>
        <v>0.768328660032117</v>
      </c>
      <c r="F11" s="3" t="n">
        <f aca="false">SIN(SQRT('6.1'!D11))-'6.1'!D11</f>
        <v>0.00055700554639404</v>
      </c>
      <c r="G11" s="3" t="n">
        <f aca="false">(ABS('6.1'!D11-'6.1'!D10)/ABS('6.1'!D11))*100</f>
        <v>0.198432869614096</v>
      </c>
    </row>
    <row r="12" customFormat="false" ht="12.8" hidden="false" customHeight="false" outlineLevel="0" collapsed="false">
      <c r="C12" s="4" t="n">
        <v>7</v>
      </c>
      <c r="D12" s="4" t="n">
        <f aca="false">'6.1'!E11</f>
        <v>0.768328660032117</v>
      </c>
      <c r="E12" s="4" t="n">
        <f aca="false">SIN(SQRT('6.1'!D12))</f>
        <v>0.768532021906945</v>
      </c>
      <c r="F12" s="4" t="n">
        <f aca="false">SIN(SQRT('6.1'!D12))-'6.1'!D12</f>
        <v>0.000203361874827612</v>
      </c>
      <c r="G12" s="4" t="n">
        <f aca="false">(ABS('6.1'!D12-'6.1'!D11)/ABS('6.1'!D12))*100</f>
        <v>0.0724957398271147</v>
      </c>
    </row>
    <row r="13" customFormat="false" ht="12.8" hidden="false" customHeight="false" outlineLevel="0" collapsed="false">
      <c r="C13" s="4" t="n">
        <v>8</v>
      </c>
      <c r="D13" s="4" t="n">
        <f aca="false">'6.1'!E12</f>
        <v>0.768532021906945</v>
      </c>
      <c r="E13" s="4" t="n">
        <f aca="false">SIN(SQRT('6.1'!D13))</f>
        <v>0.76860623131301</v>
      </c>
      <c r="F13" s="4" t="n">
        <f aca="false">SIN(SQRT('6.1'!D13))-'6.1'!D13</f>
        <v>7.42094060656173E-005</v>
      </c>
      <c r="G13" s="4" t="n">
        <f aca="false">(ABS('6.1'!D13-'6.1'!D12)/ABS('6.1'!D13))*100</f>
        <v>0.0264610802192749</v>
      </c>
    </row>
    <row r="14" customFormat="false" ht="12.8" hidden="false" customHeight="false" outlineLevel="0" collapsed="false">
      <c r="C14" s="9" t="n">
        <v>9</v>
      </c>
      <c r="D14" s="9" t="n">
        <f aca="false">'6.1'!E13</f>
        <v>0.76860623131301</v>
      </c>
      <c r="E14" s="9" t="n">
        <f aca="false">SIN(SQRT('6.1'!D14))</f>
        <v>0.768633306274991</v>
      </c>
      <c r="F14" s="9" t="n">
        <f aca="false">SIN(SQRT('6.1'!D14))-'6.1'!D14</f>
        <v>2.70749619807331E-005</v>
      </c>
      <c r="G14" s="9" t="n">
        <f aca="false">(ABS('6.1'!D14-'6.1'!D13)/ABS('6.1'!D14))*100</f>
        <v>0.00965506172632056</v>
      </c>
    </row>
  </sheetData>
  <mergeCells count="2">
    <mergeCell ref="A1:B1"/>
    <mergeCell ref="C3:G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19" activeCellId="0" sqref="K19"/>
    </sheetView>
  </sheetViews>
  <sheetFormatPr defaultRowHeight="12.8"/>
  <cols>
    <col collapsed="false" hidden="false" max="1" min="1" style="0" width="17.8214285714286"/>
    <col collapsed="false" hidden="false" max="2" min="2" style="0" width="15.6581632653061"/>
    <col collapsed="false" hidden="false" max="1025" min="3" style="0" width="8.50510204081633"/>
  </cols>
  <sheetData>
    <row r="1" customFormat="false" ht="12.8" hidden="false" customHeight="false" outlineLevel="0" collapsed="false">
      <c r="A1" s="1" t="s">
        <v>30</v>
      </c>
      <c r="B1" s="1"/>
      <c r="C1" s="0" t="s">
        <v>31</v>
      </c>
    </row>
    <row r="2" customFormat="false" ht="12.8" hidden="false" customHeight="false" outlineLevel="0" collapsed="false">
      <c r="A2" s="17"/>
      <c r="C2" s="2"/>
      <c r="D2" s="2"/>
    </row>
    <row r="4" customFormat="false" ht="12.8" hidden="false" customHeight="false" outlineLevel="0" collapsed="false">
      <c r="A4" s="3" t="s">
        <v>1</v>
      </c>
      <c r="B4" s="18" t="s">
        <v>32</v>
      </c>
      <c r="C4" s="18"/>
      <c r="D4" s="18"/>
      <c r="E4" s="18"/>
      <c r="F4" s="19"/>
    </row>
    <row r="5" customFormat="false" ht="12.8" hidden="false" customHeight="false" outlineLevel="0" collapsed="false">
      <c r="A5" s="3" t="s">
        <v>5</v>
      </c>
      <c r="B5" s="3" t="s">
        <v>28</v>
      </c>
      <c r="C5" s="3" t="s">
        <v>29</v>
      </c>
      <c r="D5" s="3" t="s">
        <v>4</v>
      </c>
      <c r="E5" s="3" t="s">
        <v>22</v>
      </c>
      <c r="F5" s="19"/>
    </row>
    <row r="6" customFormat="false" ht="12.8" hidden="false" customHeight="false" outlineLevel="0" collapsed="false">
      <c r="A6" s="3" t="n">
        <v>0</v>
      </c>
      <c r="B6" s="3" t="n">
        <v>3</v>
      </c>
      <c r="C6" s="3" t="n">
        <f aca="false">(-2*('6.2'!B6^3)+11.7*('6.2'!B6^2)+5)/17.7</f>
        <v>3.18079096045198</v>
      </c>
      <c r="D6" s="3" t="n">
        <f aca="false">2*('6.2'!B6^3)-11.7*('6.2'!B6^2)+17.7*('6.2'!B6)-5</f>
        <v>-3.2</v>
      </c>
      <c r="E6" s="3"/>
      <c r="F6" s="19"/>
    </row>
    <row r="7" customFormat="false" ht="12.8" hidden="false" customHeight="false" outlineLevel="0" collapsed="false">
      <c r="A7" s="3" t="n">
        <v>1</v>
      </c>
      <c r="B7" s="3" t="n">
        <f aca="false">'6.2'!C6</f>
        <v>3.18079096045198</v>
      </c>
      <c r="C7" s="3" t="n">
        <f aca="false">SIN(SQRT('6.2'!B7))</f>
        <v>0.977468544021034</v>
      </c>
      <c r="D7" s="3" t="n">
        <f aca="false">SIN(SQRT('6.2'!B7))-'6.2'!B7</f>
        <v>-2.20332241643094</v>
      </c>
      <c r="E7" s="3" t="n">
        <f aca="false">(ABS('6.2'!B7-'6.2'!B6)/ABS('6.2'!B7))*100</f>
        <v>5.68383658969805</v>
      </c>
      <c r="F7" s="19"/>
    </row>
    <row r="8" customFormat="false" ht="12.8" hidden="false" customHeight="false" outlineLevel="0" collapsed="false">
      <c r="A8" s="3" t="n">
        <v>2</v>
      </c>
      <c r="B8" s="3" t="n">
        <f aca="false">'6.2'!C7</f>
        <v>0.977468544021034</v>
      </c>
      <c r="C8" s="3" t="n">
        <f aca="false">SIN(SQRT('6.2'!B8))</f>
        <v>0.83529553057059</v>
      </c>
      <c r="D8" s="3" t="n">
        <f aca="false">SIN(SQRT('6.2'!B8))-'6.2'!B8</f>
        <v>-0.142173013450443</v>
      </c>
      <c r="E8" s="3" t="n">
        <f aca="false">(ABS('6.2'!B8-'6.2'!B7)/ABS('6.2'!B8))*100</f>
        <v>225.411081503154</v>
      </c>
      <c r="F8" s="19"/>
    </row>
    <row r="9" customFormat="false" ht="12.8" hidden="false" customHeight="false" outlineLevel="0" collapsed="false">
      <c r="A9" s="9" t="n">
        <v>3</v>
      </c>
      <c r="B9" s="9" t="n">
        <f aca="false">'6.2'!C8</f>
        <v>0.83529553057059</v>
      </c>
      <c r="C9" s="9" t="n">
        <f aca="false">SIN(SQRT('6.2'!B9))</f>
        <v>0.7919188394305</v>
      </c>
      <c r="D9" s="9" t="n">
        <f aca="false">SIN(SQRT('6.2'!B9))-'6.2'!B9</f>
        <v>-0.0433766911400899</v>
      </c>
      <c r="E9" s="9" t="n">
        <f aca="false">(ABS('6.2'!B9-'6.2'!B8)/ABS('6.2'!B9))*100</f>
        <v>17.0206840869034</v>
      </c>
      <c r="F9" s="19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</row>
    <row r="12" customFormat="false" ht="12.8" hidden="false" customHeight="false" outlineLevel="0" collapsed="false">
      <c r="A12" s="3" t="s">
        <v>14</v>
      </c>
      <c r="B12" s="18" t="s">
        <v>33</v>
      </c>
      <c r="C12" s="18"/>
      <c r="D12" s="18"/>
      <c r="E12" s="18"/>
      <c r="F12" s="18"/>
    </row>
    <row r="13" customFormat="false" ht="12.8" hidden="false" customHeight="false" outlineLevel="0" collapsed="false">
      <c r="A13" s="3" t="s">
        <v>5</v>
      </c>
      <c r="B13" s="3" t="s">
        <v>34</v>
      </c>
      <c r="C13" s="3" t="s">
        <v>35</v>
      </c>
      <c r="D13" s="3" t="s">
        <v>36</v>
      </c>
      <c r="E13" s="3" t="s">
        <v>37</v>
      </c>
      <c r="F13" s="3" t="s">
        <v>38</v>
      </c>
    </row>
    <row r="14" customFormat="false" ht="12.8" hidden="false" customHeight="false" outlineLevel="0" collapsed="false">
      <c r="A14" s="3" t="n">
        <v>0</v>
      </c>
      <c r="B14" s="3" t="n">
        <v>3</v>
      </c>
      <c r="C14" s="21" t="n">
        <f aca="false">2*('6.2'!B14^3)-11.7*('6.2'!B14^2)+17.7*('6.2'!B14)-5</f>
        <v>-3.2</v>
      </c>
      <c r="D14" s="12" t="n">
        <f aca="false">6*('6.2'!B14^2)-23.4*('6.2'!B14)+17.7</f>
        <v>1.50000000000001</v>
      </c>
      <c r="E14" s="3" t="n">
        <f aca="false">'6.2'!C14/'6.2'!D14</f>
        <v>-2.13333333333332</v>
      </c>
      <c r="F14" s="3" t="n">
        <f aca="false">'6.2'!B14-'6.2'!E14</f>
        <v>5.13333333333332</v>
      </c>
    </row>
    <row r="15" customFormat="false" ht="12.8" hidden="false" customHeight="false" outlineLevel="0" collapsed="false">
      <c r="A15" s="3" t="n">
        <v>1</v>
      </c>
      <c r="B15" s="3" t="n">
        <f aca="false">'6.2'!F14</f>
        <v>5.13333333333332</v>
      </c>
      <c r="C15" s="21" t="n">
        <f aca="false">2*('6.2'!B15^3)-11.7*('6.2'!B15^2)+17.7*('6.2'!B15)-5</f>
        <v>48.0900740740734</v>
      </c>
      <c r="D15" s="12" t="n">
        <f aca="false">6*('6.2'!B15^2)-23.4*('6.2'!B15)+17.7</f>
        <v>55.6866666666662</v>
      </c>
      <c r="E15" s="3" t="n">
        <f aca="false">'6.2'!C15/'6.2'!D15</f>
        <v>0.86358327680008</v>
      </c>
      <c r="F15" s="3" t="n">
        <f aca="false">'6.2'!B15-'6.2'!E15</f>
        <v>4.26975005653324</v>
      </c>
    </row>
    <row r="16" customFormat="false" ht="12.8" hidden="false" customHeight="false" outlineLevel="0" collapsed="false">
      <c r="A16" s="3" t="n">
        <v>2</v>
      </c>
      <c r="B16" s="3" t="n">
        <f aca="false">'6.2'!F15</f>
        <v>4.26975005653324</v>
      </c>
      <c r="C16" s="21" t="n">
        <f aca="false">2*('6.2'!B16^3)-11.7*('6.2'!B16^2)+17.7*('6.2'!B16)-5</f>
        <v>12.9562435561149</v>
      </c>
      <c r="D16" s="12" t="n">
        <f aca="false">6*('6.2'!B16^2)-23.4*('6.2'!B16)+17.7</f>
        <v>27.1724419487158</v>
      </c>
      <c r="E16" s="3" t="n">
        <f aca="false">'6.2'!C16/'6.2'!D16</f>
        <v>0.476815575890013</v>
      </c>
      <c r="F16" s="3" t="n">
        <f aca="false">'6.2'!B16-'6.2'!E16</f>
        <v>3.79293448064323</v>
      </c>
    </row>
    <row r="17" customFormat="false" ht="12.8" hidden="false" customHeight="false" outlineLevel="0" collapsed="false">
      <c r="A17" s="9" t="n">
        <v>3</v>
      </c>
      <c r="B17" s="9" t="n">
        <f aca="false">'6.2'!F16</f>
        <v>3.79293448064323</v>
      </c>
      <c r="C17" s="22" t="n">
        <f aca="false">2*('6.2'!B17^3)-11.7*('6.2'!B17^2)+17.7*('6.2'!B17)-5</f>
        <v>2.94760311543297</v>
      </c>
      <c r="D17" s="15" t="n">
        <f aca="false">6*('6.2'!B17^2)-23.4*('6.2'!B17)+17.7</f>
        <v>15.2634449996623</v>
      </c>
      <c r="E17" s="9" t="n">
        <f aca="false">'6.2'!C17/'6.2'!D17</f>
        <v>0.193115192245144</v>
      </c>
      <c r="F17" s="9" t="n">
        <f aca="false">'6.2'!B17-'6.2'!E17</f>
        <v>3.59981928839808</v>
      </c>
    </row>
    <row r="20" customFormat="false" ht="12.8" hidden="false" customHeight="false" outlineLevel="0" collapsed="false">
      <c r="A20" s="0" t="s">
        <v>39</v>
      </c>
      <c r="B20" s="1" t="s">
        <v>40</v>
      </c>
      <c r="C20" s="1"/>
      <c r="D20" s="1"/>
      <c r="E20" s="1"/>
      <c r="F20" s="1"/>
    </row>
    <row r="21" customFormat="false" ht="12.8" hidden="false" customHeight="false" outlineLevel="0" collapsed="false">
      <c r="A21" s="3" t="s">
        <v>5</v>
      </c>
      <c r="B21" s="3" t="s">
        <v>41</v>
      </c>
      <c r="C21" s="3" t="s">
        <v>34</v>
      </c>
      <c r="D21" s="3" t="s">
        <v>35</v>
      </c>
      <c r="E21" s="3" t="s">
        <v>42</v>
      </c>
      <c r="F21" s="3" t="s">
        <v>38</v>
      </c>
    </row>
    <row r="22" customFormat="false" ht="12.8" hidden="false" customHeight="false" outlineLevel="0" collapsed="false">
      <c r="A22" s="3" t="n">
        <v>0</v>
      </c>
      <c r="B22" s="3" t="n">
        <v>3</v>
      </c>
      <c r="C22" s="3" t="n">
        <v>4</v>
      </c>
      <c r="D22" s="3" t="n">
        <f aca="false">2*('6.2'!C22^3)-11.7*('6.2'!C22^2)+17.7*('6.2'!C22)-5</f>
        <v>6.60000000000001</v>
      </c>
      <c r="E22" s="3" t="n">
        <f aca="false">2*('6.2'!B22^3)-11.7*('6.2'!B22^2)+17.7*('6.2'!B22)-5</f>
        <v>-3.2</v>
      </c>
      <c r="F22" s="3" t="n">
        <f aca="false">'6.2'!C22-(('6.2'!C22-'6.2'!B22)/('6.2'!D22-'6.2'!E22))*'6.2'!D22</f>
        <v>3.3265306122449</v>
      </c>
    </row>
    <row r="23" customFormat="false" ht="12.8" hidden="false" customHeight="false" outlineLevel="0" collapsed="false">
      <c r="A23" s="3" t="n">
        <v>1</v>
      </c>
      <c r="B23" s="3" t="n">
        <f aca="false">'6.2'!C22</f>
        <v>4</v>
      </c>
      <c r="C23" s="3" t="n">
        <f aca="false">'6.2'!F22</f>
        <v>3.3265306122449</v>
      </c>
      <c r="D23" s="3" t="n">
        <f aca="false">2*('6.2'!C23^3)-11.7*('6.2'!C23^2)+17.7*('6.2'!C23)-5</f>
        <v>-1.9688531139236</v>
      </c>
      <c r="E23" s="3" t="n">
        <f aca="false">2*('6.2'!B23^3)-11.7*('6.2'!B23^2)+17.7*('6.2'!B23)-5</f>
        <v>6.60000000000001</v>
      </c>
      <c r="F23" s="3" t="n">
        <f aca="false">'6.2'!C23-(('6.2'!C23-'6.2'!B23)/('6.2'!D23-'6.2'!E23))*'6.2'!D23</f>
        <v>3.48127270941766</v>
      </c>
    </row>
    <row r="24" customFormat="false" ht="12.8" hidden="false" customHeight="false" outlineLevel="0" collapsed="false">
      <c r="A24" s="3" t="n">
        <v>2</v>
      </c>
      <c r="B24" s="3" t="n">
        <f aca="false">'6.2'!C23</f>
        <v>3.3265306122449</v>
      </c>
      <c r="C24" s="3" t="n">
        <f aca="false">'6.2'!F23</f>
        <v>3.48127270941766</v>
      </c>
      <c r="D24" s="3" t="n">
        <f aca="false">2*('6.2'!C24^3)-11.7*('6.2'!C24^2)+17.7*('6.2'!C24)-5</f>
        <v>-0.795915322028101</v>
      </c>
      <c r="E24" s="3" t="n">
        <f aca="false">2*('6.2'!B24^3)-11.7*('6.2'!B24^2)+17.7*('6.2'!B24)-5</f>
        <v>-1.9688531139236</v>
      </c>
      <c r="F24" s="3" t="n">
        <f aca="false">'6.2'!C24-(('6.2'!C24-'6.2'!B24)/('6.2'!D24-'6.2'!E24))*'6.2'!D24</f>
        <v>3.58627538471174</v>
      </c>
    </row>
    <row r="25" customFormat="false" ht="12.8" hidden="false" customHeight="false" outlineLevel="0" collapsed="false">
      <c r="A25" s="9" t="n">
        <v>3</v>
      </c>
      <c r="B25" s="9" t="n">
        <f aca="false">'6.2'!C24</f>
        <v>3.48127270941766</v>
      </c>
      <c r="C25" s="9" t="n">
        <f aca="false">'6.2'!F24</f>
        <v>3.58627538471174</v>
      </c>
      <c r="D25" s="8" t="n">
        <f aca="false">2*('6.2'!C25^3)-11.7*('6.2'!C25^2)+17.7*('6.2'!C25)-5</f>
        <v>0.247869460131213</v>
      </c>
      <c r="E25" s="8" t="n">
        <f aca="false">2*('6.2'!B25^3)-11.7*('6.2'!B25^2)+17.7*('6.2'!B25)-5</f>
        <v>-0.795915322028101</v>
      </c>
      <c r="F25" s="9" t="n">
        <f aca="false">'6.2'!C25-(('6.2'!C25-'6.2'!B25)/('6.2'!D25-'6.2'!E25))*'6.2'!D25</f>
        <v>3.56134020948947</v>
      </c>
    </row>
    <row r="27" customFormat="false" ht="12.8" hidden="false" customHeight="false" outlineLevel="0" collapsed="false">
      <c r="A27" s="0" t="s">
        <v>43</v>
      </c>
      <c r="B27" s="1" t="s">
        <v>44</v>
      </c>
      <c r="C27" s="1"/>
      <c r="D27" s="1"/>
      <c r="E27" s="1"/>
      <c r="F27" s="1"/>
      <c r="G27" s="1"/>
      <c r="H27" s="1"/>
    </row>
    <row r="28" customFormat="false" ht="12.8" hidden="false" customHeight="false" outlineLevel="0" collapsed="false">
      <c r="A28" s="3" t="s">
        <v>5</v>
      </c>
      <c r="B28" s="3" t="s">
        <v>45</v>
      </c>
      <c r="C28" s="3" t="s">
        <v>34</v>
      </c>
      <c r="D28" s="3" t="s">
        <v>35</v>
      </c>
      <c r="E28" s="3" t="s">
        <v>45</v>
      </c>
      <c r="F28" s="3" t="s">
        <v>46</v>
      </c>
      <c r="G28" s="3" t="s">
        <v>47</v>
      </c>
      <c r="H28" s="3" t="s">
        <v>38</v>
      </c>
    </row>
    <row r="29" customFormat="false" ht="12.8" hidden="false" customHeight="false" outlineLevel="0" collapsed="false">
      <c r="A29" s="3" t="n">
        <v>0</v>
      </c>
      <c r="B29" s="3" t="n">
        <v>0.001</v>
      </c>
      <c r="C29" s="3" t="n">
        <v>3</v>
      </c>
      <c r="D29" s="3" t="n">
        <f aca="false">2*('6.2'!C29^3)-11.7*('6.2'!C29^2)+17.7*('6.2'!C29)-5</f>
        <v>-3.2</v>
      </c>
      <c r="E29" s="3" t="n">
        <f aca="false">'6.2'!B29*'6.2'!C29</f>
        <v>0.003</v>
      </c>
      <c r="F29" s="3" t="n">
        <f aca="false">'6.2'!E29+'6.2'!C29</f>
        <v>3.003</v>
      </c>
      <c r="G29" s="3" t="n">
        <f aca="false">2*('6.2'!F29^3)-11.7*('6.2'!F29^2)+17.7*('6.2'!F29)-5</f>
        <v>-3.195443246</v>
      </c>
      <c r="H29" s="3" t="n">
        <f aca="false">'6.2'!C29-(('6.2'!E29*'6.2'!D29)/('6.2'!G29-'6.2'!D29))</f>
        <v>5.10676284039064</v>
      </c>
    </row>
    <row r="30" customFormat="false" ht="12.8" hidden="false" customHeight="false" outlineLevel="0" collapsed="false">
      <c r="A30" s="3" t="n">
        <v>1</v>
      </c>
      <c r="B30" s="3"/>
      <c r="C30" s="3" t="n">
        <f aca="false">'6.2'!H29</f>
        <v>5.10676284039064</v>
      </c>
      <c r="D30" s="3" t="n">
        <f aca="false">2*('6.2'!C30^3)-11.7*('6.2'!C30^2)+17.7*('6.2'!C30)-5</f>
        <v>46.6238988032613</v>
      </c>
      <c r="E30" s="3" t="n">
        <f aca="false">2*('6.2'!C30^3)-11.7*('6.2'!C30^2)+17.7*('6.2'!C30)-5</f>
        <v>46.6238988032613</v>
      </c>
      <c r="F30" s="3" t="n">
        <f aca="false">'6.2'!E30+'6.2'!C30</f>
        <v>51.7306616436519</v>
      </c>
      <c r="G30" s="3" t="n">
        <f aca="false">2*('6.2'!F30^3)-11.7*('6.2'!F30^2)+17.7*('6.2'!F30)-5</f>
        <v>246469.563760405</v>
      </c>
      <c r="H30" s="3" t="n">
        <f aca="false">'6.2'!C30-(('6.2'!E30*'6.2'!D30)/('6.2'!G30-'6.2'!D30))</f>
        <v>5.09794147034759</v>
      </c>
    </row>
    <row r="31" customFormat="false" ht="12.8" hidden="false" customHeight="false" outlineLevel="0" collapsed="false">
      <c r="A31" s="3" t="n">
        <v>2</v>
      </c>
      <c r="B31" s="3"/>
      <c r="C31" s="3" t="n">
        <f aca="false">'6.2'!H30</f>
        <v>5.09794147034759</v>
      </c>
      <c r="D31" s="3" t="n">
        <f aca="false">2*('6.2'!C31^3)-11.7*('6.2'!C31^2)+17.7*('6.2'!C31)-5</f>
        <v>46.1430548884573</v>
      </c>
      <c r="E31" s="3" t="n">
        <f aca="false">2*('6.2'!C31^3)-11.7*('6.2'!C31^2)+17.7*('6.2'!C31)-5</f>
        <v>46.1430548884573</v>
      </c>
      <c r="F31" s="3" t="n">
        <f aca="false">'6.2'!E31+'6.2'!C31</f>
        <v>51.2409963588049</v>
      </c>
      <c r="G31" s="3" t="n">
        <f aca="false">2*('6.2'!F31^3)-11.7*('6.2'!F31^2)+17.7*('6.2'!F31)-5</f>
        <v>239262.770472026</v>
      </c>
      <c r="H31" s="3" t="n">
        <f aca="false">'6.2'!C31-(('6.2'!E31*'6.2'!D31)/('6.2'!G31-'6.2'!D31))</f>
        <v>5.08904082854259</v>
      </c>
    </row>
    <row r="32" customFormat="false" ht="12.8" hidden="false" customHeight="false" outlineLevel="0" collapsed="false">
      <c r="A32" s="9" t="n">
        <v>3</v>
      </c>
      <c r="B32" s="9"/>
      <c r="C32" s="9" t="n">
        <f aca="false">'6.2'!H31</f>
        <v>5.08904082854259</v>
      </c>
      <c r="D32" s="8" t="n">
        <f aca="false">2*('6.2'!C32^3)-11.7*('6.2'!C32^2)+17.7*('6.2'!C32)-5</f>
        <v>45.6608692118172</v>
      </c>
      <c r="E32" s="8" t="n">
        <f aca="false">2*('6.2'!C32^3)-11.7*('6.2'!C32^2)+17.7*('6.2'!C32)-5</f>
        <v>45.6608692118172</v>
      </c>
      <c r="F32" s="9" t="n">
        <f aca="false">'6.2'!E32+'6.2'!C32</f>
        <v>50.7499100403598</v>
      </c>
      <c r="G32" s="9" t="n">
        <f aca="false">2*('6.2'!F32^3)-11.7*('6.2'!F32^2)+17.7*('6.2'!F32)-5</f>
        <v>232177.502561599</v>
      </c>
      <c r="H32" s="9" t="n">
        <f aca="false">'6.2'!C32-(('6.2'!E32*'6.2'!D32)/('6.2'!G32-'6.2'!D32))</f>
        <v>5.08005923014584</v>
      </c>
    </row>
  </sheetData>
  <mergeCells count="5">
    <mergeCell ref="A1:B1"/>
    <mergeCell ref="B4:E4"/>
    <mergeCell ref="B12:F12"/>
    <mergeCell ref="B20:F20"/>
    <mergeCell ref="B27:H2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2" min="1" style="0" width="8.50510204081633"/>
    <col collapsed="false" hidden="false" max="3" min="3" style="0" width="14.3112244897959"/>
    <col collapsed="false" hidden="false" max="6" min="4" style="0" width="8.50510204081633"/>
    <col collapsed="false" hidden="false" max="7" min="7" style="0" width="15.5255102040816"/>
    <col collapsed="false" hidden="false" max="1025" min="8" style="0" width="8.50510204081633"/>
  </cols>
  <sheetData>
    <row r="1" customFormat="false" ht="12.8" hidden="false" customHeight="false" outlineLevel="0" collapsed="false">
      <c r="A1" s="1" t="s">
        <v>48</v>
      </c>
      <c r="B1" s="1"/>
      <c r="C1" s="0" t="s">
        <v>25</v>
      </c>
    </row>
    <row r="2" customFormat="false" ht="12.8" hidden="false" customHeight="false" outlineLevel="0" collapsed="false">
      <c r="A2" s="1" t="s">
        <v>49</v>
      </c>
      <c r="B2" s="1"/>
      <c r="C2" s="0" t="n">
        <v>0.05</v>
      </c>
    </row>
    <row r="6" customFormat="false" ht="12.8" hidden="false" customHeight="false" outlineLevel="0" collapsed="false">
      <c r="A6" s="0" t="s">
        <v>50</v>
      </c>
      <c r="B6" s="1" t="s">
        <v>27</v>
      </c>
      <c r="C6" s="1"/>
      <c r="D6" s="1"/>
      <c r="E6" s="1"/>
    </row>
    <row r="7" customFormat="false" ht="12.8" hidden="false" customHeight="false" outlineLevel="0" collapsed="false">
      <c r="A7" s="3" t="s">
        <v>5</v>
      </c>
      <c r="B7" s="3" t="s">
        <v>28</v>
      </c>
      <c r="C7" s="3" t="s">
        <v>29</v>
      </c>
      <c r="D7" s="3" t="s">
        <v>4</v>
      </c>
      <c r="E7" s="3" t="s">
        <v>22</v>
      </c>
    </row>
    <row r="8" customFormat="false" ht="12.8" hidden="false" customHeight="false" outlineLevel="0" collapsed="false">
      <c r="A8" s="3" t="n">
        <v>0</v>
      </c>
      <c r="B8" s="3" t="n">
        <v>5</v>
      </c>
      <c r="C8" s="3" t="n">
        <f aca="false">-(SQRT(1.8*(B8)+2.5))</f>
        <v>-3.39116499156263</v>
      </c>
      <c r="D8" s="3" t="n">
        <f aca="false">-(B8^2)+1.8*(B8)+2.5</f>
        <v>-13.5</v>
      </c>
      <c r="E8" s="3"/>
    </row>
    <row r="9" customFormat="false" ht="12.8" hidden="false" customHeight="false" outlineLevel="0" collapsed="false">
      <c r="A9" s="3" t="n">
        <v>1</v>
      </c>
      <c r="B9" s="3" t="n">
        <f aca="false">ABS(C8)</f>
        <v>3.39116499156263</v>
      </c>
      <c r="C9" s="3" t="n">
        <f aca="false">-(SQRT(1.8*(B9)+2.5))</f>
        <v>-2.93327410666183</v>
      </c>
      <c r="D9" s="3" t="n">
        <f aca="false">-(B9^2)+1.8*(B9)+2.5</f>
        <v>-2.89590301518726</v>
      </c>
      <c r="E9" s="3" t="n">
        <f aca="false">(ABS('6.3'!B9-'6.3'!B8)/ABS('6.3'!B9))*100</f>
        <v>47.4419561548971</v>
      </c>
    </row>
    <row r="10" customFormat="false" ht="12.8" hidden="false" customHeight="false" outlineLevel="0" collapsed="false">
      <c r="A10" s="3" t="n">
        <v>2</v>
      </c>
      <c r="B10" s="3" t="n">
        <f aca="false">ABS(C9)</f>
        <v>2.93327410666183</v>
      </c>
      <c r="C10" s="3" t="n">
        <f aca="false">-(SQRT(1.8*(B10)+2.5))</f>
        <v>-2.78924602571937</v>
      </c>
      <c r="D10" s="3" t="n">
        <f aca="false">-(B10^2)+1.8*(B10)+2.5</f>
        <v>-0.824203592821452</v>
      </c>
      <c r="E10" s="3" t="n">
        <f aca="false">(ABS('6.3'!B10-'6.3'!B9)/ABS('6.3'!B10))*100</f>
        <v>15.6102317155045</v>
      </c>
    </row>
    <row r="11" customFormat="false" ht="12.8" hidden="false" customHeight="false" outlineLevel="0" collapsed="false">
      <c r="A11" s="3" t="n">
        <v>3</v>
      </c>
      <c r="B11" s="3" t="n">
        <f aca="false">ABS(C10)</f>
        <v>2.78924602571937</v>
      </c>
      <c r="C11" s="3" t="n">
        <f aca="false">-(SQRT(1.8*(B11)+2.5))</f>
        <v>-2.74237904861725</v>
      </c>
      <c r="D11" s="3" t="n">
        <f aca="false">-(B11^2)+1.8*(B11)+2.5</f>
        <v>-0.259250545696426</v>
      </c>
      <c r="E11" s="3" t="n">
        <f aca="false">(ABS('6.3'!B11-'6.3'!B10)/ABS('6.3'!B11))*100</f>
        <v>5.16369225283071</v>
      </c>
    </row>
    <row r="12" customFormat="false" ht="12.8" hidden="false" customHeight="false" outlineLevel="0" collapsed="false">
      <c r="A12" s="3" t="n">
        <v>4</v>
      </c>
      <c r="B12" s="3" t="n">
        <f aca="false">ABS(C11)</f>
        <v>2.74237904861725</v>
      </c>
      <c r="C12" s="3" t="n">
        <f aca="false">-(SQRT(1.8*(B12)+2.5))</f>
        <v>-2.72695476447833</v>
      </c>
      <c r="D12" s="3" t="n">
        <f aca="false">-(B12^2)+1.8*(B12)+2.5</f>
        <v>-0.0843605587838088</v>
      </c>
      <c r="E12" s="3" t="n">
        <f aca="false">(ABS('6.3'!B12-'6.3'!B11)/ABS('6.3'!B12))*100</f>
        <v>1.70898975930214</v>
      </c>
      <c r="F12" s="20"/>
    </row>
    <row r="13" customFormat="false" ht="12.8" hidden="false" customHeight="false" outlineLevel="0" collapsed="false">
      <c r="A13" s="3" t="n">
        <v>5</v>
      </c>
      <c r="B13" s="3" t="n">
        <f aca="false">ABS(C12)</f>
        <v>2.72695476447833</v>
      </c>
      <c r="C13" s="3" t="n">
        <f aca="false">-(SQRT(1.8*(B13)+2.5))</f>
        <v>-2.72185939682067</v>
      </c>
      <c r="D13" s="3" t="n">
        <f aca="false">-(B13^2)+1.8*(B13)+2.5</f>
        <v>-0.0277637114500626</v>
      </c>
      <c r="E13" s="3" t="n">
        <f aca="false">(ABS('6.3'!B13-'6.3'!B12)/ABS('6.3'!B13))*100</f>
        <v>0.565623029022798</v>
      </c>
      <c r="F13" s="20"/>
    </row>
    <row r="14" customFormat="false" ht="12.8" hidden="false" customHeight="false" outlineLevel="0" collapsed="false">
      <c r="A14" s="3" t="n">
        <v>6</v>
      </c>
      <c r="B14" s="3" t="n">
        <f aca="false">ABS(C13)</f>
        <v>2.72185939682067</v>
      </c>
      <c r="C14" s="3" t="n">
        <f aca="false">-(SQRT(1.8*(B14)+2.5))</f>
        <v>-2.72017405955524</v>
      </c>
      <c r="D14" s="3" t="n">
        <f aca="false">-(B14^2)+1.8*(B14)+2.5</f>
        <v>-0.00917166178378182</v>
      </c>
      <c r="E14" s="3" t="n">
        <f aca="false">(ABS('6.3'!B14-'6.3'!B13)/ABS('6.3'!B14))*100</f>
        <v>0.187201721867335</v>
      </c>
      <c r="F14" s="20"/>
    </row>
    <row r="15" customFormat="false" ht="12.8" hidden="false" customHeight="false" outlineLevel="0" collapsed="false">
      <c r="A15" s="4" t="n">
        <v>7</v>
      </c>
      <c r="B15" s="3" t="n">
        <f aca="false">ABS(C14)</f>
        <v>2.72017405955524</v>
      </c>
      <c r="C15" s="3" t="n">
        <f aca="false">-(SQRT(1.8*(B15)+2.5))</f>
        <v>-2.71961638971371</v>
      </c>
      <c r="D15" s="3" t="n">
        <f aca="false">-(B15^2)+1.8*(B15)+2.5</f>
        <v>-0.00303360707778566</v>
      </c>
      <c r="E15" s="3" t="n">
        <f aca="false">(ABS('6.3'!B15-'6.3'!B14)/ABS('6.3'!B15))*100</f>
        <v>0.0619569640963249</v>
      </c>
    </row>
    <row r="16" customFormat="false" ht="12.8" hidden="false" customHeight="false" outlineLevel="0" collapsed="false">
      <c r="A16" s="9" t="n">
        <v>8</v>
      </c>
      <c r="B16" s="9" t="n">
        <f aca="false">ABS(C15)</f>
        <v>2.71961638971371</v>
      </c>
      <c r="C16" s="9" t="n">
        <f aca="false">-(SQRT(1.8*(B16)+2.5))</f>
        <v>-2.71943183431478</v>
      </c>
      <c r="D16" s="9" t="n">
        <f aca="false">-(B16^2)+1.8*(B16)+2.5</f>
        <v>-0.00100380571474901</v>
      </c>
      <c r="E16" s="9" t="n">
        <f aca="false">(ABS('6.3'!B16-'6.3'!B15)/ABS('6.3'!B16))*100</f>
        <v>0.0205054596536676</v>
      </c>
    </row>
    <row r="18" customFormat="false" ht="12.8" hidden="false" customHeight="false" outlineLevel="0" collapsed="false">
      <c r="A18" s="0" t="s">
        <v>1</v>
      </c>
      <c r="B18" s="1" t="s">
        <v>51</v>
      </c>
      <c r="C18" s="1"/>
      <c r="D18" s="1"/>
      <c r="E18" s="1"/>
      <c r="F18" s="1"/>
      <c r="G18" s="1"/>
    </row>
    <row r="19" customFormat="false" ht="12.8" hidden="false" customHeight="false" outlineLevel="0" collapsed="false">
      <c r="A19" s="3" t="s">
        <v>5</v>
      </c>
      <c r="B19" s="3" t="s">
        <v>34</v>
      </c>
      <c r="C19" s="3" t="s">
        <v>35</v>
      </c>
      <c r="D19" s="3" t="s">
        <v>36</v>
      </c>
      <c r="E19" s="3" t="s">
        <v>37</v>
      </c>
      <c r="F19" s="3" t="s">
        <v>38</v>
      </c>
      <c r="G19" s="3" t="s">
        <v>22</v>
      </c>
    </row>
    <row r="20" customFormat="false" ht="12.8" hidden="false" customHeight="false" outlineLevel="0" collapsed="false">
      <c r="A20" s="3" t="n">
        <v>0</v>
      </c>
      <c r="B20" s="3" t="n">
        <v>5</v>
      </c>
      <c r="C20" s="3" t="n">
        <f aca="false">-(B20^2)+1.8*(B20)+2.5</f>
        <v>-13.5</v>
      </c>
      <c r="D20" s="3" t="n">
        <f aca="false">-2*(B20)+1.8</f>
        <v>-8.2</v>
      </c>
      <c r="E20" s="3" t="n">
        <f aca="false">C20/D20</f>
        <v>1.64634146341463</v>
      </c>
      <c r="F20" s="3" t="n">
        <f aca="false">'6.3'!B20-'6.3'!E20</f>
        <v>3.35365853658537</v>
      </c>
      <c r="G20" s="3"/>
    </row>
    <row r="21" customFormat="false" ht="12.8" hidden="false" customHeight="false" outlineLevel="0" collapsed="false">
      <c r="A21" s="3" t="n">
        <v>1</v>
      </c>
      <c r="B21" s="3" t="n">
        <f aca="false">F20</f>
        <v>3.35365853658537</v>
      </c>
      <c r="C21" s="3" t="n">
        <f aca="false">-(B21^2)+1.8*(B21)+2.5</f>
        <v>-2.71044021415824</v>
      </c>
      <c r="D21" s="3" t="n">
        <f aca="false">-2*(B21)+1.8</f>
        <v>-4.90731707317074</v>
      </c>
      <c r="E21" s="3" t="n">
        <f aca="false">C21/D21</f>
        <v>0.552326286185326</v>
      </c>
      <c r="F21" s="3" t="n">
        <f aca="false">'6.3'!B21-'6.3'!E21</f>
        <v>2.80133225040004</v>
      </c>
      <c r="G21" s="3" t="n">
        <f aca="false">(ABS(B21-B20)/ABS(B21))*100</f>
        <v>49.0909090909089</v>
      </c>
    </row>
    <row r="22" customFormat="false" ht="12.8" hidden="false" customHeight="false" outlineLevel="0" collapsed="false">
      <c r="A22" s="3" t="n">
        <v>2</v>
      </c>
      <c r="B22" s="3" t="n">
        <f aca="false">F21</f>
        <v>2.80133225040004</v>
      </c>
      <c r="C22" s="3" t="n">
        <f aca="false">-(B22^2)+1.8*(B22)+2.5</f>
        <v>-0.305064326411296</v>
      </c>
      <c r="D22" s="3" t="n">
        <f aca="false">-2*(B22)+1.8</f>
        <v>-3.80266450080009</v>
      </c>
      <c r="E22" s="3" t="n">
        <f aca="false">C22/D22</f>
        <v>0.080223834194973</v>
      </c>
      <c r="F22" s="3" t="n">
        <f aca="false">'6.3'!B22-'6.3'!E22</f>
        <v>2.72110841620507</v>
      </c>
      <c r="G22" s="3" t="n">
        <f aca="false">(ABS(B22-B21)/ABS(B22))*100</f>
        <v>19.7165575810028</v>
      </c>
    </row>
    <row r="23" customFormat="false" ht="12.8" hidden="false" customHeight="false" outlineLevel="0" collapsed="false">
      <c r="A23" s="3" t="n">
        <v>3</v>
      </c>
      <c r="B23" s="3" t="n">
        <f aca="false">F22</f>
        <v>2.72110841620507</v>
      </c>
      <c r="C23" s="3" t="n">
        <f aca="false">-(B23^2)+1.8*(B23)+2.5</f>
        <v>-0.00643586357294357</v>
      </c>
      <c r="D23" s="3" t="n">
        <f aca="false">-2*(B23)+1.8</f>
        <v>-3.64221683241014</v>
      </c>
      <c r="E23" s="3" t="n">
        <f aca="false">C23/D23</f>
        <v>0.0017670182389127</v>
      </c>
      <c r="F23" s="4" t="n">
        <f aca="false">'6.3'!B23-'6.3'!E23</f>
        <v>2.71934139796616</v>
      </c>
      <c r="G23" s="3" t="n">
        <f aca="false">(ABS(B23-B22)/ABS(B23))*100</f>
        <v>2.94820425813298</v>
      </c>
    </row>
    <row r="24" customFormat="false" ht="12.8" hidden="false" customHeight="false" outlineLevel="0" collapsed="false">
      <c r="A24" s="3" t="n">
        <v>4</v>
      </c>
      <c r="B24" s="3" t="n">
        <f aca="false">F23</f>
        <v>2.71934139796616</v>
      </c>
      <c r="C24" s="3" t="n">
        <f aca="false">-(B24^2)+1.8*(B24)+2.5</f>
        <v>-3.12235345667489E-006</v>
      </c>
      <c r="D24" s="3" t="n">
        <f aca="false">-2*(B24)+1.8</f>
        <v>-3.63868279593232</v>
      </c>
      <c r="E24" s="3" t="n">
        <f aca="false">C24/D24</f>
        <v>8.58099931152384E-007</v>
      </c>
      <c r="F24" s="4" t="n">
        <f aca="false">'6.3'!B24-'6.3'!E24</f>
        <v>2.71934053986623</v>
      </c>
      <c r="G24" s="3" t="n">
        <f aca="false">(ABS(B24-B23)/ABS(B24))*100</f>
        <v>0.0649796395639863</v>
      </c>
    </row>
    <row r="25" customFormat="false" ht="12.8" hidden="false" customHeight="false" outlineLevel="0" collapsed="false">
      <c r="A25" s="9" t="n">
        <v>5</v>
      </c>
      <c r="B25" s="9" t="n">
        <f aca="false">F24</f>
        <v>2.71934053986623</v>
      </c>
      <c r="C25" s="9" t="n">
        <f aca="false">-(B25^2)+1.8*(B25)+2.5</f>
        <v>-7.36299909931404E-013</v>
      </c>
      <c r="D25" s="9" t="n">
        <f aca="false">-2*(B25)+1.8</f>
        <v>-3.63868107973246</v>
      </c>
      <c r="E25" s="9" t="n">
        <f aca="false">C25/D25</f>
        <v>2.02353515957365E-013</v>
      </c>
      <c r="F25" s="9" t="n">
        <f aca="false">'6.3'!B25-'6.3'!E25</f>
        <v>2.71934053986602</v>
      </c>
      <c r="G25" s="9" t="n">
        <f aca="false">(ABS(B25-B24)/ABS(B25))*100</f>
        <v>3.15554421570762E-005</v>
      </c>
    </row>
  </sheetData>
  <mergeCells count="4">
    <mergeCell ref="A1:B1"/>
    <mergeCell ref="A2:B2"/>
    <mergeCell ref="B6:E6"/>
    <mergeCell ref="B18:G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6.469387755102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52</v>
      </c>
      <c r="B1" s="1"/>
      <c r="D1" s="0" t="s">
        <v>25</v>
      </c>
    </row>
    <row r="2" customFormat="false" ht="12.8" hidden="false" customHeight="false" outlineLevel="0" collapsed="false">
      <c r="A2" s="1" t="s">
        <v>53</v>
      </c>
      <c r="B2" s="1"/>
      <c r="D2" s="0" t="n">
        <v>0.01</v>
      </c>
    </row>
    <row r="4" customFormat="false" ht="12.8" hidden="false" customHeight="false" outlineLevel="0" collapsed="false">
      <c r="A4" s="0" t="s">
        <v>1</v>
      </c>
      <c r="B4" s="1" t="s">
        <v>51</v>
      </c>
      <c r="C4" s="1"/>
      <c r="D4" s="1"/>
      <c r="E4" s="1"/>
      <c r="F4" s="1"/>
      <c r="G4" s="1"/>
    </row>
    <row r="5" customFormat="false" ht="12.8" hidden="false" customHeight="false" outlineLevel="0" collapsed="false">
      <c r="A5" s="3" t="s">
        <v>5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22</v>
      </c>
    </row>
    <row r="6" customFormat="false" ht="12.8" hidden="false" customHeight="false" outlineLevel="0" collapsed="false">
      <c r="A6" s="3" t="n">
        <v>0</v>
      </c>
      <c r="B6" s="3" t="n">
        <v>1</v>
      </c>
      <c r="C6" s="3" t="n">
        <f aca="false">-1+5.5*(B6)-4*(B6^2)+0.5*(B6^3)</f>
        <v>1</v>
      </c>
      <c r="D6" s="3" t="n">
        <f aca="false">5.5-8*(B6)+1.5*(B6^2)</f>
        <v>-1</v>
      </c>
      <c r="E6" s="3" t="n">
        <f aca="false">C6/D6</f>
        <v>-1</v>
      </c>
      <c r="F6" s="3" t="n">
        <f aca="false">'6.4'!B6-'6.4'!E6</f>
        <v>2</v>
      </c>
      <c r="G6" s="3"/>
    </row>
    <row r="7" customFormat="false" ht="12.8" hidden="false" customHeight="false" outlineLevel="0" collapsed="false">
      <c r="A7" s="3" t="n">
        <v>1</v>
      </c>
      <c r="B7" s="3" t="n">
        <f aca="false">F6</f>
        <v>2</v>
      </c>
      <c r="C7" s="3" t="n">
        <f aca="false">-1+5.5*(B7)-4*(B7^2)+0.5*(B7^3)</f>
        <v>-2</v>
      </c>
      <c r="D7" s="3" t="n">
        <f aca="false">5.5-8*(B7)+1.5*(B7^2)</f>
        <v>-4.5</v>
      </c>
      <c r="E7" s="3" t="n">
        <f aca="false">C7/D7</f>
        <v>0.444444444444444</v>
      </c>
      <c r="F7" s="3" t="n">
        <f aca="false">'6.4'!B7-'6.4'!E7</f>
        <v>1.55555555555556</v>
      </c>
      <c r="G7" s="3" t="n">
        <f aca="false">(ABS(B7-B6)/ABS(B7))*100</f>
        <v>50</v>
      </c>
    </row>
    <row r="8" customFormat="false" ht="12.8" hidden="false" customHeight="false" outlineLevel="0" collapsed="false">
      <c r="A8" s="3" t="n">
        <v>2</v>
      </c>
      <c r="B8" s="3" t="n">
        <f aca="false">F7</f>
        <v>1.55555555555556</v>
      </c>
      <c r="C8" s="3" t="n">
        <f aca="false">-1+5.5*(B8)-4*(B8^2)+0.5*(B8^3)</f>
        <v>-0.241426611796983</v>
      </c>
      <c r="D8" s="3" t="n">
        <f aca="false">5.5-8*(B8)+1.5*(B8^2)</f>
        <v>-3.31481481481481</v>
      </c>
      <c r="E8" s="3" t="n">
        <f aca="false">C8/D8</f>
        <v>0.0728326091454584</v>
      </c>
      <c r="F8" s="3" t="n">
        <f aca="false">'6.4'!B8-'6.4'!E8</f>
        <v>1.4827229464101</v>
      </c>
      <c r="G8" s="3" t="n">
        <f aca="false">(ABS(B8-B7)/ABS(B8))*100</f>
        <v>28.5714285714286</v>
      </c>
    </row>
    <row r="9" customFormat="false" ht="12.8" hidden="false" customHeight="false" outlineLevel="0" collapsed="false">
      <c r="A9" s="3" t="n">
        <v>3</v>
      </c>
      <c r="B9" s="3" t="n">
        <f aca="false">F8</f>
        <v>1.4827229464101</v>
      </c>
      <c r="C9" s="3" t="n">
        <f aca="false">-1+5.5*(B9)-4*(B9^2)+0.5*(B9^3)</f>
        <v>-0.00903415511857508</v>
      </c>
      <c r="D9" s="3" t="n">
        <f aca="false">5.5-8*(B9)+1.5*(B9^2)</f>
        <v>-3.06408256756422</v>
      </c>
      <c r="E9" s="3" t="n">
        <f aca="false">C9/D9</f>
        <v>0.00294840459399133</v>
      </c>
      <c r="F9" s="4" t="n">
        <f aca="false">'6.4'!B9-'6.4'!E9</f>
        <v>1.47977454181611</v>
      </c>
      <c r="G9" s="3" t="n">
        <f aca="false">(ABS(B9-B8)/ABS(B9))*100</f>
        <v>4.91208484510187</v>
      </c>
    </row>
    <row r="10" customFormat="false" ht="12.8" hidden="false" customHeight="false" outlineLevel="0" collapsed="false">
      <c r="A10" s="3" t="n">
        <v>4</v>
      </c>
      <c r="B10" s="3" t="n">
        <f aca="false">F9</f>
        <v>1.47977454181611</v>
      </c>
      <c r="C10" s="3" t="n">
        <f aca="false">-1+5.5*(B10)-4*(B10^2)+0.5*(B10^3)</f>
        <v>-1.5451008723133E-005</v>
      </c>
      <c r="D10" s="3" t="n">
        <f aca="false">5.5-8*(B10)+1.5*(B10^2)</f>
        <v>-3.05359729261825</v>
      </c>
      <c r="E10" s="3" t="n">
        <f aca="false">C10/D10</f>
        <v>5.05993660673075E-006</v>
      </c>
      <c r="F10" s="4" t="n">
        <f aca="false">'6.4'!B10-'6.4'!E10</f>
        <v>1.4797694818795</v>
      </c>
      <c r="G10" s="3" t="n">
        <f aca="false">(ABS(B10-B9)/ABS(B10))*100</f>
        <v>0.199246879215319</v>
      </c>
    </row>
    <row r="11" customFormat="false" ht="12.8" hidden="false" customHeight="false" outlineLevel="0" collapsed="false">
      <c r="A11" s="9" t="n">
        <v>5</v>
      </c>
      <c r="B11" s="9" t="n">
        <f aca="false">F10</f>
        <v>1.4797694818795</v>
      </c>
      <c r="C11" s="9" t="n">
        <f aca="false">-1+5.5*(B11)-4*(B11^2)+0.5*(B11^3)</f>
        <v>-4.55822046774301E-011</v>
      </c>
      <c r="D11" s="9" t="n">
        <f aca="false">5.5-8*(B11)+1.5*(B11^2)</f>
        <v>-3.05357927578311</v>
      </c>
      <c r="E11" s="9" t="n">
        <f aca="false">C11/D11</f>
        <v>1.49274672640488E-011</v>
      </c>
      <c r="F11" s="9" t="n">
        <f aca="false">'6.4'!B11-'6.4'!E11</f>
        <v>1.47976948186457</v>
      </c>
      <c r="G11" s="9" t="n">
        <f aca="false">(ABS(B11-B10)/ABS(B11))*100</f>
        <v>0.000341940867735345</v>
      </c>
    </row>
  </sheetData>
  <mergeCells count="3">
    <mergeCell ref="A1:B1"/>
    <mergeCell ref="A2:B2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52</v>
      </c>
      <c r="B1" s="1"/>
      <c r="C1" s="1"/>
    </row>
    <row r="2" customFormat="false" ht="12.8" hidden="false" customHeight="false" outlineLevel="0" collapsed="false">
      <c r="A2" s="1" t="s">
        <v>53</v>
      </c>
      <c r="B2" s="1"/>
      <c r="C2" s="1"/>
    </row>
    <row r="4" customFormat="false" ht="12.8" hidden="false" customHeight="false" outlineLevel="0" collapsed="false">
      <c r="A4" s="0" t="s">
        <v>50</v>
      </c>
      <c r="C4" s="0" t="s">
        <v>51</v>
      </c>
    </row>
    <row r="5" customFormat="false" ht="12.8" hidden="false" customHeight="false" outlineLevel="0" collapsed="false">
      <c r="A5" s="3" t="s">
        <v>5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22</v>
      </c>
    </row>
    <row r="6" customFormat="false" ht="12.8" hidden="false" customHeight="false" outlineLevel="0" collapsed="false">
      <c r="A6" s="3" t="n">
        <v>0</v>
      </c>
      <c r="B6" s="3" t="n">
        <v>4.52</v>
      </c>
      <c r="C6" s="3" t="n">
        <f aca="false">-1+5.5*(B6)-4*(B6^2)+0.5*(B6^3)</f>
        <v>-11.688896</v>
      </c>
      <c r="D6" s="3" t="n">
        <f aca="false">5.5-8*(B6)+1.5*(B6^2)</f>
        <v>-0.014400000000002</v>
      </c>
      <c r="E6" s="3" t="n">
        <f aca="false">C6/D6</f>
        <v>811.728888888778</v>
      </c>
      <c r="F6" s="3" t="n">
        <f aca="false">'6.5'!B6-'6.5'!E6</f>
        <v>-807.208888888778</v>
      </c>
      <c r="G6" s="3"/>
    </row>
    <row r="7" customFormat="false" ht="12.8" hidden="false" customHeight="false" outlineLevel="0" collapsed="false">
      <c r="A7" s="3" t="n">
        <v>1</v>
      </c>
      <c r="B7" s="3" t="n">
        <f aca="false">F6</f>
        <v>-807.208888888778</v>
      </c>
      <c r="C7" s="3" t="n">
        <f aca="false">-1+5.5*(B7)-4*(B7^2)+0.5*(B7^3)</f>
        <v>-265593867.754186</v>
      </c>
      <c r="D7" s="3" t="n">
        <f aca="false">5.5-8*(B7)+1.5*(B7^2)</f>
        <v>983842.456562693</v>
      </c>
      <c r="E7" s="3" t="n">
        <f aca="false">C7/D7</f>
        <v>-269.955688517557</v>
      </c>
      <c r="F7" s="3" t="n">
        <f aca="false">'6.5'!B7-'6.5'!E7</f>
        <v>-537.253200371221</v>
      </c>
      <c r="G7" s="3" t="n">
        <f aca="false">(ABS(B7-B6)/ABS(B7))*100</f>
        <v>100.559954190572</v>
      </c>
    </row>
    <row r="8" customFormat="false" ht="12.8" hidden="false" customHeight="false" outlineLevel="0" collapsed="false">
      <c r="A8" s="3" t="n">
        <v>2</v>
      </c>
      <c r="B8" s="3" t="n">
        <f aca="false">F7</f>
        <v>-537.253200371221</v>
      </c>
      <c r="C8" s="3" t="n">
        <f aca="false">-1+5.5*(B8)-4*(B8^2)+0.5*(B8^3)</f>
        <v>-78694170.7536775</v>
      </c>
      <c r="D8" s="3" t="n">
        <f aca="false">5.5-8*(B8)+1.5*(B8^2)</f>
        <v>437265.027566649</v>
      </c>
      <c r="E8" s="3" t="n">
        <f aca="false">C8/D8</f>
        <v>-179.969048043027</v>
      </c>
      <c r="F8" s="3" t="n">
        <f aca="false">'6.5'!B8-'6.5'!E8</f>
        <v>-357.284152328194</v>
      </c>
      <c r="G8" s="3" t="n">
        <f aca="false">(ABS(B8-B7)/ABS(B8))*100</f>
        <v>50.2473858380049</v>
      </c>
    </row>
    <row r="9" customFormat="false" ht="12.8" hidden="false" customHeight="false" outlineLevel="0" collapsed="false">
      <c r="A9" s="3" t="n">
        <v>3</v>
      </c>
      <c r="B9" s="3" t="n">
        <f aca="false">F8</f>
        <v>-357.284152328194</v>
      </c>
      <c r="C9" s="3" t="n">
        <f aca="false">-1+5.5*(B9)-4*(B9^2)+0.5*(B9^3)</f>
        <v>-23316586.0690761</v>
      </c>
      <c r="D9" s="3" t="n">
        <f aca="false">5.5-8*(B9)+1.5*(B9^2)</f>
        <v>194341.72147594</v>
      </c>
      <c r="E9" s="3" t="n">
        <f aca="false">C9/D9</f>
        <v>-119.977253942164</v>
      </c>
      <c r="F9" s="4" t="n">
        <f aca="false">'6.5'!B9-'6.5'!E9</f>
        <v>-237.30689838603</v>
      </c>
      <c r="G9" s="3" t="n">
        <f aca="false">(ABS(B9-B8)/ABS(B9))*100</f>
        <v>50.3714051883585</v>
      </c>
    </row>
    <row r="10" customFormat="false" ht="12.8" hidden="false" customHeight="false" outlineLevel="0" collapsed="false">
      <c r="A10" s="3" t="n">
        <v>4</v>
      </c>
      <c r="B10" s="3" t="n">
        <f aca="false">F9</f>
        <v>-237.30689838603</v>
      </c>
      <c r="C10" s="3" t="n">
        <f aca="false">-1+5.5*(B10)-4*(B10^2)+0.5*(B10^3)</f>
        <v>-6908481.70499097</v>
      </c>
      <c r="D10" s="3" t="n">
        <f aca="false">5.5-8*(B10)+1.5*(B10^2)</f>
        <v>86375.8012194849</v>
      </c>
      <c r="E10" s="3" t="n">
        <f aca="false">C10/D10</f>
        <v>-79.9816801402073</v>
      </c>
      <c r="F10" s="4" t="n">
        <f aca="false">'6.5'!B10-'6.5'!E10</f>
        <v>-157.325218245823</v>
      </c>
      <c r="G10" s="3" t="n">
        <f aca="false">(ABS(B10-B9)/ABS(B10))*100</f>
        <v>50.5578450344899</v>
      </c>
    </row>
    <row r="11" customFormat="false" ht="12.8" hidden="false" customHeight="false" outlineLevel="0" collapsed="false">
      <c r="A11" s="9" t="n">
        <v>5</v>
      </c>
      <c r="B11" s="9" t="n">
        <f aca="false">F10</f>
        <v>-157.325218245823</v>
      </c>
      <c r="C11" s="9" t="n">
        <f aca="false">-1+5.5*(B11)-4*(B11^2)+0.5*(B11^3)</f>
        <v>-2046867.06800204</v>
      </c>
      <c r="D11" s="9" t="n">
        <f aca="false">5.5-8*(B11)+1.5*(B11^2)</f>
        <v>38390.9381901104</v>
      </c>
      <c r="E11" s="9" t="n">
        <f aca="false">C11/D11</f>
        <v>-53.3164117497216</v>
      </c>
      <c r="F11" s="9" t="n">
        <f aca="false">'6.5'!B11-'6.5'!E11</f>
        <v>-104.008806496102</v>
      </c>
      <c r="G11" s="9" t="n">
        <f aca="false">(ABS(B11-B10)/ABS(B11))*100</f>
        <v>50.8384358413758</v>
      </c>
    </row>
    <row r="13" customFormat="false" ht="12.8" hidden="false" customHeight="false" outlineLevel="0" collapsed="false">
      <c r="A13" s="0" t="s">
        <v>1</v>
      </c>
      <c r="C13" s="0" t="s">
        <v>51</v>
      </c>
    </row>
    <row r="14" customFormat="false" ht="12.8" hidden="false" customHeight="false" outlineLevel="0" collapsed="false">
      <c r="A14" s="3" t="s">
        <v>5</v>
      </c>
      <c r="B14" s="3" t="s">
        <v>34</v>
      </c>
      <c r="C14" s="3" t="s">
        <v>35</v>
      </c>
      <c r="D14" s="3" t="s">
        <v>36</v>
      </c>
      <c r="E14" s="3" t="s">
        <v>37</v>
      </c>
      <c r="F14" s="3" t="s">
        <v>38</v>
      </c>
      <c r="G14" s="3" t="s">
        <v>22</v>
      </c>
    </row>
    <row r="15" customFormat="false" ht="12.8" hidden="false" customHeight="false" outlineLevel="0" collapsed="false">
      <c r="A15" s="3" t="n">
        <v>0</v>
      </c>
      <c r="B15" s="3" t="n">
        <v>4.54</v>
      </c>
      <c r="C15" s="3" t="n">
        <f aca="false">-1+5.5*(B15)-4*(B15^2)+0.5*(B15^3)</f>
        <v>-11.688068</v>
      </c>
      <c r="D15" s="3" t="n">
        <f aca="false">5.5-8*(B15)+1.5*(B15^2)</f>
        <v>0.0974000000000004</v>
      </c>
      <c r="E15" s="3" t="n">
        <f aca="false">C15/D15</f>
        <v>-120.00069815195</v>
      </c>
      <c r="F15" s="3" t="n">
        <f aca="false">'6.5'!B15-'6.5'!E15</f>
        <v>124.54069815195</v>
      </c>
      <c r="G15" s="3"/>
    </row>
    <row r="16" customFormat="false" ht="12.8" hidden="false" customHeight="false" outlineLevel="0" collapsed="false">
      <c r="A16" s="3" t="n">
        <v>1</v>
      </c>
      <c r="B16" s="3" t="n">
        <f aca="false">F15</f>
        <v>124.54069815195</v>
      </c>
      <c r="C16" s="3" t="n">
        <f aca="false">-1+5.5*(B16)-4*(B16^2)+0.5*(B16^3)</f>
        <v>904479.551004904</v>
      </c>
      <c r="D16" s="3" t="n">
        <f aca="false">5.5-8*(B16)+1.5*(B16^2)</f>
        <v>22274.7526590472</v>
      </c>
      <c r="E16" s="3" t="n">
        <f aca="false">C16/D16</f>
        <v>40.6055934649195</v>
      </c>
      <c r="F16" s="3" t="n">
        <f aca="false">'6.5'!B16-'6.5'!E16</f>
        <v>83.9351046870307</v>
      </c>
      <c r="G16" s="3" t="n">
        <f aca="false">(ABS(B16-B15)/ABS(B16))*100</f>
        <v>96.3546053078482</v>
      </c>
    </row>
    <row r="17" customFormat="false" ht="12.8" hidden="false" customHeight="false" outlineLevel="0" collapsed="false">
      <c r="A17" s="3" t="n">
        <v>2</v>
      </c>
      <c r="B17" s="3" t="n">
        <f aca="false">F16</f>
        <v>83.9351046870307</v>
      </c>
      <c r="C17" s="3" t="n">
        <f aca="false">-1+5.5*(B17)-4*(B17^2)+0.5*(B17^3)</f>
        <v>267945.914387977</v>
      </c>
      <c r="D17" s="3" t="n">
        <f aca="false">5.5-8*(B17)+1.5*(B17^2)</f>
        <v>9901.67186073795</v>
      </c>
      <c r="E17" s="3" t="n">
        <f aca="false">C17/D17</f>
        <v>27.0606740110662</v>
      </c>
      <c r="F17" s="3" t="n">
        <f aca="false">'6.5'!B17-'6.5'!E17</f>
        <v>56.8744306759645</v>
      </c>
      <c r="G17" s="3" t="n">
        <f aca="false">(ABS(B17-B16)/ABS(B17))*100</f>
        <v>48.3773667958429</v>
      </c>
    </row>
    <row r="18" customFormat="false" ht="12.8" hidden="false" customHeight="false" outlineLevel="0" collapsed="false">
      <c r="A18" s="3" t="n">
        <v>3</v>
      </c>
      <c r="B18" s="3" t="n">
        <f aca="false">F17</f>
        <v>56.8744306759645</v>
      </c>
      <c r="C18" s="3" t="n">
        <f aca="false">-1+5.5*(B18)-4*(B18^2)+0.5*(B18^3)</f>
        <v>79358.8909537177</v>
      </c>
      <c r="D18" s="3" t="n">
        <f aca="false">5.5-8*(B18)+1.5*(B18^2)</f>
        <v>4402.55585166491</v>
      </c>
      <c r="E18" s="3" t="n">
        <f aca="false">C18/D18</f>
        <v>18.0256409293948</v>
      </c>
      <c r="F18" s="4" t="n">
        <f aca="false">'6.5'!B18-'6.5'!E18</f>
        <v>38.8487897465696</v>
      </c>
      <c r="G18" s="3" t="n">
        <f aca="false">(ABS(B18-B17)/ABS(B18))*100</f>
        <v>47.579683329476</v>
      </c>
    </row>
    <row r="19" customFormat="false" ht="12.8" hidden="false" customHeight="false" outlineLevel="0" collapsed="false">
      <c r="A19" s="3" t="n">
        <v>4</v>
      </c>
      <c r="B19" s="3" t="n">
        <f aca="false">F18</f>
        <v>38.8487897465696</v>
      </c>
      <c r="C19" s="3" t="n">
        <f aca="false">-1+5.5*(B19)-4*(B19^2)+0.5*(B19^3)</f>
        <v>23491.604138269</v>
      </c>
      <c r="D19" s="3" t="n">
        <f aca="false">5.5-8*(B19)+1.5*(B19^2)</f>
        <v>1958.5523791872</v>
      </c>
      <c r="E19" s="3" t="n">
        <f aca="false">C19/D19</f>
        <v>11.9943711426385</v>
      </c>
      <c r="F19" s="4" t="n">
        <f aca="false">'6.5'!B19-'6.5'!E19</f>
        <v>26.8544186039311</v>
      </c>
      <c r="G19" s="3" t="n">
        <f aca="false">(ABS(B19-B18)/ABS(B19))*100</f>
        <v>46.3994915851567</v>
      </c>
    </row>
    <row r="20" customFormat="false" ht="12.8" hidden="false" customHeight="false" outlineLevel="0" collapsed="false">
      <c r="A20" s="9" t="n">
        <v>5</v>
      </c>
      <c r="B20" s="9" t="n">
        <f aca="false">F19</f>
        <v>26.8544186039311</v>
      </c>
      <c r="C20" s="9" t="n">
        <f aca="false">-1+5.5*(B20)-4*(B20^2)+0.5*(B20^3)</f>
        <v>6945.22366346446</v>
      </c>
      <c r="D20" s="9" t="n">
        <f aca="false">5.5-8*(B20)+1.5*(B20^2)</f>
        <v>872.404349001295</v>
      </c>
      <c r="E20" s="9" t="n">
        <f aca="false">C20/D20</f>
        <v>7.96101448991534</v>
      </c>
      <c r="F20" s="9" t="n">
        <f aca="false">'6.5'!B20-'6.5'!E20</f>
        <v>18.8934041140158</v>
      </c>
      <c r="G20" s="9" t="n">
        <f aca="false">(ABS(B20-B19)/ABS(B20))*100</f>
        <v>44.6644230863471</v>
      </c>
    </row>
  </sheetData>
  <mergeCells count="2">
    <mergeCell ref="A1:C1"/>
    <mergeCell ref="A2:C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54</v>
      </c>
      <c r="D1" s="0" t="s">
        <v>25</v>
      </c>
    </row>
    <row r="2" customFormat="false" ht="12.8" hidden="false" customHeight="false" outlineLevel="0" collapsed="false">
      <c r="D2" s="0" t="n">
        <f aca="false">0.5*10^(2-3)</f>
        <v>0.05</v>
      </c>
    </row>
    <row r="4" customFormat="false" ht="12.8" hidden="false" customHeight="false" outlineLevel="0" collapsed="false">
      <c r="B4" s="0" t="s">
        <v>40</v>
      </c>
    </row>
    <row r="5" customFormat="false" ht="12.8" hidden="false" customHeight="false" outlineLevel="0" collapsed="false">
      <c r="A5" s="3" t="s">
        <v>5</v>
      </c>
      <c r="B5" s="3" t="s">
        <v>41</v>
      </c>
      <c r="C5" s="3" t="s">
        <v>34</v>
      </c>
      <c r="D5" s="3" t="s">
        <v>35</v>
      </c>
      <c r="E5" s="3" t="s">
        <v>42</v>
      </c>
      <c r="F5" s="3" t="s">
        <v>38</v>
      </c>
    </row>
    <row r="6" customFormat="false" ht="12.8" hidden="false" customHeight="false" outlineLevel="0" collapsed="false">
      <c r="A6" s="3" t="n">
        <v>0</v>
      </c>
      <c r="B6" s="3" t="n">
        <v>0</v>
      </c>
      <c r="C6" s="3" t="n">
        <v>0.05</v>
      </c>
      <c r="D6" s="3" t="n">
        <f aca="false">-12-21*(C6)+18*(C6^2)-2.4*(C6^3)</f>
        <v>-13.0053</v>
      </c>
      <c r="E6" s="3" t="n">
        <f aca="false">-12-21*(B6)+18*(B6^2)-2.4*(B6^3)</f>
        <v>-12</v>
      </c>
      <c r="F6" s="3" t="n">
        <f aca="false">'6.6'!C6-(('6.6'!C6-'6.6'!B6)/('6.6'!D6-'6.6'!E6))*'6.6'!D6</f>
        <v>-0.596836765144733</v>
      </c>
    </row>
    <row r="7" customFormat="false" ht="12.8" hidden="false" customHeight="false" outlineLevel="0" collapsed="false">
      <c r="A7" s="3" t="n">
        <v>1</v>
      </c>
      <c r="B7" s="3" t="n">
        <f aca="false">'6.6'!C6</f>
        <v>0.05</v>
      </c>
      <c r="C7" s="3" t="n">
        <f aca="false">'6.6'!F6</f>
        <v>-0.596836765144733</v>
      </c>
      <c r="D7" s="3" t="n">
        <f aca="false">2*('6.6'!C7^3)-11.7*('6.6'!C7^2)+17.7*('6.6'!C7)-5</f>
        <v>-20.1569193677411</v>
      </c>
      <c r="E7" s="3" t="n">
        <f aca="false">2*('6.6'!B7^3)-11.7*('6.6'!B7^2)+17.7*('6.6'!B7)-5</f>
        <v>-4.144</v>
      </c>
      <c r="F7" s="3" t="n">
        <f aca="false">'6.6'!C7-(('6.6'!C7-'6.6'!B7)/('6.6'!D7-'6.6'!E7))*'6.6'!D7</f>
        <v>0.217395556875142</v>
      </c>
    </row>
    <row r="8" customFormat="false" ht="12.8" hidden="false" customHeight="false" outlineLevel="0" collapsed="false">
      <c r="A8" s="3" t="n">
        <v>2</v>
      </c>
      <c r="B8" s="3" t="n">
        <f aca="false">'6.6'!C7</f>
        <v>-0.596836765144733</v>
      </c>
      <c r="C8" s="3" t="n">
        <f aca="false">'6.6'!F7</f>
        <v>0.217395556875142</v>
      </c>
      <c r="D8" s="3" t="n">
        <f aca="false">2*('6.6'!C8^3)-11.7*('6.6'!C8^2)+17.7*('6.6'!C8)-5</f>
        <v>-1.68450174454622</v>
      </c>
      <c r="E8" s="3" t="n">
        <f aca="false">2*('6.6'!B8^3)-11.7*('6.6'!B8^2)+17.7*('6.6'!B8)-5</f>
        <v>-20.1569193677411</v>
      </c>
      <c r="F8" s="3" t="n">
        <f aca="false">'6.6'!C8-(('6.6'!C8-'6.6'!B8)/('6.6'!D8-'6.6'!E8))*'6.6'!D8</f>
        <v>0.291645489660669</v>
      </c>
    </row>
    <row r="9" customFormat="false" ht="12.8" hidden="false" customHeight="false" outlineLevel="0" collapsed="false">
      <c r="A9" s="9" t="n">
        <v>3</v>
      </c>
      <c r="B9" s="9" t="n">
        <f aca="false">'6.6'!C8</f>
        <v>0.217395556875142</v>
      </c>
      <c r="C9" s="9" t="n">
        <f aca="false">'6.6'!F8</f>
        <v>0.291645489660669</v>
      </c>
      <c r="D9" s="8" t="n">
        <f aca="false">2*('6.6'!C9^3)-11.7*('6.6'!C9^2)+17.7*('6.6'!C9)-5</f>
        <v>-0.783429770906697</v>
      </c>
      <c r="E9" s="8" t="n">
        <f aca="false">2*('6.6'!B9^3)-11.7*('6.6'!B9^2)+17.7*('6.6'!B9)-5</f>
        <v>-1.68450174454622</v>
      </c>
      <c r="F9" s="9" t="n">
        <f aca="false">'6.6'!C9-(('6.6'!C9-'6.6'!B9)/('6.6'!D9-'6.6'!E9))*'6.6'!D9</f>
        <v>0.356201495766429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</TotalTime>
  <Application>LibreOffice/5.0.4.2$Linux_X86_64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2016-05-26T00:41:17Z</dcterms:created>
  <dc:creator>Jose Mejia</dc:creator>
  <dc:language>es-HN</dc:language>
  <cp:lastModifiedBy>Kenystev </cp:lastModifiedBy>
  <dcterms:modified xsi:type="dcterms:W3CDTF">2016-05-30T09:29:56Z</dcterms:modified>
  <cp:revision>29</cp:revision>
</cp:coreProperties>
</file>